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O:\Kundecentret\Information\Overvågning - vedligeholdelse\Notifikationer\Arkiv 2023\"/>
    </mc:Choice>
  </mc:AlternateContent>
  <xr:revisionPtr revIDLastSave="0" documentId="13_ncr:1_{8C3C20DF-9DBF-4B8E-A053-EE136351211E}"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310" i="1" l="1"/>
  <c r="Q310" i="1"/>
  <c r="P310" i="1"/>
  <c r="D310" i="1"/>
  <c r="R262" i="1"/>
  <c r="Q262" i="1"/>
  <c r="P262" i="1"/>
  <c r="D262" i="1"/>
  <c r="R329" i="1"/>
  <c r="Q329" i="1"/>
  <c r="P329" i="1"/>
  <c r="D329" i="1"/>
  <c r="R229" i="1"/>
  <c r="Q229" i="1"/>
  <c r="P229" i="1"/>
  <c r="D229" i="1"/>
  <c r="R304" i="1"/>
  <c r="Q304" i="1"/>
  <c r="P304" i="1"/>
  <c r="D304" i="1"/>
  <c r="R261" i="1"/>
  <c r="Q261" i="1"/>
  <c r="P261" i="1"/>
  <c r="D261" i="1"/>
  <c r="R178" i="1"/>
  <c r="Q178" i="1"/>
  <c r="P178" i="1"/>
  <c r="D178" i="1"/>
  <c r="R206" i="1"/>
  <c r="Q206" i="1"/>
  <c r="P206" i="1"/>
  <c r="D206" i="1"/>
  <c r="R285" i="1"/>
  <c r="Q285" i="1"/>
  <c r="P285" i="1"/>
  <c r="D285" i="1"/>
  <c r="R74" i="1"/>
  <c r="Q74" i="1"/>
  <c r="P74" i="1"/>
  <c r="D74" i="1"/>
  <c r="R95" i="1"/>
  <c r="Q95" i="1"/>
  <c r="P95" i="1"/>
  <c r="D95" i="1"/>
  <c r="R260" i="1"/>
  <c r="Q260" i="1"/>
  <c r="P260" i="1"/>
  <c r="D260" i="1"/>
  <c r="R48" i="1"/>
  <c r="Q48" i="1"/>
  <c r="P48" i="1"/>
  <c r="D48" i="1"/>
  <c r="R3" i="1"/>
  <c r="Q3" i="1"/>
  <c r="P3" i="1"/>
  <c r="D3" i="1"/>
  <c r="R309" i="1"/>
  <c r="Q309" i="1"/>
  <c r="P309" i="1"/>
  <c r="D309" i="1"/>
  <c r="R144" i="1"/>
  <c r="Q144" i="1"/>
  <c r="P144" i="1"/>
  <c r="D144" i="1"/>
  <c r="R53" i="1"/>
  <c r="Q53" i="1"/>
  <c r="P53" i="1"/>
  <c r="D53" i="1"/>
  <c r="R330" i="1"/>
  <c r="Q330" i="1"/>
  <c r="P330" i="1"/>
  <c r="D330" i="1"/>
  <c r="R57" i="1"/>
  <c r="Q57" i="1"/>
  <c r="P57" i="1"/>
  <c r="D57" i="1"/>
  <c r="R86" i="1"/>
  <c r="Q86" i="1"/>
  <c r="P86" i="1"/>
  <c r="D86" i="1"/>
  <c r="R136" i="1"/>
  <c r="Q136" i="1"/>
  <c r="P136" i="1"/>
  <c r="D136" i="1"/>
  <c r="R335" i="1"/>
  <c r="Q335" i="1"/>
  <c r="P335" i="1"/>
  <c r="D335" i="1"/>
  <c r="R62" i="1"/>
  <c r="Q62" i="1"/>
  <c r="P62" i="1"/>
  <c r="D62" i="1"/>
  <c r="R269" i="1"/>
  <c r="Q269" i="1"/>
  <c r="P269" i="1"/>
  <c r="D269" i="1"/>
  <c r="R266" i="1"/>
  <c r="Q266" i="1"/>
  <c r="P266" i="1"/>
  <c r="D266" i="1"/>
  <c r="R61" i="1"/>
  <c r="Q61" i="1"/>
  <c r="P61" i="1"/>
  <c r="D61" i="1"/>
  <c r="R60" i="1"/>
  <c r="Q60" i="1"/>
  <c r="P60" i="1"/>
  <c r="D60" i="1"/>
  <c r="R99" i="1"/>
  <c r="Q99" i="1"/>
  <c r="P99" i="1"/>
  <c r="D99" i="1"/>
  <c r="R93" i="1"/>
  <c r="Q93" i="1"/>
  <c r="P93" i="1"/>
  <c r="D93" i="1"/>
  <c r="R82" i="1"/>
  <c r="Q82" i="1"/>
  <c r="P82" i="1"/>
  <c r="D82" i="1"/>
  <c r="R59" i="1"/>
  <c r="Q59" i="1"/>
  <c r="P59" i="1"/>
  <c r="D59" i="1"/>
  <c r="R58" i="1"/>
  <c r="Q58" i="1"/>
  <c r="P58" i="1"/>
  <c r="D58" i="1"/>
  <c r="R66" i="1"/>
  <c r="Q66" i="1"/>
  <c r="P66" i="1"/>
  <c r="D66" i="1"/>
  <c r="R216" i="1"/>
  <c r="Q216" i="1"/>
  <c r="P216" i="1"/>
  <c r="D216" i="1"/>
  <c r="R215" i="1"/>
  <c r="Q215" i="1"/>
  <c r="P215" i="1"/>
  <c r="D215" i="1"/>
  <c r="R226" i="1"/>
  <c r="Q226" i="1"/>
  <c r="P226" i="1"/>
  <c r="D226" i="1"/>
  <c r="R214" i="1"/>
  <c r="Q214" i="1"/>
  <c r="P214" i="1"/>
  <c r="D214" i="1"/>
  <c r="R88" i="1"/>
  <c r="Q88" i="1"/>
  <c r="P88" i="1"/>
  <c r="D88" i="1"/>
  <c r="R213" i="1"/>
  <c r="Q213" i="1"/>
  <c r="P213" i="1"/>
  <c r="D213" i="1"/>
  <c r="R158" i="1"/>
  <c r="Q158" i="1"/>
  <c r="P158" i="1"/>
  <c r="D158" i="1"/>
  <c r="R113" i="1"/>
  <c r="Q113" i="1"/>
  <c r="P113" i="1"/>
  <c r="D113" i="1"/>
  <c r="R225" i="1"/>
  <c r="Q225" i="1"/>
  <c r="P225" i="1"/>
  <c r="D225" i="1"/>
  <c r="R212" i="1"/>
  <c r="Q212" i="1"/>
  <c r="P212" i="1"/>
  <c r="D212" i="1"/>
  <c r="R211" i="1"/>
  <c r="Q211" i="1"/>
  <c r="P211" i="1"/>
  <c r="D211" i="1"/>
  <c r="R210" i="1"/>
  <c r="Q210" i="1"/>
  <c r="P210" i="1"/>
  <c r="D210" i="1"/>
  <c r="R209" i="1"/>
  <c r="Q209" i="1"/>
  <c r="P209" i="1"/>
  <c r="D209" i="1"/>
  <c r="R160" i="1"/>
  <c r="Q160" i="1"/>
  <c r="P160" i="1"/>
  <c r="D160" i="1"/>
  <c r="R187" i="1"/>
  <c r="Q187" i="1"/>
  <c r="P187" i="1"/>
  <c r="D187" i="1"/>
  <c r="R265" i="1"/>
  <c r="Q265" i="1"/>
  <c r="P265" i="1"/>
  <c r="D265" i="1"/>
  <c r="R208" i="1"/>
  <c r="Q208" i="1"/>
  <c r="P208" i="1"/>
  <c r="D208" i="1"/>
  <c r="R89" i="1"/>
  <c r="Q89" i="1"/>
  <c r="P89" i="1"/>
  <c r="D89" i="1"/>
  <c r="R207" i="1"/>
  <c r="Q207" i="1"/>
  <c r="P207" i="1"/>
  <c r="D207" i="1"/>
  <c r="R157" i="1"/>
  <c r="Q157" i="1"/>
  <c r="P157" i="1"/>
  <c r="D157" i="1"/>
  <c r="R28" i="1"/>
  <c r="Q28" i="1"/>
  <c r="P28" i="1"/>
  <c r="D28" i="1"/>
  <c r="R27" i="1"/>
  <c r="Q27" i="1"/>
  <c r="P27" i="1"/>
  <c r="D27" i="1"/>
  <c r="R123" i="1"/>
  <c r="Q123" i="1"/>
  <c r="P123" i="1"/>
  <c r="D123" i="1"/>
  <c r="R26" i="1"/>
  <c r="Q26" i="1"/>
  <c r="P26" i="1"/>
  <c r="D26" i="1"/>
  <c r="R25" i="1"/>
  <c r="Q25" i="1"/>
  <c r="P25" i="1"/>
  <c r="D25" i="1"/>
  <c r="R24" i="1"/>
  <c r="Q24" i="1"/>
  <c r="P24" i="1"/>
  <c r="D24" i="1"/>
  <c r="R4" i="1"/>
  <c r="Q4" i="1"/>
  <c r="P4" i="1"/>
  <c r="D4" i="1"/>
  <c r="R23" i="1"/>
  <c r="Q23" i="1"/>
  <c r="P23" i="1"/>
  <c r="D23" i="1"/>
  <c r="R22" i="1"/>
  <c r="Q22" i="1"/>
  <c r="P22" i="1"/>
  <c r="D22" i="1"/>
  <c r="R317" i="1"/>
  <c r="Q317" i="1"/>
  <c r="P317" i="1"/>
  <c r="D317" i="1"/>
  <c r="R21" i="1"/>
  <c r="Q21" i="1"/>
  <c r="P21" i="1"/>
  <c r="D21" i="1"/>
  <c r="R101" i="1"/>
  <c r="Q101" i="1"/>
  <c r="P101" i="1"/>
  <c r="D101" i="1"/>
  <c r="R156" i="1"/>
  <c r="Q156" i="1"/>
  <c r="P156" i="1"/>
  <c r="D156" i="1"/>
  <c r="R268" i="1"/>
  <c r="Q268" i="1"/>
  <c r="P268" i="1"/>
  <c r="D268" i="1"/>
  <c r="R20" i="1"/>
  <c r="Q20" i="1"/>
  <c r="P20" i="1"/>
  <c r="D20" i="1"/>
  <c r="R19" i="1"/>
  <c r="Q19" i="1"/>
  <c r="P19" i="1"/>
  <c r="D19" i="1"/>
  <c r="R159" i="1"/>
  <c r="Q159" i="1"/>
  <c r="P159" i="1"/>
  <c r="D159" i="1"/>
  <c r="R18" i="1"/>
  <c r="Q18" i="1"/>
  <c r="P18" i="1"/>
  <c r="D18" i="1"/>
  <c r="R17" i="1"/>
  <c r="Q17" i="1"/>
  <c r="P17" i="1"/>
  <c r="D17" i="1"/>
  <c r="R16" i="1"/>
  <c r="Q16" i="1"/>
  <c r="P16" i="1"/>
  <c r="D16" i="1"/>
  <c r="R49" i="1"/>
  <c r="Q49" i="1"/>
  <c r="P49" i="1"/>
  <c r="D49" i="1"/>
  <c r="R15" i="1"/>
  <c r="Q15" i="1"/>
  <c r="P15" i="1"/>
  <c r="D15" i="1"/>
  <c r="R14" i="1"/>
  <c r="Q14" i="1"/>
  <c r="P14" i="1"/>
  <c r="D14" i="1"/>
  <c r="R13" i="1"/>
  <c r="Q13" i="1"/>
  <c r="P13" i="1"/>
  <c r="D13" i="1"/>
  <c r="R12" i="1"/>
  <c r="Q12" i="1"/>
  <c r="P12" i="1"/>
  <c r="D12" i="1"/>
  <c r="R11" i="1"/>
  <c r="Q11" i="1"/>
  <c r="P11" i="1"/>
  <c r="D11" i="1"/>
  <c r="R10" i="1"/>
  <c r="Q10" i="1"/>
  <c r="P10" i="1"/>
  <c r="D10" i="1"/>
  <c r="R112" i="1"/>
  <c r="Q112" i="1"/>
  <c r="P112" i="1"/>
  <c r="D112" i="1"/>
  <c r="R124" i="1"/>
  <c r="Q124" i="1"/>
  <c r="P124" i="1"/>
  <c r="D124" i="1"/>
  <c r="R9" i="1"/>
  <c r="Q9" i="1"/>
  <c r="P9" i="1"/>
  <c r="D9" i="1"/>
  <c r="R122" i="1"/>
  <c r="Q122" i="1"/>
  <c r="P122" i="1"/>
  <c r="D122" i="1"/>
  <c r="R183" i="1"/>
  <c r="Q183" i="1"/>
  <c r="P183" i="1"/>
  <c r="D183" i="1"/>
  <c r="R6" i="1"/>
  <c r="Q6" i="1"/>
  <c r="P6" i="1"/>
  <c r="D6" i="1"/>
  <c r="R126" i="1"/>
  <c r="Q126" i="1"/>
  <c r="P126" i="1"/>
  <c r="D126" i="1"/>
  <c r="R80" i="1"/>
  <c r="Q80" i="1"/>
  <c r="P80" i="1"/>
  <c r="D80" i="1"/>
  <c r="R130" i="1"/>
  <c r="Q130" i="1"/>
  <c r="P130" i="1"/>
  <c r="D130" i="1"/>
  <c r="R121" i="1"/>
  <c r="Q121" i="1"/>
  <c r="P121" i="1"/>
  <c r="D121" i="1"/>
  <c r="R334" i="1"/>
  <c r="Q334" i="1"/>
  <c r="P334" i="1"/>
  <c r="D334" i="1"/>
  <c r="R120" i="1"/>
  <c r="Q120" i="1"/>
  <c r="P120" i="1"/>
  <c r="D120" i="1"/>
  <c r="R7" i="1"/>
  <c r="Q7" i="1"/>
  <c r="P7" i="1"/>
  <c r="D7" i="1"/>
  <c r="R185" i="1"/>
  <c r="Q185" i="1"/>
  <c r="P185" i="1"/>
  <c r="D185" i="1"/>
  <c r="R249" i="1"/>
  <c r="Q249" i="1"/>
  <c r="P249" i="1"/>
  <c r="D249" i="1"/>
  <c r="R286" i="1"/>
  <c r="Q286" i="1"/>
  <c r="P286" i="1"/>
  <c r="D286" i="1"/>
  <c r="R168" i="1"/>
  <c r="Q168" i="1"/>
  <c r="P168" i="1"/>
  <c r="D168" i="1"/>
  <c r="R188" i="1"/>
  <c r="Q188" i="1"/>
  <c r="P188" i="1"/>
  <c r="D188" i="1"/>
  <c r="R203" i="1"/>
  <c r="Q203" i="1"/>
  <c r="P203" i="1"/>
  <c r="D203" i="1"/>
  <c r="R189" i="1"/>
  <c r="Q189" i="1"/>
  <c r="P189" i="1"/>
  <c r="D189" i="1"/>
  <c r="R333" i="1"/>
  <c r="Q333" i="1"/>
  <c r="P333" i="1"/>
  <c r="D333" i="1"/>
  <c r="R63" i="1"/>
  <c r="Q63" i="1"/>
  <c r="P63" i="1"/>
  <c r="D63" i="1"/>
  <c r="R84" i="1"/>
  <c r="Q84" i="1"/>
  <c r="P84" i="1"/>
  <c r="D84" i="1"/>
  <c r="R303" i="1"/>
  <c r="Q303" i="1"/>
  <c r="P303" i="1"/>
  <c r="D303" i="1"/>
  <c r="R305" i="1"/>
  <c r="Q305" i="1"/>
  <c r="P305" i="1"/>
  <c r="D305" i="1"/>
  <c r="R102" i="1"/>
  <c r="Q102" i="1"/>
  <c r="P102" i="1"/>
  <c r="D102" i="1"/>
  <c r="R68" i="1"/>
  <c r="Q68" i="1"/>
  <c r="P68" i="1"/>
  <c r="D68" i="1"/>
  <c r="R267" i="1"/>
  <c r="Q267" i="1"/>
  <c r="P267" i="1"/>
  <c r="D267" i="1"/>
  <c r="R140" i="1"/>
  <c r="Q140" i="1"/>
  <c r="P140" i="1"/>
  <c r="D140" i="1"/>
  <c r="R132" i="1"/>
  <c r="Q132" i="1"/>
  <c r="P132" i="1"/>
  <c r="D132" i="1"/>
  <c r="R81" i="1"/>
  <c r="Q81" i="1"/>
  <c r="P81" i="1"/>
  <c r="D81" i="1"/>
  <c r="R125" i="1"/>
  <c r="Q125" i="1"/>
  <c r="P125" i="1"/>
  <c r="D125" i="1"/>
  <c r="R235" i="1"/>
  <c r="Q235" i="1"/>
  <c r="P235" i="1"/>
  <c r="D235" i="1"/>
  <c r="R236" i="1"/>
  <c r="Q236" i="1"/>
  <c r="P236" i="1"/>
  <c r="D236" i="1"/>
  <c r="R114" i="1"/>
  <c r="Q114" i="1"/>
  <c r="P114" i="1"/>
  <c r="D114" i="1"/>
  <c r="R318" i="1"/>
  <c r="Q318" i="1"/>
  <c r="P318" i="1"/>
  <c r="D318" i="1"/>
  <c r="R234" i="1"/>
  <c r="Q234" i="1"/>
  <c r="P234" i="1"/>
  <c r="D234" i="1"/>
  <c r="R284" i="1"/>
  <c r="Q284" i="1"/>
  <c r="P284" i="1"/>
  <c r="D284" i="1"/>
  <c r="R306" i="1"/>
  <c r="Q306" i="1"/>
  <c r="P306" i="1"/>
  <c r="D306" i="1"/>
  <c r="R342" i="1"/>
  <c r="Q342" i="1"/>
  <c r="D342" i="1"/>
  <c r="Q167" i="1"/>
  <c r="P167" i="1"/>
  <c r="D167" i="1"/>
  <c r="R341" i="1"/>
  <c r="Q341" i="1"/>
  <c r="D341" i="1"/>
  <c r="R94" i="1"/>
  <c r="Q94" i="1"/>
  <c r="P94" i="1"/>
  <c r="D94" i="1"/>
  <c r="Q111" i="1"/>
  <c r="P111" i="1"/>
  <c r="D111" i="1"/>
  <c r="Q177" i="1"/>
  <c r="P177" i="1"/>
  <c r="D177" i="1"/>
  <c r="R195" i="1"/>
  <c r="Q195" i="1"/>
  <c r="P195" i="1"/>
  <c r="D195" i="1"/>
  <c r="Q176" i="1"/>
  <c r="P176" i="1"/>
  <c r="D176" i="1"/>
  <c r="R201" i="1"/>
  <c r="Q201" i="1"/>
  <c r="P201" i="1"/>
  <c r="D201" i="1"/>
  <c r="R133" i="1"/>
  <c r="Q133" i="1"/>
  <c r="P133" i="1"/>
  <c r="D133" i="1"/>
  <c r="Q166" i="1"/>
  <c r="P166" i="1"/>
  <c r="D166" i="1"/>
  <c r="Q165" i="1"/>
  <c r="P165" i="1"/>
  <c r="D165" i="1"/>
  <c r="R200" i="1"/>
  <c r="Q200" i="1"/>
  <c r="P200" i="1"/>
  <c r="D200" i="1"/>
  <c r="Q110" i="1"/>
  <c r="P110" i="1"/>
  <c r="D110" i="1"/>
  <c r="Q109" i="1"/>
  <c r="P109" i="1"/>
  <c r="D109" i="1"/>
  <c r="R252" i="1"/>
  <c r="Q252" i="1"/>
  <c r="P252" i="1"/>
  <c r="D252" i="1"/>
  <c r="Q164" i="1"/>
  <c r="P164" i="1"/>
  <c r="D164" i="1"/>
  <c r="Q163" i="1"/>
  <c r="P163" i="1"/>
  <c r="D163" i="1"/>
  <c r="Q108" i="1"/>
  <c r="P108" i="1"/>
  <c r="D108" i="1"/>
  <c r="Q175" i="1"/>
  <c r="P175" i="1"/>
  <c r="D175" i="1"/>
  <c r="Q174" i="1"/>
  <c r="P174" i="1"/>
  <c r="D174" i="1"/>
  <c r="Q173" i="1"/>
  <c r="P173" i="1"/>
  <c r="D173" i="1"/>
  <c r="R316" i="1"/>
  <c r="Q316" i="1"/>
  <c r="P316" i="1"/>
  <c r="D316" i="1"/>
  <c r="R332" i="1"/>
  <c r="Q332" i="1"/>
  <c r="P332" i="1"/>
  <c r="D332" i="1"/>
  <c r="Q162" i="1"/>
  <c r="P162" i="1"/>
  <c r="D162" i="1"/>
  <c r="Q172" i="1"/>
  <c r="P172" i="1"/>
  <c r="D172" i="1"/>
  <c r="Q107" i="1"/>
  <c r="P107" i="1"/>
  <c r="D107" i="1"/>
  <c r="R71" i="1"/>
  <c r="Q71" i="1"/>
  <c r="P71" i="1"/>
  <c r="D71" i="1"/>
  <c r="R233" i="1"/>
  <c r="Q233" i="1"/>
  <c r="P233" i="1"/>
  <c r="D233" i="1"/>
  <c r="R345" i="1"/>
  <c r="Q345" i="1"/>
  <c r="P345" i="1"/>
  <c r="D345" i="1"/>
  <c r="Q106" i="1"/>
  <c r="P106" i="1"/>
  <c r="D106" i="1"/>
  <c r="Q171" i="1"/>
  <c r="P171" i="1"/>
  <c r="D171" i="1"/>
  <c r="R340" i="1"/>
  <c r="Q340" i="1"/>
  <c r="P340" i="1"/>
  <c r="D340" i="1"/>
  <c r="R92" i="1"/>
  <c r="Q92" i="1"/>
  <c r="D92" i="1"/>
  <c r="R251" i="1"/>
  <c r="Q251" i="1"/>
  <c r="P251" i="1"/>
  <c r="D251" i="1"/>
  <c r="R250" i="1"/>
  <c r="Q250" i="1"/>
  <c r="P250" i="1"/>
  <c r="D250" i="1"/>
  <c r="Q105" i="1"/>
  <c r="P105" i="1"/>
  <c r="D105" i="1"/>
  <c r="R288" i="1"/>
  <c r="Q288" i="1"/>
  <c r="P288" i="1"/>
  <c r="D288" i="1"/>
  <c r="Q161" i="1"/>
  <c r="P161" i="1"/>
  <c r="D161" i="1"/>
  <c r="R232" i="1"/>
  <c r="Q232" i="1"/>
  <c r="P232" i="1"/>
  <c r="D232" i="1"/>
  <c r="R343" i="1"/>
  <c r="Q343" i="1"/>
  <c r="P343" i="1"/>
  <c r="D343" i="1"/>
  <c r="R8" i="1"/>
  <c r="Q8" i="1"/>
  <c r="P8" i="1"/>
  <c r="D8" i="1"/>
  <c r="R150" i="1"/>
  <c r="Q150" i="1"/>
  <c r="P150" i="1"/>
  <c r="D150" i="1"/>
  <c r="R230" i="1"/>
  <c r="Q230" i="1"/>
  <c r="D230" i="1"/>
  <c r="R135" i="1"/>
  <c r="Q135" i="1"/>
  <c r="D135" i="1"/>
  <c r="R98" i="1"/>
  <c r="Q98" i="1"/>
  <c r="D98" i="1"/>
  <c r="R246" i="1"/>
  <c r="Q246" i="1"/>
  <c r="P246" i="1"/>
  <c r="D246" i="1"/>
  <c r="R245" i="1"/>
  <c r="Q245" i="1"/>
  <c r="P245" i="1"/>
  <c r="D245" i="1"/>
  <c r="R244" i="1"/>
  <c r="Q244" i="1"/>
  <c r="P244" i="1"/>
  <c r="D244" i="1"/>
  <c r="R149" i="1"/>
  <c r="Q149" i="1"/>
  <c r="P149" i="1"/>
  <c r="D149" i="1"/>
  <c r="R148" i="1"/>
  <c r="Q148" i="1"/>
  <c r="P148" i="1"/>
  <c r="D148" i="1"/>
  <c r="R47" i="1"/>
  <c r="Q47" i="1"/>
  <c r="P47" i="1"/>
  <c r="D47" i="1"/>
  <c r="R155" i="1"/>
  <c r="Q155" i="1"/>
  <c r="P155" i="1"/>
  <c r="D155" i="1"/>
  <c r="R97" i="1"/>
  <c r="Q97" i="1"/>
  <c r="D97" i="1"/>
  <c r="R147" i="1"/>
  <c r="Q147" i="1"/>
  <c r="P147" i="1"/>
  <c r="D147" i="1"/>
  <c r="R46" i="1"/>
  <c r="Q46" i="1"/>
  <c r="P46" i="1"/>
  <c r="D46" i="1"/>
  <c r="R45" i="1"/>
  <c r="Q45" i="1"/>
  <c r="P45" i="1"/>
  <c r="D45" i="1"/>
  <c r="R154" i="1"/>
  <c r="Q154" i="1"/>
  <c r="P154" i="1"/>
  <c r="D154" i="1"/>
  <c r="R243" i="1"/>
  <c r="Q243" i="1"/>
  <c r="P243" i="1"/>
  <c r="D243" i="1"/>
  <c r="R231" i="1"/>
  <c r="Q231" i="1"/>
  <c r="P231" i="1"/>
  <c r="D231" i="1"/>
  <c r="R44" i="1"/>
  <c r="Q44" i="1"/>
  <c r="P44" i="1"/>
  <c r="D44" i="1"/>
  <c r="R153" i="1"/>
  <c r="Q153" i="1"/>
  <c r="P153" i="1"/>
  <c r="D153" i="1"/>
  <c r="R77" i="1"/>
  <c r="Q77" i="1"/>
  <c r="P77" i="1"/>
  <c r="D77" i="1"/>
  <c r="R327" i="1"/>
  <c r="Q327" i="1"/>
  <c r="P327" i="1"/>
  <c r="D327" i="1"/>
  <c r="R43" i="1"/>
  <c r="Q43" i="1"/>
  <c r="P43" i="1"/>
  <c r="D43" i="1"/>
  <c r="R42" i="1"/>
  <c r="Q42" i="1"/>
  <c r="P42" i="1"/>
  <c r="D42" i="1"/>
  <c r="R41" i="1"/>
  <c r="Q41" i="1"/>
  <c r="P41" i="1"/>
  <c r="D41" i="1"/>
  <c r="R40" i="1"/>
  <c r="Q40" i="1"/>
  <c r="P40" i="1"/>
  <c r="D40" i="1"/>
  <c r="R242" i="1"/>
  <c r="Q242" i="1"/>
  <c r="P242" i="1"/>
  <c r="D242" i="1"/>
  <c r="R241" i="1"/>
  <c r="Q241" i="1"/>
  <c r="P241" i="1"/>
  <c r="D241" i="1"/>
  <c r="R39" i="1"/>
  <c r="Q39" i="1"/>
  <c r="P39" i="1"/>
  <c r="D39" i="1"/>
  <c r="R38" i="1"/>
  <c r="Q38" i="1"/>
  <c r="P38" i="1"/>
  <c r="D38" i="1"/>
  <c r="R37" i="1"/>
  <c r="Q37" i="1"/>
  <c r="P37" i="1"/>
  <c r="D37" i="1"/>
  <c r="R36" i="1"/>
  <c r="Q36" i="1"/>
  <c r="P36" i="1"/>
  <c r="D36" i="1"/>
  <c r="R35" i="1"/>
  <c r="Q35" i="1"/>
  <c r="P35" i="1"/>
  <c r="D35" i="1"/>
  <c r="R240" i="1"/>
  <c r="Q240" i="1"/>
  <c r="P240" i="1"/>
  <c r="D240" i="1"/>
  <c r="R239" i="1"/>
  <c r="Q239" i="1"/>
  <c r="P239" i="1"/>
  <c r="D239" i="1"/>
  <c r="R34" i="1"/>
  <c r="Q34" i="1"/>
  <c r="P34" i="1"/>
  <c r="D34" i="1"/>
  <c r="R146" i="1"/>
  <c r="Q146" i="1"/>
  <c r="P146" i="1"/>
  <c r="D146" i="1"/>
  <c r="R33" i="1"/>
  <c r="Q33" i="1"/>
  <c r="P33" i="1"/>
  <c r="D33" i="1"/>
  <c r="R32" i="1"/>
  <c r="Q32" i="1"/>
  <c r="P32" i="1"/>
  <c r="D32" i="1"/>
  <c r="R31" i="1"/>
  <c r="Q31" i="1"/>
  <c r="P31" i="1"/>
  <c r="D31" i="1"/>
  <c r="R30" i="1"/>
  <c r="Q30" i="1"/>
  <c r="P30" i="1"/>
  <c r="D30" i="1"/>
  <c r="R238" i="1"/>
  <c r="Q238" i="1"/>
  <c r="P238" i="1"/>
  <c r="D238" i="1"/>
  <c r="R237" i="1"/>
  <c r="Q237" i="1"/>
  <c r="P237" i="1"/>
  <c r="D237" i="1"/>
  <c r="R29" i="1"/>
  <c r="Q29" i="1"/>
  <c r="P29" i="1"/>
  <c r="D29" i="1"/>
  <c r="R152" i="1"/>
  <c r="Q152" i="1"/>
  <c r="P152" i="1"/>
  <c r="D152" i="1"/>
  <c r="R151" i="1"/>
  <c r="Q151" i="1"/>
  <c r="P151" i="1"/>
  <c r="D151" i="1"/>
  <c r="R116" i="1"/>
  <c r="Q116" i="1"/>
  <c r="P116" i="1"/>
  <c r="D116" i="1"/>
  <c r="R184" i="1"/>
  <c r="Q184" i="1"/>
  <c r="P184" i="1"/>
  <c r="D184" i="1"/>
  <c r="R292" i="1"/>
  <c r="Q292" i="1"/>
  <c r="D292" i="1"/>
  <c r="Q311" i="1"/>
  <c r="P311" i="1"/>
  <c r="D311" i="1"/>
  <c r="Q259" i="1"/>
  <c r="P259" i="1"/>
  <c r="D259" i="1"/>
  <c r="Q118" i="1"/>
  <c r="P118" i="1"/>
  <c r="D118" i="1"/>
  <c r="R253" i="1"/>
  <c r="Q253" i="1"/>
  <c r="D253" i="1"/>
  <c r="R205" i="1"/>
  <c r="Q205" i="1"/>
  <c r="P205" i="1"/>
  <c r="D205" i="1"/>
  <c r="Q263" i="1"/>
  <c r="P263" i="1"/>
  <c r="D263" i="1"/>
  <c r="Q264" i="1"/>
  <c r="P264" i="1"/>
  <c r="D264" i="1"/>
  <c r="R296" i="1"/>
  <c r="Q296" i="1"/>
  <c r="P296" i="1"/>
  <c r="D296" i="1"/>
  <c r="P281" i="1"/>
  <c r="D281" i="1"/>
  <c r="P280" i="1"/>
  <c r="D280" i="1"/>
  <c r="R299" i="1"/>
  <c r="Q299" i="1"/>
  <c r="P299" i="1"/>
  <c r="D299" i="1"/>
  <c r="P196" i="1"/>
  <c r="D196" i="1"/>
  <c r="R134" i="1"/>
  <c r="D134" i="1"/>
  <c r="R312" i="1"/>
  <c r="Q312" i="1"/>
  <c r="P312" i="1"/>
  <c r="D312" i="1"/>
  <c r="P282" i="1"/>
  <c r="D282" i="1"/>
  <c r="R85" i="1"/>
  <c r="D85" i="1"/>
  <c r="R143" i="1"/>
  <c r="D143" i="1"/>
  <c r="R204" i="1"/>
  <c r="D204" i="1"/>
  <c r="P248" i="1"/>
  <c r="D248" i="1"/>
  <c r="R69" i="1"/>
  <c r="D69" i="1"/>
  <c r="R193" i="1"/>
  <c r="D193" i="1"/>
  <c r="R289" i="1"/>
  <c r="Q289" i="1"/>
  <c r="P289" i="1"/>
  <c r="D289" i="1"/>
  <c r="R300" i="1"/>
  <c r="Q300" i="1"/>
  <c r="P300" i="1"/>
  <c r="D300" i="1"/>
  <c r="R202" i="1"/>
  <c r="Q202" i="1"/>
  <c r="P202" i="1"/>
  <c r="D202" i="1"/>
  <c r="P218" i="1"/>
  <c r="D218" i="1"/>
  <c r="P182" i="1"/>
  <c r="D182" i="1"/>
  <c r="P180" i="1"/>
  <c r="D180" i="1"/>
  <c r="R199" i="1"/>
  <c r="Q199" i="1"/>
  <c r="P199" i="1"/>
  <c r="D199" i="1"/>
  <c r="R142" i="1"/>
  <c r="D142" i="1"/>
  <c r="P271" i="1"/>
  <c r="D271" i="1"/>
  <c r="R283" i="1"/>
  <c r="Q283" i="1"/>
  <c r="P283" i="1"/>
  <c r="D283" i="1"/>
  <c r="P255" i="1"/>
  <c r="D255" i="1"/>
  <c r="P181" i="1"/>
  <c r="D181" i="1"/>
  <c r="P247" i="1"/>
  <c r="D247" i="1"/>
  <c r="P139" i="1"/>
  <c r="D139" i="1"/>
  <c r="R324" i="1"/>
  <c r="P324" i="1"/>
  <c r="D324" i="1"/>
  <c r="P179" i="1"/>
  <c r="D179" i="1"/>
  <c r="R325" i="1"/>
  <c r="P325" i="1"/>
  <c r="D325" i="1"/>
  <c r="R198" i="1"/>
  <c r="Q198" i="1"/>
  <c r="P198" i="1"/>
  <c r="D198" i="1"/>
  <c r="R331" i="1"/>
  <c r="Q331" i="1"/>
  <c r="P331" i="1"/>
  <c r="D331" i="1"/>
  <c r="P52" i="1"/>
  <c r="D52" i="1"/>
  <c r="P56" i="1"/>
  <c r="D56" i="1"/>
  <c r="R87" i="1"/>
  <c r="D87" i="1"/>
  <c r="P257" i="1"/>
  <c r="D257" i="1"/>
  <c r="R319" i="1"/>
  <c r="P319" i="1"/>
  <c r="D319" i="1"/>
  <c r="P137" i="1"/>
  <c r="D137" i="1"/>
  <c r="R115" i="1"/>
  <c r="Q115" i="1"/>
  <c r="P115" i="1"/>
  <c r="D115" i="1"/>
  <c r="P55" i="1"/>
  <c r="D55" i="1"/>
  <c r="P279" i="1"/>
  <c r="D279" i="1"/>
  <c r="P70" i="1"/>
  <c r="D70" i="1"/>
  <c r="R197" i="1"/>
  <c r="Q197" i="1"/>
  <c r="P197" i="1"/>
  <c r="D197" i="1"/>
  <c r="P278" i="1"/>
  <c r="D278" i="1"/>
  <c r="P277" i="1"/>
  <c r="D277" i="1"/>
  <c r="P293" i="1"/>
  <c r="D293" i="1"/>
  <c r="R73" i="1"/>
  <c r="Q73" i="1"/>
  <c r="P73" i="1"/>
  <c r="D73" i="1"/>
  <c r="R104" i="1"/>
  <c r="Q104" i="1"/>
  <c r="P104" i="1"/>
  <c r="D104" i="1"/>
  <c r="P194" i="1"/>
  <c r="D194" i="1"/>
  <c r="R326" i="1"/>
  <c r="D326" i="1"/>
  <c r="P192" i="1"/>
  <c r="D192" i="1"/>
  <c r="P72" i="1"/>
  <c r="D72" i="1"/>
  <c r="P287" i="1"/>
  <c r="D287" i="1"/>
  <c r="P228" i="1"/>
  <c r="D228" i="1"/>
  <c r="R337" i="1"/>
  <c r="D337" i="1"/>
  <c r="R336" i="1"/>
  <c r="D336" i="1"/>
  <c r="P83" i="1"/>
  <c r="D83" i="1"/>
  <c r="R270" i="1"/>
  <c r="D270" i="1"/>
  <c r="P78" i="1"/>
  <c r="D78" i="1"/>
  <c r="P224" i="1"/>
  <c r="D224" i="1"/>
  <c r="P145" i="1"/>
  <c r="D145" i="1"/>
  <c r="P186" i="1"/>
  <c r="D186" i="1"/>
  <c r="P169" i="1"/>
  <c r="D169" i="1"/>
  <c r="R328" i="1"/>
  <c r="D328" i="1"/>
  <c r="P131" i="1"/>
  <c r="D131" i="1"/>
  <c r="P91" i="1"/>
  <c r="D91" i="1"/>
  <c r="P301" i="1"/>
  <c r="D301" i="1"/>
  <c r="P119" i="1"/>
  <c r="D119" i="1"/>
  <c r="P127" i="1"/>
  <c r="D127" i="1"/>
  <c r="R339" i="1"/>
  <c r="D339" i="1"/>
  <c r="P227" i="1"/>
  <c r="D227" i="1"/>
  <c r="R308" i="1"/>
  <c r="D308" i="1"/>
  <c r="R141" i="1"/>
  <c r="D141" i="1"/>
  <c r="P2" i="1"/>
  <c r="D2" i="1"/>
  <c r="P276" i="1"/>
  <c r="D276" i="1"/>
  <c r="P275" i="1"/>
  <c r="D275" i="1"/>
  <c r="P344" i="1"/>
  <c r="D344" i="1"/>
  <c r="R258" i="1"/>
  <c r="Q258" i="1"/>
  <c r="P258" i="1"/>
  <c r="D258" i="1"/>
  <c r="P274" i="1"/>
  <c r="D274" i="1"/>
  <c r="P96" i="1"/>
  <c r="D96" i="1"/>
  <c r="P273" i="1"/>
  <c r="D273" i="1"/>
  <c r="P5" i="1"/>
  <c r="D5" i="1"/>
  <c r="P76" i="1"/>
  <c r="D76" i="1"/>
  <c r="P302" i="1"/>
  <c r="D302" i="1"/>
  <c r="R50" i="1"/>
  <c r="D50" i="1"/>
  <c r="P314" i="1"/>
  <c r="D314" i="1"/>
  <c r="P191" i="1"/>
  <c r="D191" i="1"/>
  <c r="R217" i="1"/>
  <c r="P217" i="1"/>
  <c r="D217" i="1"/>
  <c r="P256" i="1"/>
  <c r="D256" i="1"/>
  <c r="P51" i="1"/>
  <c r="D51" i="1"/>
  <c r="P272" i="1"/>
  <c r="D272" i="1"/>
  <c r="P294" i="1"/>
  <c r="D294" i="1"/>
  <c r="P313" i="1"/>
  <c r="D313" i="1"/>
  <c r="P323" i="1"/>
  <c r="D323" i="1"/>
  <c r="P254" i="1"/>
  <c r="D254" i="1"/>
  <c r="P64" i="1"/>
  <c r="D64" i="1"/>
  <c r="P315" i="1"/>
  <c r="D315" i="1"/>
  <c r="P190" i="1"/>
  <c r="D190" i="1"/>
  <c r="P295" i="1"/>
  <c r="D295" i="1"/>
  <c r="P307" i="1"/>
  <c r="D307" i="1"/>
  <c r="P322" i="1"/>
  <c r="D322" i="1"/>
  <c r="P54" i="1"/>
  <c r="D54" i="1"/>
  <c r="P65" i="1"/>
  <c r="D65" i="1"/>
  <c r="P223" i="1"/>
  <c r="D223" i="1"/>
  <c r="P298" i="1"/>
  <c r="D298" i="1"/>
  <c r="P222" i="1"/>
  <c r="D222" i="1"/>
  <c r="P321" i="1"/>
  <c r="D321" i="1"/>
  <c r="P90" i="1"/>
  <c r="D90" i="1"/>
  <c r="R291" i="1"/>
  <c r="D291" i="1"/>
  <c r="R290" i="1"/>
  <c r="D290" i="1"/>
  <c r="P103" i="1"/>
  <c r="D103" i="1"/>
  <c r="P221" i="1"/>
  <c r="D221" i="1"/>
  <c r="P75" i="1"/>
  <c r="D75" i="1"/>
  <c r="P170" i="1"/>
  <c r="D170" i="1"/>
  <c r="P117" i="1"/>
  <c r="D117" i="1"/>
  <c r="P220" i="1"/>
  <c r="D220" i="1"/>
  <c r="R138" i="1"/>
  <c r="D138" i="1"/>
  <c r="P297" i="1"/>
  <c r="D297" i="1"/>
  <c r="P338" i="1"/>
  <c r="D338" i="1"/>
  <c r="P219" i="1"/>
  <c r="D219" i="1"/>
  <c r="R100" i="1"/>
  <c r="D100" i="1"/>
  <c r="R129" i="1"/>
  <c r="D129" i="1"/>
  <c r="P79" i="1"/>
  <c r="D79" i="1"/>
  <c r="R128" i="1"/>
  <c r="D128" i="1"/>
  <c r="P320" i="1"/>
  <c r="D320" i="1"/>
  <c r="P67" i="1"/>
  <c r="D67" i="1"/>
</calcChain>
</file>

<file path=xl/sharedStrings.xml><?xml version="1.0" encoding="utf-8"?>
<sst xmlns="http://schemas.openxmlformats.org/spreadsheetml/2006/main" count="3911" uniqueCount="1543">
  <si>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</si>
  <si>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</si>
  <si>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</si>
  <si>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</si>
  <si>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</si>
  <si>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</si>
  <si>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</si>
  <si>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</si>
  <si>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</si>
  <si>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</si>
  <si>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</si>
  <si>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</si>
  <si>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</si>
  <si>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</si>
  <si>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</si>
  <si>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</si>
  <si>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</si>
  <si>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United States of America</t>
  </si>
  <si>
    <t>Carbon Tetrachloride (CTC); Regulation Under the Toxic Substances 
Control Act (TSCA)&gt;</t>
  </si>
  <si>
    <t>Proposed rule - The Environmental Protection Agency (EPA) is proposing to address the unreasonable risk of injury to human health presented by carbon tetrachloride (CTC) under its conditions of use as documented in EPA's 2020 Risk Evaluation for Carbon Tetrachloride and 2022 Revised Unreasonable Risk Determination for Carbon Tetrachloride pursuant to the Toxic Substances Control Act (TSCA). CTC is a volatile, organic compound that is primarily used as a feedstock (i.e., processed as a reactant) in the making of products such as refrigerants, aerosol propellants, and foam-blowing agents. TSCA requires that EPA address by rule any unreasonable risk of injury to health or the environment identified in a TSCA risk evaluation and apply requirements to the extent necessary so that the chemical no longer presents unreasonable risk. EPA determined that CTC presents an unreasonable risk of injury to health due to cancer from chronic inhalation and dermal exposures and liver toxicity from chronic inhalation, chronic dermal, and acute dermal exposures in the workplace. To address the identified unreasonable risk, EPA is proposing under TSCA to establish workplace safety requirements for most conditions of use, including the condition of use related to the making of low Global Warming Potential (GWP) hydrofluoroolefins (HFOs), prohibit the manufacture (including import), processing, distribution in commerce, and industrial/commercial use of CTC for conditions of use where information indicates use of CTC has already been phased out, and establish recordkeeping and downstream notification requirements. The use of CTC in low GWP HFOs is particularly important in the Agency's efforts to support the American Innovation and Manufacturing Act of 2020 (AIM Act) and the Kigali Amendment to the Montreal Protocol on Substances that Deplete the Ozone Layer, which was ratified on 26 October 2022.</t>
  </si>
  <si>
    <t>Carbon Tetrachloride; Environmental protection (ICS code(s): 13.020); Production in the chemical industry (ICS code(s): 71.020); Products of the chemical industry (ICS code(s): 71.100)</t>
  </si>
  <si>
    <t/>
  </si>
  <si>
    <t>13.020 - Environmental protection; 71.020 - Production in the chemical industry; 71.100 - Products of the chemical industry</t>
  </si>
  <si>
    <t>Protection of the environment (TBT); Protection of human health or safety (TBT)</t>
  </si>
  <si>
    <t>D06. Treaties</t>
  </si>
  <si>
    <t>Regular notification</t>
  </si>
  <si>
    <r>
      <rPr>
        <sz val="11"/>
        <rFont val="Calibri"/>
      </rPr>
      <t>https://members.wto.org/crnattachments/2023/TBT/USA/23_11383_00_e.pdf</t>
    </r>
  </si>
  <si>
    <t>Uganda</t>
  </si>
  <si>
    <t>DUS DARS 873:2023, Dry faba beans — Specification, First Edition.Note: This Draft Uganda Standard was also notified to the SPS Committee.</t>
  </si>
  <si>
    <t>This Final Draft African Standard specifies the requirements, sampling and test methods for dry faba beans of cultivated varieties (cultivars) grown from Vicia faba L. intended for human consumption.</t>
  </si>
  <si>
    <t>Dried, shelled broad beans "Vicia faba var. major" and horse beans "Vicia faba var. equina and Vicia faba var. minor", whether or not skinned or split (HS code(s): 071350); Cereals, pulses and derived products (ICS code(s): 67.060); Dry faba beans; Vicia faba</t>
  </si>
  <si>
    <t>071350 - Dried, shelled broad beans "Vicia faba var. major" and horse beans "Vicia faba var. equina and Vicia faba var. minor", whether or not skinned or split</t>
  </si>
  <si>
    <t>67.060 - Cereals, pulses and derived products</t>
  </si>
  <si>
    <t>Consumer information, labelling (TBT); Prevention of deceptive practices and consumer protection (TBT); Protection of human health or safety (TBT); Quality requirements (TBT); Harmonization (TBT); Reducing trade barriers and facilitating trade (TBT)</t>
  </si>
  <si>
    <t>Food standards</t>
  </si>
  <si>
    <r>
      <rPr>
        <sz val="11"/>
        <rFont val="Calibri"/>
      </rPr>
      <t>https://members.wto.org/crnattachments/2023/TBT/UGA/23_11365_00_e.pdf</t>
    </r>
  </si>
  <si>
    <t>Uruguay</t>
  </si>
  <si>
    <t>Resolución GMC Nº 05/12 Rev.3 - Reglamento Técnico Mercosur para Cilindros de Almacenamiento de Gas Natural Vehicular (Derogación de la Resolución GMC Nº 03/08)</t>
  </si>
  <si>
    <t>El proyecto establece los requisitos de seguridad y ensayos que se deben llevar a cabo para la fabricación de cilindros, como uno de los componentes para la instalación del sistema para gas natural vehicular (GNV) utilizado a bordo de vehículos automotores.</t>
  </si>
  <si>
    <t>Cilindros para almacenamiento de gas natural vehicular</t>
  </si>
  <si>
    <t>73 - ARTICLES OF IRON OR STEEL</t>
  </si>
  <si>
    <t>Harmonization (TBT); Protection of human health or safety (TBT); Quality requirements (TBT)</t>
  </si>
  <si>
    <r>
      <rPr>
        <sz val="11"/>
        <rFont val="Calibri"/>
      </rPr>
      <t>https://members.wto.org/crnattachments/2023/TBT/URY/23_11395_00_s.pdf
https://www.latu.org.uy/links-externos/documentos-en-consulta</t>
    </r>
  </si>
  <si>
    <t>India</t>
  </si>
  <si>
    <t>Draft Plant Quarantine (Regulation of Import into India) Order, 2003 (Eighth Amendment) 2023</t>
  </si>
  <si>
    <t>The Draft Plant Quarantine (Regulation of Import into India) (Eigth Amendment) Order, 2023 seeks to further liberalize provisions governing the import of Echinacea purpureaEchinacea hybrid (cone flower)from the Netherlands. </t>
  </si>
  <si>
    <t>Echinacea purpureaEchinacea hybrid (cone flower)</t>
  </si>
  <si>
    <t>Plant protection (SPS); Protect humans from animal/plant pest or disease (SPS); Protect territory from other damage from pests (SPS)</t>
  </si>
  <si>
    <t>Human health; Plant health; Territory protection</t>
  </si>
  <si>
    <t>Netherlands</t>
  </si>
  <si>
    <r>
      <rPr>
        <sz val="11"/>
        <rFont val="Calibri"/>
      </rPr>
      <t>https://members.wto.org/crnattachments/2023/SPS/IND/23_11393_00_e.pdf</t>
    </r>
  </si>
  <si>
    <t>Proyecto de Resolución GMC Nº 05/23 - Reglamento Técnico MERCOSUR para Artefactos Domésticos a Gas para Cocción</t>
  </si>
  <si>
    <t>Se definen las características de construcción y de funcionamiento, así como los requisitos de seguridad, las técnicas de ensayo y el marcado identificatorio de los artefactos de cocción para uso doméstico que utilizan combustibles gaseosos.</t>
  </si>
  <si>
    <t>Artefactos domésticos a gas para cocción</t>
  </si>
  <si>
    <t>Protection of human health or safety (TBT); Quality requirements (TBT)</t>
  </si>
  <si>
    <r>
      <rPr>
        <sz val="11"/>
        <rFont val="Calibri"/>
      </rPr>
      <t>https://members.wto.org/crnattachments/2023/TBT/URY/23_11397_00_s.pdf
https://www.latu.org.uy/links-externos/documentos-en-consulta</t>
    </r>
  </si>
  <si>
    <t>Resolución GMC Nº 06/23 - Definición de Contaminante (Modificación de la Resolución GMC Nº 31/92)</t>
  </si>
  <si>
    <t>Se actualiza la definición de contaminante ("cualquier sustancia indeseable no intencionalmente adicionada a los alimentos y que está presente como resultado de la producción primaria, industrialización, procesamiento, preparación, tratamiento, envasado, transporte o almacenamiento, o como resultado de contaminación ambiental") y se la independiza de la normativa que regula en el ámbito de MERCOSUR a los aditivos alimentarios y coadyuvantes de tecnología.</t>
  </si>
  <si>
    <t>Contaminantes en alimentos</t>
  </si>
  <si>
    <t>Protection of human health or safety (TBT)</t>
  </si>
  <si>
    <t>Human health</t>
  </si>
  <si>
    <r>
      <rPr>
        <sz val="11"/>
        <rFont val="Calibri"/>
      </rPr>
      <t>https://members.wto.org/crnattachments/2023/TBT/URY/23_11396_00_s.pdf
https://www.latu.org.uy/links-externos/documentos-en-consulta</t>
    </r>
  </si>
  <si>
    <t>Brazil</t>
  </si>
  <si>
    <t>Draft Resolution 1174, 06 July 2023</t>
  </si>
  <si>
    <t>This draft resolution proposes the inclusion and modification of active ingredients  C64 – CLOTIANIDINE, C70 – CHLORANTHRANILIPROLE, F69 – FLUPIRADIFURONE, I33 – IPFLUFENOQUIM, L03 – LACTOFEM, P46 – PIRACLOSTROBIN and P72 – PENFLUFEM on the Monograph List of Active Ingredients for Pesticides, Household Cleaning Products and Wood Preservatives, published by Normative Instruction 103, 19 October 2021 in the Brazilian Official Gazette (DOU - Diário Oficial da União).</t>
  </si>
  <si>
    <t>ENVIRONMENT. HEALTH PROTECTION. SAFETY (ICS Code(s): 13)</t>
  </si>
  <si>
    <t>13 - ENVIRONMENT. HEALTH PROTECTION. SAFETY</t>
  </si>
  <si>
    <t>Food safety (SPS)</t>
  </si>
  <si>
    <t>Human health; Food safety; Pesticides; Maximum residue limits (MRLs)</t>
  </si>
  <si>
    <r>
      <rPr>
        <sz val="11"/>
        <rFont val="Calibri"/>
      </rPr>
      <t>https://members.wto.org/crnattachments/2023/SPS/BRA/23_11377_00_x.pdf
Draft: http://antigo.anvisa.gov.br/documents/10181/6622968/CONSULTA+PUBLICA+N+1174+GGTOX.pdf/fe292e06-0681-4c4f-b205-7211c3232c96
Comment form: https://www.gov.br/anvisa/pt-br/centraisdeconteudo/publicacoes/agrotoxicos/formulario-padrao-consulta-publica-ggtox.docx/view</t>
    </r>
  </si>
  <si>
    <t>Draft Plant Quarantine (Regulation of Import into India) Order, 2003 (Second Amendment) 2023</t>
  </si>
  <si>
    <t>The Draft Plant Quarantine (Regulation of Import into India) (Second Amendment) Order, 2023 seeks to further liberalize provisions governing the import of Vigna subterranea (Bambara groundnut) from Nigeria.</t>
  </si>
  <si>
    <t>Vigna subterranea (Bambara groundnut) </t>
  </si>
  <si>
    <t>Territory protection; Plant health; Human health</t>
  </si>
  <si>
    <t>Nigeria</t>
  </si>
  <si>
    <r>
      <rPr>
        <sz val="11"/>
        <rFont val="Calibri"/>
      </rPr>
      <t>https://members.wto.org/crnattachments/2023/SPS/IND/23_11394_00_e.pdf</t>
    </r>
  </si>
  <si>
    <t>DARS 872: 2023, Dry soybeans — Specification, First edition.Note: This Draft Uganda Standard was also notified to the SPS Committee.</t>
  </si>
  <si>
    <t>This Draft African Standard specifies the requirements, sampling and test methods for dry whole soybeans of varieties (cultivars) grown from Glycine max (L.) intended for human consumption.</t>
  </si>
  <si>
    <t>Soya beans, whether or not broken (excl. seed for sowing) (HS code(s): 120190); Cereals, pulses and derived products (ICS code(s): 67.060); Dry soybeans</t>
  </si>
  <si>
    <t>120190 - Soya beans, whether or not broken (excl. seed for sowing)</t>
  </si>
  <si>
    <r>
      <rPr>
        <sz val="11"/>
        <rFont val="Calibri"/>
      </rPr>
      <t>https://members.wto.org/crnattachments/2023/TBT/UGA/23_11367_00_e.pdf</t>
    </r>
  </si>
  <si>
    <t>Chile</t>
  </si>
  <si>
    <t>Fija exigencias sanitarias para la internación a Chile de primates no humanos para centros de investigación o enseñanza, divulgación, reproducción o cría</t>
  </si>
  <si>
    <t>Se establecen exigencias sanitarias específicas para la internación a Chile de primates no humanos para centros de investigación o enseñanza, divulgación, reproducción o cría. Estas exigencias dicen relación con el país o zona de origen, el origen de los animales, establecimiento de procedencia, cuarentena de preembarque, transporte y embarque, certificación sanitaria, cuarentena post ingreso y otras autorizaciones.Para más detalles, revisar el documento con el proyecto de medida, adjunto a esta notificación.</t>
  </si>
  <si>
    <t>primates no humanos</t>
  </si>
  <si>
    <t>Animal health (SPS); Protect territory from other damage from pests (SPS)</t>
  </si>
  <si>
    <t>Animal diseases; Territory protection; Animal health</t>
  </si>
  <si>
    <r>
      <rPr>
        <sz val="11"/>
        <rFont val="Calibri"/>
      </rPr>
      <t>https://members.wto.org/crnattachments/2023/SPS/CHL/23_11369_00_s.pdf</t>
    </r>
  </si>
  <si>
    <t>Draft Resolution 1175, 06 July 2023</t>
  </si>
  <si>
    <t>This draft resolution proposes the inclusion of active ingredient  B63: Bacillus aryabhattai on the Monograph List of Active Ingredients for Pesticides, Household Cleaning Products and Wood Preservatives, which was published by Normative Instruction 103, 19 October 2021 in the Brazilian Official Gazette (DOU - Diário Oficial da União).</t>
  </si>
  <si>
    <t>Maximum residue limits (MRLs); Pesticides; Food safety; Human health</t>
  </si>
  <si>
    <r>
      <rPr>
        <sz val="11"/>
        <rFont val="Calibri"/>
      </rPr>
      <t>https://members.wto.org/crnattachments/2023/SPS/BRA/23_11378_00_x.pdf
Draft: http://antigo.anvisa.gov.br/documents/10181/6622990/CONSULTA+PUBLICA+N+1175+GGTOX.pdf/b3250dbe-0762-4708-8818-3c3c23d5df3b
Comment form: https://www.gov.br/anvisa/pt-br/centraisdeconteudo/publicacoes/agrotoxicos/formulario-padrao-consulta-publica-ggtox.docx/view</t>
    </r>
  </si>
  <si>
    <t>Draft. ESTABLISHES THE PHYTOSANITARY REQUIREMENTS FOR THE IMPORTATION OF PAPAYA SEEDS FROM ANY ORIGIN</t>
  </si>
  <si>
    <t>Draft. The phytosanitary requirements for the importation of seeds (Category 4) of papaya (Carica papaya) from any origin are established.</t>
  </si>
  <si>
    <t>seeds (Category 4) of papaya (Carica papaya</t>
  </si>
  <si>
    <t>Protect territory from other damage from pests (SPS); Plant protection (SPS)</t>
  </si>
  <si>
    <t>Plant health; Territory protection; Seeds</t>
  </si>
  <si>
    <r>
      <rPr>
        <sz val="11"/>
        <rFont val="Calibri"/>
      </rPr>
      <t>https://members.wto.org/crnattachments/2023/SPS/BRA/23_11370_00_x.pdf
https://members.wto.org/crnattachments/2023/SPS/BRA/23_11370_01_x.pdf</t>
    </r>
  </si>
  <si>
    <t>Germany</t>
  </si>
  <si>
    <t>Second Ordinance Amending the Ordinance on the Quality and Labelling of Fuels</t>
  </si>
  <si>
    <t>The Ordinance on the Quality and Labelling of Fuels (10th BImSchV), this ordinance sets - in respect of road vehicles, non-road mobile machinery (including inland waterway vessels when not at sea), agricultural and forestry tractors, and recreational craft when not at sea - technical specifications for fuels to be used with positive ignition and compression-ignition engines and labelling requirements for fuels. The ordinance applies especially to petrol, diesel fuels, gas oil, biodiesel, ethanol fuel, liquid petroleum gas, natural or bio gas as fuel, vegetable oil fuel, hydrogen and fuel oil.Quality requirements for automotive B10 diesel and paraffinic diesel XTL have been implemented in the ordinance.The ordinance will specify the labelling of fuels according to the relevant European standard.The quality requirements for transport fuels are updated to the latest state of the art by citing the latest version of DIN or CEN standards in the Ordinance on the Quality and Labelling of Fuels.</t>
  </si>
  <si>
    <t>KN-Code: 2710 12 41, KN-Code: 2710 12 45, KN-Code: 2710 12 49, KN-Code: 2710 12 50, KN Code: 2710 20 11, KN-Code: 2710 20 16, KN-Code: 2710 19 43, KN-Code: 2710 19 46, KN-Code: 2710 19 47, KN-Code: 3826 00 10, KN-Code: 3826 00 90, KN-Code 22 07, KN-Code 2711 11 00, KN-Codes: 2711 12 11 – 2711 19 00, KN Code: 2711 21 00, KN-Code 2711 29 00, KN Code 2804 10 00, HS: 1507 – 1518, KN Codes: 2710 19 62 – 2710 19 67. </t>
  </si>
  <si>
    <t>1508 - Groundnut oil and its fractions, whether or not refined, but not chemically modified; 2711 - Petroleum gas and other gaseous hydrocarbons; 2710 - Petroleum oils and oils obtained from bituminous minerals (excl. crude); preparations containing &gt;= 70% by weight of petroleum oils or of oils obtained from bituminous minerals, these oils being the basic constituents of the preparations, n.e.s.; waste oils containing mainly petroleum or bituminous minerals; 2207 - Undenatured ethyl alcohol of an alcoholic strength of &gt;= 80%; ethyl alcohol and other spirits, denatured, of any strength; 1518 - Animal, vegetable or microbial fats and oils and their fractions, boiled, oxidised, dehydrated, sulphurised, blown, polymerised by heat in vacuum or in inert gas or otherwise chemically modified, excluding those of heading 15.16; inedible mixtures or preparations of animal, vegetable or microbial fats or oils or of fractions of different fats or oils of this Chapter, not elsewhere specified or included.; 1517 - Margarine, other edible mixtures or preparations of animal or vegetable fats or oils and edible fractions of different fats or oils (excl. fats, oils and their fractions, partly or wholly hydrogenated, inter-esterified, re-esterified or elaidinised, whether or not refined, but not further prepared, and mixtures of olive oils and their fractions); 1516 - Animal, vegetable or microbial fats and oils and their fractions, partly or wholly hydrogenated, inter-esterified, re-esterified or elaidinised, whether or not refined, but not further prepared; 2804 - Hydrogen, rare gases and other non-metals; 1515 - Fixed vegetable or microbial fats and oils, incl. jojoba oil, and their fractions, whether or not refined, but not chemically modified (excl. soya-bean, groundnut, olive, palm, sunflower-seed, safflower, cotton-seed, coconut, palm kernel, babassu, rape, colza and mustard oil); 1513 - Coconut "copra", palm kernel or babassu oil and fractions thereof, whether or not refined, but not chemically modified; 1512 - Sunflower-seed, safflower or cotton-seed oil and fractions thereof, whether or not refined, but not chemically modified; 1511 - Palm oil and its fractions, whether or not refined (excl. chemically modified); 1510 - Other oils and their fractions, obtained solely from olives, whether or not refined, but not chemically modified, incl. blends of these oils or fractions with oils or fractions of heading 1509; 1509 - Olive oil and its fractions obtained from the fruit of the olive tree solely by mechanical or other physical means under conditions that do not lead to deterioration of the oil, whether or not refined, but not chemically modified; 1507 - Soya-bean oil and its fractions, whether or not refined (excl. chemically modified); 1514 - Rape, colza or mustard oil and fractions thereof, whether or not refined, but not chemically modified; 3826 - Biodiesel and mixtures thereof, not containing or containing less than 70 % by weight of petroleum oils or oils obtained from bituminous minerals.</t>
  </si>
  <si>
    <t>Other (TBT)</t>
  </si>
  <si>
    <t>Draft Plant Quarantine (Regulation of Import into India) Order, 2003 (Ninth Amendment) 2023. </t>
  </si>
  <si>
    <t>The Draft Plant Quarantine (Regulation of Import into India) (Ninth Amendment) Order, 2023 seeks to further liberalize provisions governing the import of Diospyros kaki (Persimmon) from Spain. </t>
  </si>
  <si>
    <t>Diospyros kaki (Persimmon) </t>
  </si>
  <si>
    <t>Spain</t>
  </si>
  <si>
    <r>
      <rPr>
        <sz val="11"/>
        <rFont val="Calibri"/>
      </rPr>
      <t>https://members.wto.org/crnattachments/2023/SPS/IND/23_11392_00_e.pdf</t>
    </r>
  </si>
  <si>
    <t>Draft Resolution 1178, 10 July 2023</t>
  </si>
  <si>
    <t>This draft resolution proposes the update of active ingredients  F69 - FLUPIRADIFURONE e T42 – TRANSFLUTRINA on the Monograph List of Active Ingredients for Pesticides, Household Cleaning Products and Wood Preservatives, which was published by Normative Instruction 103, 19 October 2021, in the Brazilian Official Gazette (DOU - Diário Oficial da União).</t>
  </si>
  <si>
    <r>
      <rPr>
        <sz val="11"/>
        <rFont val="Calibri"/>
      </rPr>
      <t>https://members.wto.org/crnattachments/2023/SPS/BRA/23_11381_00_x.pdf
Draft: http://antigo.anvisa.gov.br/documents/10181/6624141/CONSULTA+PUBLICA+N+1178+GHCOS.pdf/83787e4b-a690-4b8e-a194-0421da16932d
Comment form: https://pesquisa.anvisa.gov.br/index.php/259449?lang=pt-BR</t>
    </r>
  </si>
  <si>
    <t>Australia</t>
  </si>
  <si>
    <t>Fresh melons for human consumption from the Republic of Korea</t>
  </si>
  <si>
    <t>Australia has published import conditions for the import of fresh oriental melons and rockmelon for human consumption from the Republic of Korea.Fresh melons from Korea are permitted to be imported into Australia during the seasonal area freedom period: from 1 December to 31 May.Australia and Korea have agreed to the phytosanitary measure, seasonal area freedom, to manage the quarantine fruit fly, Zeugodacus depressus, to achieve the appropriate level of protection for Australia.</t>
  </si>
  <si>
    <t>Fresh melons (excl. watermelons) (HS code(s): 080719)</t>
  </si>
  <si>
    <t>080719 - Fresh melons (excl. watermelons)</t>
  </si>
  <si>
    <t>Plant protection (SPS); Protect territory from other damage from pests (SPS)</t>
  </si>
  <si>
    <t>Fruit fly; Territory protection; Pests; Plant health</t>
  </si>
  <si>
    <t>Korea, Republic of</t>
  </si>
  <si>
    <r>
      <rPr>
        <sz val="11"/>
        <rFont val="Calibri"/>
      </rPr>
      <t>https://bicon.agriculture.gov.au/BiconWeb4.0</t>
    </r>
  </si>
  <si>
    <t>Proyecto de Resolución GMC N° 04/23 - Modificación de las Resoluciones GMC N° 50/97, 53/98, 54/98, 16/00, 51/00, 08/06, 09/07 sobre Aditivos Alimentarios</t>
  </si>
  <si>
    <t>Se actualizan los aditivos alimentarios y sus concentraciones máximas para las categorías de alimentos: 5: Confituras (Caramelos, Pastillas, Confites, Chicles, Turrones, Productos de Cacao y Productos con Cacao, Chocolates, Bombones, Baños Rellenos y otros Productos Similares), 6: Cereales y Productos de/o a Base de Cereales, 7: Productos de Panificación y Galletería, 12: Sopas y Caldos, 13: Salsas y Condimentos, 19: Postres y 21: Preparaciones Culinarias Industriales.</t>
  </si>
  <si>
    <t>Confituras; cereales y productos de/o a base de cereales; productos de panificación y galletería; sopas y caldos; salsas y condimentos; postres; preparaciones culinarias industriales.</t>
  </si>
  <si>
    <t>17 - SUGARS AND SUGAR CONFECTIONERY</t>
  </si>
  <si>
    <r>
      <rPr>
        <sz val="11"/>
        <rFont val="Calibri"/>
      </rPr>
      <t>https://members.wto.org/crnattachments/2023/TBT/URY/23_11405_00_s.pdf
https://www.latu.org.uy/links-externos/documentos-en-consulta</t>
    </r>
  </si>
  <si>
    <t>Proyecto de Resolución GMC Nº 03/23 - Modificación de las Resoluciones GMC N° 53/98, 54/98, 07/06 y 08/06 sobre Aditivos Alimentarios</t>
  </si>
  <si>
    <t>Se actualizan los aditivos alimentarios y sus concentraciones máximas para las categorías de alimentos 3. Helados comestibles; 5. Confituras (Caramelos, Pastillas, Confites, Chicles, Turrones, Productos de Cacao y con Cacao, Chocolates, Bombones, Baños Rellenos y otros Productos Similares); 13. Salsas y condimentos; y 19. Postres.</t>
  </si>
  <si>
    <t>Helados comestibles, confituras, salsas y condimentos, postres.</t>
  </si>
  <si>
    <r>
      <rPr>
        <sz val="11"/>
        <rFont val="Calibri"/>
      </rPr>
      <t>https://members.wto.org/crnattachments/2023/TBT/URY/23_11406_00_s.pdf
https://www.latu.org.uy/links-externos/documentos-en-consulta</t>
    </r>
  </si>
  <si>
    <t>Viet Nam</t>
  </si>
  <si>
    <t>Draft Circular regulating the registration of toll manufactured medicines and technology transfer medicines in Vietnam</t>
  </si>
  <si>
    <t>This draft Circular provides general provisions on the registration of toll manufactured medicines and technology transfer medicines in Vietnam;This draft Circular also regulates the dossiers and procedures for granting, extending, amending, supplementing and withdrawing registration documents of toll manufactured medicines and technology-transferred medicines (pharmaceutical drugs, vaccines, biological products, herbal drugs) in Vietnam.This draft Circular shall amend, supplement or repeal some provisions of Circular 23/2013/TT-BYT and has been updated in accordance with the following legal texts in the field of pharmaceuticals, toll manufacturing and technology transfer</t>
  </si>
  <si>
    <t>HS code: 30 - Pharmaceutical Products</t>
  </si>
  <si>
    <t>30 - PHARMACEUTICAL PRODUCTS</t>
  </si>
  <si>
    <r>
      <rPr>
        <sz val="11"/>
        <rFont val="Calibri"/>
      </rPr>
      <t>https://members.wto.org/crnattachments/2023/TBT/VNM/23_11384_00_x.pdf
https://members.wto.org/crnattachments/2023/TBT/VNM/23_11384_01_x.pdf
https://members.wto.org/crnattachments/2023/TBT/VNM/23_11384_02_x.pdf</t>
    </r>
  </si>
  <si>
    <t>DUS DARS 873:2023, Dry faba beans — Specification, First Edition</t>
  </si>
  <si>
    <t>This Final Draft African Standard specifies the requirements, sampling and test methods for dry faba beans of cultivated varieties (cultivars) grown from Vicia faba L. intended for human consumption.Note: This Draft Uganda Standard was also notified to the TBT Committee.</t>
  </si>
  <si>
    <t>Human health; Food safety</t>
  </si>
  <si>
    <r>
      <rPr>
        <sz val="11"/>
        <rFont val="Calibri"/>
      </rPr>
      <t>https://members.wto.org/crnattachments/2023/SPS/UGA/23_11364_00_e.pdf</t>
    </r>
  </si>
  <si>
    <t>Draft Resolution 1176, 06 July 2023</t>
  </si>
  <si>
    <t>This draft resolution proposes the inclusion of active ingredient  B64: Bacillus circulans on the Monograph List of Active Ingredients for Pesticides, Household Cleaning Products and Wood Preservatives, which was published by Normative Instruction 103, 19 October 2021, in the Brazilian Official Gazette (DOU - Diário Oficial da União).</t>
  </si>
  <si>
    <r>
      <rPr>
        <sz val="11"/>
        <rFont val="Calibri"/>
      </rPr>
      <t>https://members.wto.org/crnattachments/2023/SPS/BRA/23_11379_00_x.pdf
Draft: http://antigo.anvisa.gov.br/documents/10181/6622990/CONSULTA+PUBLICA+N+1176+GGTOX.pdf/7eb67257-93a9-4217-bcb4-fecd38e1a4d1 
Comment form: https://www.gov.br/anvisa/pt-br/centraisdeconteudo/publicacoes/agrotoxicos/formulario-padrao-consulta-publica-ggtox.docx/view</t>
    </r>
  </si>
  <si>
    <t>DARS 872: 2023, Dry soybeans — Specification, First edition</t>
  </si>
  <si>
    <t>This Draft African Standard specifies the requirements, sampling and test methods for dry whole soybeans of varieties (cultivars) grown from Glycine max (L.) intended for human consumption.Note: This Draft Uganda Standard was also notified to the TBT Committee.</t>
  </si>
  <si>
    <r>
      <rPr>
        <sz val="11"/>
        <rFont val="Calibri"/>
      </rPr>
      <t>https://members.wto.org/crnattachments/2023/SPS/UGA/23_11366_00_e.pdf</t>
    </r>
  </si>
  <si>
    <t>Draft Resolution 1177, 06 July 2023</t>
  </si>
  <si>
    <t>This draft proposes the inclusion of active ingredient  B65: Bacillus haynesii on the Monograph List of Active Ingredients for Pesticides, Household Cleaning Products and Wood Preservatives, which was published by Normative Instruction 103, 19 October 2021, in the Brazilian Official Gazette (DOU - Diário Oficial da União).</t>
  </si>
  <si>
    <t>ENVIRONMENT. HEALTH PROTECTION. SAFETY (ICS code(s): 13)</t>
  </si>
  <si>
    <r>
      <rPr>
        <sz val="11"/>
        <rFont val="Calibri"/>
      </rPr>
      <t>https://members.wto.org/crnattachments/2023/SPS/BRA/23_11380_00_x.pdf
Draft: http://antigo.anvisa.gov.br/documents/10181/6622990/CONSULTA+PUBLICA+N+1177+GGTOX.pdf/dcd49df8-b495-4284-8776-1e98d6531c26 
Comment form:  https://www.gov.br/anvisa/pt-br/centraisdeconteudo/publicacoes/agrotoxicos/formulario-padrao-consulta-publica-ggtox.docx/view</t>
    </r>
  </si>
  <si>
    <t>DUS DARS 878:2023, Barley grains — Specification, First Edition</t>
  </si>
  <si>
    <t>This Draft Uganda Standard specifies the requirements, sampling and test methods for barley grains of varieties (cultivars) grown from Hordeum vulgare Lin and Hordeum bulbosum intended for human consumption.Note: This Draft Uganda Standard was also notified to the TBT Committee.</t>
  </si>
  <si>
    <t>Barley (HS code(s): 1003); Cereals, pulses and derived products (ICS code(s): 67.060); Barley grains</t>
  </si>
  <si>
    <t>1003 - Barley</t>
  </si>
  <si>
    <t>Food safety; Human health</t>
  </si>
  <si>
    <r>
      <rPr>
        <sz val="11"/>
        <rFont val="Calibri"/>
      </rPr>
      <t>https://members.wto.org/crnattachments/2023/SPS/UGA/23_11330_00_e.pdf</t>
    </r>
  </si>
  <si>
    <t>European Union</t>
  </si>
  <si>
    <t>Draft Commission Implementing Regulation renewing the approval of propiconazole as an active substance for use in biocidal products of product-type 8 in accordance with Regulation (EU) No 528/2012 of the European Parliament and of the Council </t>
  </si>
  <si>
    <t>This draft Commission Implementing Regulation renews the approval of propiconazole as an active substance for use in biocidal products of product-type 8. The substance meets the exclusion criteria set out in Article 5(1) of the Regulation (EU) No 528/2012, but fulfils the condition for derogation of Article 5(2)(c). </t>
  </si>
  <si>
    <t>Biocidal products</t>
  </si>
  <si>
    <t>71.100 - Products of the chemical industry</t>
  </si>
  <si>
    <t>Protection of the environment (TBT); Protection of human health or safety (TBT); Harmonization (TBT)</t>
  </si>
  <si>
    <r>
      <rPr>
        <sz val="11"/>
        <rFont val="Calibri"/>
      </rPr>
      <t>https://members.wto.org/crnattachments/2023/TBT/EEC/23_11333_00_e.pdf
https://members.wto.org/crnattachments/2023/TBT/EEC/23_11333_01_e.pdf</t>
    </r>
  </si>
  <si>
    <t>DUS DARS 874:2023, Dry lima beans — Specification, First EditionNote: This Draft Uganda Standard was also notified to the SPS Committee.</t>
  </si>
  <si>
    <t>This Draft Uganda Standard specifies the requirements, sampling and test methods for dry lima beans of cultivated varieties (cultivars) grown from Phaseolus lunatus L. intended for human consumption.</t>
  </si>
  <si>
    <t>Dried, shelled beans "Vigna and Phaseolus", whether or not skinned or split (excl. beans of species "Vigna mungo [L.] Hepper or Vigna radiata [L.] Wilczek", small red "Adzuki" beans, kidney beans, Bambara beans and cow peas) (HS code(s): 071339); Cereals, pulses and derived products (ICS code(s): 67.060); Dry lima beans; Dry butter beans</t>
  </si>
  <si>
    <t>071339 - Dried, shelled beans "Vigna and Phaseolus", whether or not skinned or split (excl. beans of species "Vigna mungo [L.] Hepper or Vigna radiata [L.] Wilczek", small red "Adzuki" beans, kidney beans, Bambara beans and cow peas)</t>
  </si>
  <si>
    <r>
      <rPr>
        <sz val="11"/>
        <rFont val="Calibri"/>
      </rPr>
      <t>https://members.wto.org/crnattachments/2023/TBT/UGA/23_11357_00_e.pdf</t>
    </r>
  </si>
  <si>
    <t>DUS 2668: 2023, Plastic composite roofing tiles and ridges — specification, First edition</t>
  </si>
  <si>
    <t>This Draft Uganda Standard specifies applies to plastic composite roofing tiles of plain and interlocking types. It establishes minimum standards for fit and finish, quality of materials used in the manufacture and for dimensional requirements related to side-lap, location of fixing and sizes.</t>
  </si>
  <si>
    <t>Roofing tiles (HS code(s): 690510); Construction materials and building (ICS code(s): 91); Plastic composite roofing tiles </t>
  </si>
  <si>
    <t>690510 - Roofing tiles</t>
  </si>
  <si>
    <t>91 - Construction materials and building</t>
  </si>
  <si>
    <t>Consumer information, labelling (TBT); Protection of human health or safety (TBT); Prevention of deceptive practices and consumer protection (TBT); Quality requirements (TBT); Reducing trade barriers and facilitating trade (TBT)</t>
  </si>
  <si>
    <r>
      <rPr>
        <sz val="11"/>
        <rFont val="Calibri"/>
      </rPr>
      <t>https://members.wto.org/crnattachments/2023/TBT/UGA/23_11358_00_e.pdf</t>
    </r>
  </si>
  <si>
    <t>DUS DARS 935:2023, Edible full fat soya flour — Specification, First Edition</t>
  </si>
  <si>
    <t>This Draft Uganda Standard specifies the requirements, sampling and test methods for edible full fat soybean flour obtained from soybean (Glycine max (L.) Merr) for human consumption.Note: This Draft Uganda Standard was also notified to the TBT Committee.</t>
  </si>
  <si>
    <t>Soya bean flour and meal (HS code(s): 120810); Cereals, pulses and derived products (ICS code(s): 67.060); Edible full fat soya flour</t>
  </si>
  <si>
    <t>120810 - Soya bean flour and meal</t>
  </si>
  <si>
    <r>
      <rPr>
        <sz val="11"/>
        <rFont val="Calibri"/>
      </rPr>
      <t>https://members.wto.org/crnattachments/2023/SPS/UGA/23_11329_00_e.pdf</t>
    </r>
  </si>
  <si>
    <t>Russian Federation</t>
  </si>
  <si>
    <t>Draft amendments to the Nomenclature of dosage forms (1+3 pages in Russian)</t>
  </si>
  <si>
    <t>The draft amendments to the Nomenclature of dosage forms updates the names of dosage forms and their definitions, taking into account the experience of regulation enforcement and their unification in accordance with the Pharmacopoeia of the Eurasian Economic Union.</t>
  </si>
  <si>
    <t>Medicinal products</t>
  </si>
  <si>
    <t>Protection of human health or safety (TBT); Other (TBT)</t>
  </si>
  <si>
    <t>Lithuania</t>
  </si>
  <si>
    <t>Draft Law on control of tobacco, tobacco products and related products of the Republic of Lithuania on amendment of Article 92 No. XIVP-2791(2), 1 page, Lithuanian (hereinafter – Draft Law).</t>
  </si>
  <si>
    <t>The Draft Law was prepared in order to fill the gaps in the existing regulation, when electronic cigarettes and electronic cigarette refills are supplied to the market of the Republic of Lithuania, which have attractive taste and attractiveness characteristics for young people, and to reduce the attractiveness of electronic cigarettes and electronic cigarette refills for young people.The Draft Law proposes establishing a ban on placing electronic cigarettes and electronic cigarette refills on the market of the Republic of Lithuania with a liquid adapted for filling electronic cigarettes, if this liquid contains sugar and/or sweeteners.</t>
  </si>
  <si>
    <t>65.160 Tobacco, tobacco products and related equipment</t>
  </si>
  <si>
    <t>24 - TOBACCO AND MANUFACTURED TOBACCO SUBSTITUTES; PRODUCTS, WHETHER OR NOT CONTAINING NICOTINE, INTENDED FOR INHALATION WITHOUT COMBUSTION; OTHER NICOTINE CONTAINING PRODUCTS INTENDED FOR THE INTAKE OF NICOTINE INTO THE HUMAN BODY</t>
  </si>
  <si>
    <t>65.160 - Tobacco, tobacco products and related equipment</t>
  </si>
  <si>
    <t>DUS DARS 878:2023, Barley grains — Specification, First Edition.Note: This Draft Uganda Standard was also notified to the SPS Committee.</t>
  </si>
  <si>
    <t>This Draft Uganda Standard specifies the requirements, sampling and test methods for barley grains of varieties (cultivars) grown from Hordeum vulgare Lin and Hordeum bulbosum intended for human consumption</t>
  </si>
  <si>
    <t>Barley (excl. seed for sowing) (HS code(s): 100390); Cereals, pulses and derived products (ICS code(s): 67.060); Barley grains</t>
  </si>
  <si>
    <t>100390 - Barley (excl. seed for sowing)</t>
  </si>
  <si>
    <t>Reducing trade barriers and facilitating trade (TBT); Harmonization (TBT); Quality requirements (TBT); Protection of human health or safety (TBT); Prevention of deceptive practices and consumer protection (TBT); Consumer information, labelling (TBT)</t>
  </si>
  <si>
    <r>
      <rPr>
        <sz val="11"/>
        <rFont val="Calibri"/>
      </rPr>
      <t>https://members.wto.org/crnattachments/2023/TBT/UGA/23_11332_00_e.pdf</t>
    </r>
  </si>
  <si>
    <t>Tanzania</t>
  </si>
  <si>
    <t>PCD 508: 2023, Seaweed soap - Specification, First edition</t>
  </si>
  <si>
    <t>This draft Zanzibar National Standard specifies requirements, sampling and test methods for seaweed_x000D_
soap. It covers the following types of soap:_x000D_
a) Seaweed bathing soap_x000D_
b) Seaweed liquid soap_x000D_
This standard does not apply to herbal soap.</t>
  </si>
  <si>
    <t>Surface active agents (ICS code(s): 71.100.40)</t>
  </si>
  <si>
    <t>71.100.40 - Surface active agents</t>
  </si>
  <si>
    <t>Consumer information, labelling (TBT); Quality requirements (TBT); Reducing trade barriers and facilitating trade (TBT)</t>
  </si>
  <si>
    <r>
      <rPr>
        <sz val="11"/>
        <rFont val="Calibri"/>
      </rPr>
      <t>https://members.wto.org/crnattachments/2023/TBT/TZA/23_11322_00_e.pdf</t>
    </r>
  </si>
  <si>
    <t>DUS DARS 874:2023, Dry lima beans — Specification, First Edition</t>
  </si>
  <si>
    <t>This Draft Uganda Standard specifies the requirements, sampling and test methods for dry lima beans of cultivated varieties (cultivars) grown from Phaseolus lunatus L. intended for human consumption.Note: This Draft Uganda Standard was also notified to the TBT Committee.</t>
  </si>
  <si>
    <t>Dried, shelled beans "Vigna and Phaseolus", whether or not skinned or split (excl. beans of species "Vigna mungo [L.] Hepper or Vigna radiata [L.] Wilczek", small red "Adzuki" beans, kidney beans, Bambara beans and cow peas) (HS code(s): 071339); Cereals, pulses and derived products (ICS code(s): 67.060), Dry lima beans; Dry butter beans</t>
  </si>
  <si>
    <r>
      <rPr>
        <sz val="11"/>
        <rFont val="Calibri"/>
      </rPr>
      <t>https://members.wto.org/crnattachments/2023/SPS/UGA/23_11356_00_e.pdf</t>
    </r>
  </si>
  <si>
    <t>DUS 2274, Integral waterproofing compounds for cement mortar and concrete — specification, First edition</t>
  </si>
  <si>
    <t>This standard covers the requirements for integral waterproofing compounds for cement mortar and concrete. For the purpose of all the requirements in this standard, cement shall mean Portland cement 32.5 Grade, 42.5 grade or 52.5 Grade conforming to US EAS 18-1. By agreement between the purchaser and the supplier, testing of waterproofing compounds may be done with Portland slag cement conforming to US EAS 18-1 or Portland Pozzolana cement- Fly ash based conforming to US EAS 18-1 or Portland pozzolana cement- Calcined clay based conforming to US EAS 18-1. And masonry cement grade 22.5 conforming to US 366-1 and 2</t>
  </si>
  <si>
    <t>Prepared additives for cements, mortars or concretes (HS code(s): 382440); Waterproofing (ICS code(s): 91.120.30); waterproofing compounds</t>
  </si>
  <si>
    <t>382440 - Prepared additives for cements, mortars or concretes</t>
  </si>
  <si>
    <t>91.120.30 - Waterproofing</t>
  </si>
  <si>
    <t>Consumer information, labelling (TBT); Prevention of deceptive practices and consumer protection (TBT); Quality requirements (TBT); Reducing trade barriers and facilitating trade (TBT)</t>
  </si>
  <si>
    <r>
      <rPr>
        <sz val="11"/>
        <rFont val="Calibri"/>
      </rPr>
      <t>https://members.wto.org/crnattachments/2023/TBT/UGA/23_11359_00_e.pdf</t>
    </r>
  </si>
  <si>
    <t>DUS DARS 935:2023, Edible full fat soya flour — Specification, First Edition.Note: This Draft Uganda Standard was also notified to the SPS Committee.</t>
  </si>
  <si>
    <t>This Draft Uganda Standard specifies the requirements, sampling and test methods for edible full fat soybean flour obtained from soybean(Glycine max(L.) Merr) for human consumption.</t>
  </si>
  <si>
    <t>Soya bean flour and meal (HS code(s): 120810); Cereals, pulses and derived products (ICS code(s): 67.060)Edible full fat soya flour</t>
  </si>
  <si>
    <r>
      <rPr>
        <sz val="11"/>
        <rFont val="Calibri"/>
      </rPr>
      <t>https://members.wto.org/crnattachments/2023/TBT/UGA/23_11331_00_e.pdf</t>
    </r>
  </si>
  <si>
    <t>Commission Implementing Regulation (EU) 2023/1405 of 3 July 2023 concerning the authorisation of a preparation of Lactiplantibacillus plantarum ATCC 55058 and a preparation of Lactiplantibacillus plantarum ATCC 55942 as feed additives for all animal species</t>
  </si>
  <si>
    <t>Commission Implementing Regulation (EU) 2023/1405 authorises a preparation of Lactiplantibacillus plantarum ATCC 55058 and a preparation of Lactiplantibacillus plantarum ATCC 55942 for all animal species as feed additives belonging to the additive category ‘technological additives’ and the functional group ‘silage additives’.</t>
  </si>
  <si>
    <t>Preparation of a kind used in animal nutrition</t>
  </si>
  <si>
    <t>2309 - Preparations of a kind used in animal feeding</t>
  </si>
  <si>
    <t>Animal health; Animal feed</t>
  </si>
  <si>
    <r>
      <rPr>
        <sz val="11"/>
        <rFont val="Calibri"/>
      </rPr>
      <t>https://members.wto.org/crnattachments/2023/SPS/EEC/23_11263_00_e.pdf
https://members.wto.org/crnattachments/2023/SPS/EEC/23_11263_00_f.pdf
https://members.wto.org/crnattachments/2023/SPS/EEC/23_11263_00_s.pdf</t>
    </r>
  </si>
  <si>
    <t>Draft Commission Implementing Regulation concerning the non-renewal of the approval of the active substance Benthiavalicarb, in accordance with Regulation (EC) No 1107/2009 of the European Parliament and of the Council, and amending Commission Implementing Regulation (EU) No 540/2011</t>
  </si>
  <si>
    <t>This draft Commission Implementing Regulation provides that the approval of the active substance Benthiavalicarb is not renewed in accordance with Regulation (EC) No 1107/2009. EU member States shall withdraw authorisations for plant protection products containing Benthiavalicarb as an active substance. The non-renewal of approval is based on the first evaluation of the substance for use as a pesticide active substance in the European Union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procedures.This draft Commission Implementing Regulation was also notified under the TBT Agreement in notice G/TBT/N/EU/997.</t>
  </si>
  <si>
    <t>Benthiavalicarb (pesticide active substance)</t>
  </si>
  <si>
    <t>Food safety (SPS); Animal health (SPS); Plant protection (SPS); Protect territory from other damage from pests (SPS)</t>
  </si>
  <si>
    <t>Animal diseases; Territory protection; Maximum residue limits (MRLs); Pesticides; Food safety; Plant health; Animal health; Human health</t>
  </si>
  <si>
    <r>
      <rPr>
        <sz val="11"/>
        <rFont val="Calibri"/>
      </rPr>
      <t>https://members.wto.org/crnattachments/2023/SPS/EEC/23_11316_00_e.pdf</t>
    </r>
  </si>
  <si>
    <t>Paper and Paper-Based Packaging Promotion, Research, and 
Information Order; Continuance Referendum</t>
  </si>
  <si>
    <t>Notification of referendum - This document directs that a referendum be conducted among eligible domestic manufacturers and importers of paper and paper-based packaging to determine whether they favor continuance of the Agricultural Marketing Service's (AMS) regulations regarding a national paper and paper-based packaging research and promotion program.  This referendum will be conducted by express mail and electronic ballot from 6 October 2023 through 20 October 2023. To be eligible to vote, persons who are currently domestic manufacturers and importers and who domestically manufactured and imported 100,000 short tons or more of paper and paper-based packaging during the representative period from 1 January through 31 December 2022, are eligible to vote in the referendum. Ballots delivered to AMS via express mail or electronic ballot must show proof of delivery by no later than 11:59 p.m.Eastern Time on 20 October 2023.  Copies of the Paper and Paper-Based Packaging Promotion, Research, and Information Order may be obtained from: Referendum Agent, Market Development Division, Specialty Crops Program (SCP), AMS, USDA, 1400 Independence Avenue SW, Room 1406–S, Stop 0244, Washington, DC 20250–0244, telephone: +1 (202) 720–8085 or contact Marlene Betts at +1 (202) 494–6633 or via electronic mail: Marlene.Betts@usda.gov</t>
  </si>
  <si>
    <t>Paper and Paper-Based Packaging; Environmental protection (ICS code(s): 13.020); Packaging and distribution of goods in general (ICS code(s): 55.020); Packaging materials and accessories (ICS code(s): 55.040); Paper products (ICS code(s): 85.080)</t>
  </si>
  <si>
    <t>13.020 - Environmental protection; 55.020 - Packaging and distribution of goods in general; 55.040 - Packaging materials and accessories; 85.080 - Paper products</t>
  </si>
  <si>
    <t>Harmonization (TBT); Cost saving and productivity enhancement (TBT)</t>
  </si>
  <si>
    <r>
      <rPr>
        <sz val="11"/>
        <rFont val="Calibri"/>
      </rPr>
      <t>https://members.wto.org/crnattachments/2023/TBT/USA/23_11308_00_e.pdf</t>
    </r>
  </si>
  <si>
    <t>Draft Commission Implementing Regulation concerning the non-renewal of the approval of the active substance Metiram, in accordance with Regulation (EC) No 1107/2009 of the European Parliament and of the Council, and amending Commission Implementing Regulation (EU) No 540/2011</t>
  </si>
  <si>
    <t>This draft Commission Implementing Regulation provides that the approval of the active substance Metiram is not renewed in accordance with Regulation (EC) No 1107/2009. EU member States shall withdraw authorisations for plant protection products containing Metiram as an active substance. The non-renewal of approval is based on the first evaluation of the substance for use as a pesticide active substance in the European Union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procedures.This draft Commission Implementing Regulation was also notified under the TBT Agreement in notice G/TBT/N/EU/996.</t>
  </si>
  <si>
    <t>Metiram (pesticide active substance)</t>
  </si>
  <si>
    <t>Human health; Animal health; Plant health; Food safety; Pesticides; Maximum residue limits (MRLs); Territory protection; Animal diseases</t>
  </si>
  <si>
    <r>
      <rPr>
        <sz val="11"/>
        <rFont val="Calibri"/>
      </rPr>
      <t>https://members.wto.org/crnattachments/2023/SPS/EEC/23_11315_00_e.pdf</t>
    </r>
  </si>
  <si>
    <t>Proposed amendments to the Enforcement Decree of the Pharmaceutical Affairs Act </t>
  </si>
  <si>
    <t>'Pharmaceutical Affairs Act' was revised (Act No. 19359, promulgated on Apr 18, 2023, enforced on Oct 19, 2023) with the matter concerning establishing periodic monitoring system for illegal sale, advertisement of pharmaceuticals online and requesting the provider to take a measure on the violation. The revision aims to compensate the inadequacies of the current operating system including preparing the entrust ground for reporting production·export·import performance of pharmaceutical, etc. while determining matters entrusted by law and matters necessary for their implementation including prescribing measures to notify consumers of illegal sales advertisement and designating monitoring agency and organization.</t>
  </si>
  <si>
    <t>Pharmaceuticals</t>
  </si>
  <si>
    <t>11.120 - Pharmaceutics</t>
  </si>
  <si>
    <r>
      <rPr>
        <sz val="11"/>
        <rFont val="Calibri"/>
      </rPr>
      <t>https://members.wto.org/crnattachments/2023/TBT/KOR/23_11311_00_x.pdf</t>
    </r>
  </si>
  <si>
    <t>Draft Law on control of tobacco, tobacco products and related products of the Republic of Lithuania on amendment of Articles 2, 92,  95 and 30 No. XIVP-2590(3), (hereinafter – Draft Law).</t>
  </si>
  <si>
    <t>The Draft Law was prepared in order to fill the gaps in the existing regulation when in the presence of the ban introduced from 07/01/2022 (on placing on the Lithuanian market electronic cigarettes and electronic cigarette refills with a liquid adapted for filling electronic cigarettes, if this liquid contains flavoring substances, except for the smell and (or) taste of tobacco), electronic cigarettes, electronic cigarette refills with a certain smell and (or) taste, other than tobacco, are still supplied to the Lithuanian market. The suggested amendments of the Law will allow smoother application of the provisions of the Law and smoother examination of cases for violation of the provisions of this Law, in order to reduce attractiveness and consumption of e-cigarettes and electronic cigarette refills (especially to young people). Considering the fact that it is not appropriate to indicate that the product contains nicotine on a product that does not contain nicotine, and in order to avoid misleading of users of electronic cigarettes and their refills, in draft Law it is suggested not to apply the requirement established in the Law for a warning about possible harm to health to electronic cigarettes and electronic cigarette refills that do not contain nicotine.</t>
  </si>
  <si>
    <t>TOBACCO AND MANUFACTURED TOBACCO SUBSTITUTES; PRODUCTS, WHETHER OR NOT CONTAINING NICOTINE, INTENDED FOR INHALATION WITHOUT COMBUSTION; OTHER NICOTINE CONTAINING PRODUCTS INTENDED FOR THE INTAKE OF NICOTINE INTO THE HUMAN BODY (HS code(s): 24); Tobacco, tobacco products and related equipment (ICS code(s): 65.160)</t>
  </si>
  <si>
    <t>Other (TBT); Protection of human health or safety (TBT)</t>
  </si>
  <si>
    <t>Modifica Resolución Exenta No. 6.612/2018, que establece nómina de ingredientes autorizados para la producción de alimentos o suplementos para animales</t>
  </si>
  <si>
    <t>Este proyecto de medida modifica la Resolución del SAG No. 6.612/2018 de 2022, de la siguiente manera:_x000D_
Incorpora ingredientes en dos grupo y su garantía_x000D_
literal A) “CEREALES, SUS PRODUCTOS Y SUBPRODUCTOS”:_x000D_
Denominación _x000D_
- Afrecho de Trigo    _x000D_
literal I) “ANIMALES DE ABASTO, SUS PRODUCTOS Y SUBPRODUCTOS”:_x000D_
Denominación _x000D_
Subproductos animales (Animales terrestres de sangre caliente, enteros o partes de ellos, frescos, congelados, cocidos, tratados con ácido o secos)_x000D_
Tambien incorporan Ios resuelvos 9, 10, 11 y 12 nuevos, pasando el actual resuelvo 9, a ser el resuelvo 13.Estos nuevos resuelvos abordan aspectos cómo:Los ingredientes autorizados en el listado, deben presentar monografía de proceso o ser habilitados por el Servicio a excepción de aquellos ingredientes de origen vegetal y mineral, que no se encuentren mezclados con otros aditivos o ingredientes, esto previa autorización del Servicio;Se considerarán como autorizados para efectos de la presente resolución, los ingredientes aprobados por el Reglamento (UE) 2017/1017 y sus modificaciones y los ingredientes enlistados en el capítulo 6 de “The Association Of American Feed Control Officials” (AAFCO), para su uso en alimentación de perros y gatos. Cualquier otro ingrediente que no esté contemplado en el Reglamento, o en la lista antes señalada, deberá ser evaluado por el Servicio para su aprobación;Ingredientes de origen animal destinados a consumo humano, podrán utilizarse en alimentación animal cuando demuestren que no afectan la salud de los animales de destino y que son inocuos. Para éstos casos, los ingredientes deberán cumplir con los requisitos sanitarios específicos establecidos para el consumo humano según la legislación que corresponda. Para su uso en la elaboración de alimentos para perros y/o gatos y en base al análisis de peligros de cada fabricante, se podrá considerar el proceso de elaboración del producto como método de mitigación de riesgos microbiológicos.Para mayor detalle, revisar el documento con el proyecto de medida, adjunto a esta notificación.</t>
  </si>
  <si>
    <t>Ingredientes autorizados para la producción de alimentos o suplementos para animal</t>
  </si>
  <si>
    <t>Animal health (SPS)</t>
  </si>
  <si>
    <t>Animal health; Animal diseases; Animal feed</t>
  </si>
  <si>
    <r>
      <rPr>
        <sz val="11"/>
        <rFont val="Calibri"/>
      </rPr>
      <t xml:space="preserve">https://members.wto.org/crnattachments/2023/SPS/CHL/23_11262_00_s.pdf
</t>
    </r>
  </si>
  <si>
    <t>Proposed Amendments to Standards and Specification for Health Functional Foods</t>
  </si>
  <si>
    <t>The proposed amendments seek to:_x000D_
1)   Revision of specification, warning notice for intake, and daily intake amount:-    Tighthen heavy metal specification of conjugated linoleic acids and chitosan/chitooligosaccharides;-      Strengthen anthraquinone compound specification in aloe gel;-    Alteration of daily intake amount of oat dietary fiber, chitosan/chitooligosaccharides, garcinia cambogia extracts, and aloe gel;-    Amendment of warning notice of intake for 9 functional raw materials;2)   Establishment of definition and test method for 'long-acting' product with delayed-release:-    Limited to water-soluble vitamins;3)   Improvement of manufacturing method of aloe gel;4)   Unification of Folic acid units - ㎍ ⇒ ㎍ DFE.</t>
  </si>
  <si>
    <t>Health functional food products</t>
  </si>
  <si>
    <t>67.040 - Food products in general</t>
  </si>
  <si>
    <r>
      <rPr>
        <sz val="11"/>
        <rFont val="Calibri"/>
      </rPr>
      <t>https://members.wto.org/crnattachments/2023/SPS/KOR/23_11307_00_x.pdf</t>
    </r>
  </si>
  <si>
    <t>Rwanda</t>
  </si>
  <si>
    <t>DRS 564: 2023, Ambient water — Specification</t>
  </si>
  <si>
    <t>This Draft Rwanda Standard specifies requirements, sampling and test methods for ambient water.</t>
  </si>
  <si>
    <t>Drinking water (ICS code(s): 13.060.20)</t>
  </si>
  <si>
    <t>13.060.20 - Drinking water</t>
  </si>
  <si>
    <t>Consumer information, labelling (TBT); Prevention of deceptive practices and consumer protection (TBT); Protection of human health or safety (TBT); Protection of the environment (TBT); Quality requirements (TBT); Reducing trade barriers and facilitating trade (TBT)</t>
  </si>
  <si>
    <r>
      <rPr>
        <sz val="11"/>
        <rFont val="Calibri"/>
      </rPr>
      <t>https://members.wto.org/crnattachments/2023/TBT/RWA/23_11301_00_e.pdf</t>
    </r>
  </si>
  <si>
    <t>United Kingdom</t>
  </si>
  <si>
    <t>Details of planned amendments to England, Scotland and Wales (Great Britain) retained legislation (Commission Implementing Regulation (EU) 2019/2072)</t>
  </si>
  <si>
    <t>The instrument will amend England, Scotland and Wales (Great Britain) retained legislation (Commission Implementing Regulation (EU) 2019/2072) and will introduce updated pest measures.Summary:·        Deregulation of GB quarantine pests (QPs) which have been assessed as not meeting the criteria to be a QP;·        Addition of new GB QPs which have been assessed as meeting the criteria to be a QP;·        Addition of new GB provisional quarantine pests (PQPs) which have been assessed as meeting the criteria to be a QP based on a provisional assessment;·        Update of import requirements for potato plants to cover plants for planting, including micro plants;·        Amendment of Annex 7, Part A, Item 83A to ensure that the commodities covered by this requirement will be subject to the same import requirements from all countries;·        Incorporation into GB legislation of the requirements of retained EU derogations which are due to expire, and that GB intends to maintain;·        Inclusion in legislation of the current easement on Tomato brown rugose fruit virus ("ToBRFV") testing requirements for seeds.Further details:1. Measure: Removal of various pests from the Annex 2 quarantine pest ("QP") listsPseudomonas syringae pv. persicaeHaplaxius crudusCoconut lethal yellowing phytoplasmaCowpea mild mottle virusChanges introduced by the measure: These pests have been assessed and are not considered to meet the criteria to be GB QPs. Therefore they will no longer be subject to specific import requirements.2. Measure: Addition of the following viruses of tomatoes (Solanum lycopersicum) to the Annex 2 GB QP listCitrus exocortis viroidColumnea latent viroidPepper chat fruit viroidTomato planta macho viroidChanges introduced by the measure: Pests added to the quarantine pest list will be subject to increased awareness raising, surveillance and action on detection within the UK to protect biosecurity.3. Measure: Addition of the following viruses of peppers (Capsicum annuum) to the Annex 2 GB QP listPepper chat fruit viroidChanges introduced by the measure: Pests added to the quarantine pest list will be subject to increased awareness raising, surveillance and action on detection within the United Kingdom to protect biosecurity.4. Measure: Addition of the following various pests to the Annex 2A GB provisional quarantine pests lists:Raffaelea lauricolaRaffaelea quercivoraPlatypus quercivorusChanges introduced by the measure: Pests added to the provisional quarantine pest list will be subject to increased awareness raising, surveillance and action on detection within the United Kingdom to protect biosecurity pending a full risk assessment.5. Measure: Expansion of the current specific import requirements in Annex 7 for tuber of Solanum tuberosum to cover plants for planting, including micro plants, of potato (other than seeds).Changes introduced by the measure: All potato plant commodity types, moving from the European Union, Liechtenstein, and Switzerland, will need to be compliant with specific import requirements.6. Measure: Changes to Tomato brown rugose fruit virus ("ToBRFV") testing requirements for seeds produced before 15 August 2020.Changes introduced by the measure: Imports of seeds of pepper (C. annuum) and tomato (S. lycopersicum) produced before 15 August 2020 can continue to be imported where the seed lot has been tested and found free of ToBRFV in the exporting country but will not need to have been produced from mother plants which have had a growing season inspection.7. Measure: Derogation of ash wood from Canada and the United States of AmericaChanges introduced by the measure: This measure will incorporate into GB legislation the requirements of a retained EU derogation which is due to expire. Ash wood from Canada and the United States of America will continue to be subject to the existing import requirements.8. Measure: Derogation of certain conifer species of bonsai trees from JapanChanges introduced by the measure: This measure will incorporate into GB legislation the requirements of a retained EU derogation which is due to expire. Certain types of conifer species of bonsai from Japan will continue to be subject to the existing import requirements.9. Measure: Amend Annex 7, Part A, Item 83A of the England, Scotland and Wales (Great Britain) retained legislation (Commission Implementing Regulation (EU) 2019/2072).Changes introduced by the measure: These specific import requirements will apply to imports from EU member States, Liechtenstein and Switzerland. This change will ensure that imports of the commodities covered by this requirement will be subject to the same import requirement as the rest of the world.</t>
  </si>
  <si>
    <t>All plants, plant products and other objects</t>
  </si>
  <si>
    <t>Plant health; Pests; Territory protection</t>
  </si>
  <si>
    <t>Commission Implementing Regulation  (EU) 2023/1334 of 29 June 2023 concerning the renewal of the authorisation of copper chelate of hydroxy analogue of methionine as a feed additive for all animal species and repealing Regulation (EU) No 349/2010</t>
  </si>
  <si>
    <t>The preparation covered by this Act was authorised by Commission Implementing Regulation (EU) No 349/2010 for a period of ten years as feed additive for all animal species. An application was submitted for the renewal of this authorisation. Further to the favorable assessment by the European Food Safety Authority, the authorisation of this preparation is renewed, subject to certain conditions. A transitional period is laid down for the interested parties to prepare themselves to meet the new requirements resulting from this renewal.</t>
  </si>
  <si>
    <t>Animal health; Animal feed; Food safety</t>
  </si>
  <si>
    <r>
      <rPr>
        <sz val="11"/>
        <rFont val="Calibri"/>
      </rPr>
      <t>https://members.wto.org/crnattachments/2023/SPS/EEC/23_11304_00_e.pdf
https://members.wto.org/crnattachments/2023/SPS/EEC/23_11304_00_f.pdf
https://members.wto.org/crnattachments/2023/SPS/EEC/23_11304_00_s.pdf</t>
    </r>
  </si>
  <si>
    <t>Draft Notice Regarding Submittal and Disclosure of Safety 
Critical Information by Applicants for Transport Category Airplane Type 
Certificates</t>
  </si>
  <si>
    <t>Notice of availability; request for comments by 25 August 2023 - This draft Notice, as part of the FAA's implementation of the Aircraft Certification, Safety, and Accountability Act, would provide additional guidance regarding the process for applying for a new or amended type certificate (TC) for a transport category airplane. This guidance would facilitate the provision of safety critical information about the applicant's proposed design to the FAA.</t>
  </si>
  <si>
    <t>Transport category airplane type certificates; Quality (ICS code(s): 03.120); Air transport (ICS code(s): 03.220.50); Accident and disaster control (ICS code(s): 13.200); Aircraft and space vehicles in general (ICS code(s): 49.020)</t>
  </si>
  <si>
    <t>03.120 - Quality; 03.220.50 - Air transport; 13.200 - Accident and disaster control; 49.020 - Aircraft and space vehicles in general</t>
  </si>
  <si>
    <r>
      <rPr>
        <sz val="11"/>
        <rFont val="Calibri"/>
      </rPr>
      <t>https://members.wto.org/crnattachments/2023/TBT/USA/23_11309_00_e.pdf</t>
    </r>
  </si>
  <si>
    <t>Commission Implementing Regulation (EU) 2023/649 of 20 March 2023 concerning the authorisation of L-arginine produced by Corynebacterium glutamicum CGMCC 20516 as a feed additive for all animal species</t>
  </si>
  <si>
    <t>Commission Implementing Regulation (EU) 2023/649 authorises L-arginine produced by Corynebacterium glutamicum CGMCC 20516, for all animal species, as a feed additive belonging to the additive category ‘nutritional additives’ and in the functional group ‘amino acids, their salts and analogues’.</t>
  </si>
  <si>
    <r>
      <rPr>
        <sz val="11"/>
        <rFont val="Calibri"/>
      </rPr>
      <t>https://members.wto.org/crnattachments/2023/SPS/EEC/23_11264_00_e.pdf
https://members.wto.org/crnattachments/2023/SPS/EEC/23_11264_00_f.pdf
https://members.wto.org/crnattachments/2023/SPS/EEC/23_11264_00_s.pdf</t>
    </r>
  </si>
  <si>
    <t>Canada</t>
  </si>
  <si>
    <t>Proposed Maximum Residue Limit: Azoxystrobin (PMRL2023-38)</t>
  </si>
  <si>
    <t>The objective of the notified document PMRL2023-38 is to consult on the listed maximum residue limit (MRL) for azoxystrobin that has been proposed by Health Canada’s Pest Management Regulatory Agency (PMRA).MRL (ppm)1    Raw Agricultural Commodity (RAC) and/or Processed Commodity5.0              Sugar beet roots21 ppm = parts per million2 This MRL is proposed to replace the currently established MRL of 0.5 ppm.</t>
  </si>
  <si>
    <t>Pesticide azoxystrobin in or on sugar beet roots (ICS codes: 65.020, 65.100, 67.040, 67.080) </t>
  </si>
  <si>
    <t>65.020 - Farming and forestry; 65.100 - Pesticides and other agrochemicals; 67.040 - Food products in general; 67.080 - Fruits. Vegetables</t>
  </si>
  <si>
    <t>Draft Policy Statement Regarding Classification of Type Design 
Changes That Would Materially Alter Safety Critical Information as 
Major Type Design Changes</t>
  </si>
  <si>
    <t>Notification of availability; request for comments by 25 August 2023 - A draft policy statement would state that proposed type design changes that would materially alter safety critical information have the potential to affect airworthiness, and therefore do not qualify as minor design changes.</t>
  </si>
  <si>
    <t>Aircraft type design changes; Quality (ICS code(s): 03.120); Accident and disaster control (ICS code(s): 13.200); Aircraft and space vehicles in general (ICS code(s): 49.020)</t>
  </si>
  <si>
    <t>03.120 - Quality; 13.200 - Accident and disaster control; 49.020 - Aircraft and space vehicles in general</t>
  </si>
  <si>
    <t>Quality requirements (TBT); Protection of human health or safety (TBT)</t>
  </si>
  <si>
    <r>
      <rPr>
        <sz val="11"/>
        <rFont val="Calibri"/>
      </rPr>
      <t>https://members.wto.org/crnattachments/2023/TBT/USA/23_11310_00_e.pdf</t>
    </r>
  </si>
  <si>
    <t>Commission Implementing Regulation  (EU) 2023/257 of 6 February 2023 correcting Implementing Regulation (EU) 2022/1412 concerning the authorisation of ylang ylang essential oil from Cananga odorata (Lam) Hook f. &amp; Thomson as a feed additive for all animal species</t>
  </si>
  <si>
    <t>The use of ylang ylang essential oil as a feed additive was authorised for all animal species by Commission Implementing Regulation (EU) 2022/1412 for a 10-year period.Commission Implementing Regulation (EU) 2023/257 corrects a date indicated in the transitional measure for non-food-producing animals set out in Article 2, paragraph 3.</t>
  </si>
  <si>
    <t>Animal feed; Animal health</t>
  </si>
  <si>
    <r>
      <rPr>
        <sz val="11"/>
        <rFont val="Calibri"/>
      </rPr>
      <t>https://members.wto.org/crnattachments/2023/SPS/EEC/23_11266_00_e.pdf
https://members.wto.org/crnattachments/2023/SPS/EEC/23_11266_00_f.pdf
https://members.wto.org/crnattachments/2023/SPS/EEC/23_11266_00_s.pdf</t>
    </r>
  </si>
  <si>
    <t>Commission Implementing Regulation (EU) 2023/1163 of 14 June 2023 concerning the authorisation of L-Lysine monohydrochloride and L-Lysine sulphate produced by Corynebacterium glutamicum CGMCC 17927 as feed additives for all animal species</t>
  </si>
  <si>
    <t>Commission Implementing Regulation (EU) 2023/1163 authorises L-Lysine monohydrochloride and L-Lysine sulphate produced by Corynebacterium glutamicum CGMCC 17927 for all animal species as feed additives belonging to the additive category ‘nutritional additives’ and the functional group ‘amino acids, their salts and analogues’.</t>
  </si>
  <si>
    <r>
      <rPr>
        <sz val="11"/>
        <rFont val="Calibri"/>
      </rPr>
      <t>https://members.wto.org/crnattachments/2023/SPS/EEC/23_11265_00_e.pdf
https://members.wto.org/crnattachments/2023/SPS/EEC/23_11265_00_f.pdf
https://members.wto.org/crnattachments/2023/SPS/EEC/23_11265_00_s.pdf</t>
    </r>
  </si>
  <si>
    <t>Chinese Taipei</t>
  </si>
  <si>
    <t>Draft of Amendments to Requirements on Minimum Energy Performance Standard and Energy Efficiency Rating Labelling and Inspection for Dehumidifiers </t>
  </si>
  <si>
    <t>With a view to enhancing the efficiency of energy use, the Bureau of Energy intends to modify the minimum energy performance standards and energy efficiency rating labelling requirements.</t>
  </si>
  <si>
    <t>Dehumidifiers (CCCN 8479.89)</t>
  </si>
  <si>
    <t>13.020 - Environmental protection; 91.140.30 - Ventilation and air-conditioning systems</t>
  </si>
  <si>
    <t>Other (TBT); Protection of the environment (TBT)</t>
  </si>
  <si>
    <r>
      <rPr>
        <sz val="11"/>
        <rFont val="Calibri"/>
      </rPr>
      <t>https://members.wto.org/crnattachments/2023/TBT/TPKM/23_11313_00_e.pdf
https://members.wto.org/crnattachments/2023/TBT/TPKM/23_11313_00_x.pdf</t>
    </r>
  </si>
  <si>
    <t>Colombia</t>
  </si>
  <si>
    <t>Resolución 35152 de junio 26  de 2023, “Por la cual se modifica el Capítulo Noveno del Título VI de la Circular Única de la Superintendencia de Industria y Comercio”</t>
  </si>
  <si>
    <t>Teniendo en cuenta la recomendación OIML R126:2021, “Evidential Breath Analyzers” (Alcoholímetros Evidenciales), de la Organización Internacional de la Metrología Legal - OIML, se estandarizaron los requisitos técnicos y metrológicos que deben cumplir los instrumentos de medición denominados analizadores de aliento evidenciales, con el fin de garantizar la calidad de las mediciones que proveen. Estándar internacional que fue actualizado en el año 2021 y constituye el fundamento técnico del presente reglamento técnico metrológico.Ampliar la vigencia del Reglamento Técnico Metrológico aplicable a alcoholímetros, etilómetros o alcohosensores evidenciales expedido por la Resolución No. 88919 del 28 de diciembre de 2017 y modificado por las Resoluciones No. 32074 del 26 de junio de 2020 y No. 38984 del 21 de junio de 2022, hasta el 31 de diciembre de 2023.</t>
  </si>
  <si>
    <t>9027.10.90.00: Instrumentos y aparatos para análisis físicos o químicos (por ejemplo: polarímetros, refractómetros, espectrómetros, analizadores de gases o humos); instrumentos y aparatos para ensayos de viscosidad, porosidad, dilatación, tensión superficial o similares o para medidas calorimétricas, acústicas o fotométricas (incluidos los exposímetros); micrótomos. Analizadores de gases o de humos. Los demás.9027.89.90.00: Instrumentos y aparatos para análisis físicos o químicos (por ejemplo: polarímetros, refractómetros, espectrómetros, analizadores de gases o humos); instrumentos y aparatos para ensayos de viscosidad, porosidad, dilatación, tensión superficial o similares o para medidas calorimétricas, acústicas o fotométricas (incluidos los exposímetros); micrótomos. </t>
  </si>
  <si>
    <t>9027 - Instruments and apparatus for physical or chemical analysis, e.g. polarimeters, refractometers, spectrometers, gas or smoke analysis apparatus; instruments and apparatus for measuring or checking viscosity, porosity, expansion, surface tension or the like; instruments and apparatus for measuring or checking quantities of heat, sound or light, incl. exposure meters; microtomes</t>
  </si>
  <si>
    <t>Prevention of deceptive practices and consumer protection (TBT); National security requirements (TBT); Protection of human health or safety (TBT); Protection of the environment (TBT)</t>
  </si>
  <si>
    <r>
      <rPr>
        <sz val="11"/>
        <rFont val="Calibri"/>
      </rPr>
      <t>Resolución 35152 de 28 de Junio de 2023: 
https://www.sic.gov.co/sites/default/files/normatividad/072023/Resoluci%C3%B3n%2035152%20de%20%202023.pdf</t>
    </r>
  </si>
  <si>
    <t>Resolución 33186 de junio 16 de 2023, “Por la cual se extiende la vigencia de la Resolución No. 88918 del 28 de diciembre de 2017 que reglamenta el control metrológico aplicable a taxímetros electrónicos.</t>
  </si>
  <si>
    <t>Extender la vigencia de la Resolución No. 88918 del 28 de diciembre de 2017 “Por la cual se adiciona el Capítulo Octavo en el Título VI de la Circular Única y se reglamenta el control metrológico aplicable a taxímetros electrónicos”, hasta el 31 de diciembre de 2024.</t>
  </si>
  <si>
    <t>9029101000 - - Taxímetros</t>
  </si>
  <si>
    <t>902910 - Revolution counters, production counters, taximeters, milometers, pedometers and the like (excl. gas, liquid and electricity meters)</t>
  </si>
  <si>
    <t>Prevention of deceptive practices and consumer protection (TBT)</t>
  </si>
  <si>
    <r>
      <rPr>
        <sz val="11"/>
        <rFont val="Calibri"/>
      </rPr>
      <t>https://members.wto.org/crnattachments/2023/TBT/COL/23_11280_00_s.pdf
https://members.wto.org/crnattachments/2023/TBT/COL/23_11280_01_s.pdf
https://members.wto.org/crnattachments/2023/TBT/COL/23_11280_02_s.pdf
Resolución 33186 de 16 de Junio de 2023:
https://www.sic.gov.co/sites/default/files/normatividad/062023/33186.pdf</t>
    </r>
  </si>
  <si>
    <t>Asbestos; Reporting and Recordkeeping Requirements Under the 
Toxic Substances Control Act (TSCA)</t>
  </si>
  <si>
    <t xml:space="preserve">Final rule - The Environmental Protection Agency (EPA) is finalizing reporting and recordkeeping requirements for asbestos under the Toxic Substances Control Act (TSCA). EPA is requiring certain persons who manufactured (including imported) or processed asbestos and asbestos-containing articles, including as an impurity, in the four years prior to the date of publication of this final rule to electronically report certain exposure-related information. This action results in a one-time reporting requirement. EPA emphasizes that this requirement includes asbestos that is a component of a mixture. The information sought includes presence, types, and quantities of asbestos (including asbestos that is a component of a mixture) and asbestos-containing articles that were manufactured (including imported) or processed, types of use, and employee data. EPA and other Federal agencies will use reported information in considering potential future actions, including risk evaluation and risk management activities. _x000D_
</t>
  </si>
  <si>
    <t>Environmental protection (ICS code(s): 13.020); Protection against dangerous goods (ICS code(s): 13.300)</t>
  </si>
  <si>
    <t>13.020 - Environmental protection; 13.300 - Protection against dangerous goods</t>
  </si>
  <si>
    <r>
      <rPr>
        <sz val="11"/>
        <rFont val="Calibri"/>
      </rPr>
      <t>https://members.wto.org/crnattachments/2023/TBT/USA/23_11295_00_e.pdf</t>
    </r>
  </si>
  <si>
    <t>Resolución 33187 de junio 16 de 2023, “Por la cual se modifica el Capítulo Sexto en el Título VI de la Circular Única de la Superintendencia de Industria y Comercio”.</t>
  </si>
  <si>
    <t>6.1. Objeto. El presente reglamento técnico metrológico tiene por objeto prevenir la inducción a error a los consumidores y usuarios en general, asegurando la calidad de las mediciones que proveen los instrumentos de pesaje de funcionamiento no automático._x000D_
Para cumplir este objetivo, el presente reglamento fija los requisitos técnicos, metrológicos y administrativos que deben cumplir los instrumentos de pesaje de funcionamiento no automático, establece el procedimiento de evaluación de la conformidad, define las obligaciones para fabricantes, importadores y comercializadores, y dispone el procedimiento de verificación metrológica para los instrumentos de este tipo que son utilizados en actividades sujetas a control metrológico.</t>
  </si>
  <si>
    <t>Instrumentos de pesaje de funcionamiento no automático.9016.00.11.00: Balanzas sensibles a un peso inferior o igual a 5 cg, incluso con pesas. Balanzas eléctricas. Según descripción arancelaria8423.81.00.00: Aparatos e instrumentos de pesar, incluidas las básculas y balanzas para comprobar o contar piezas fabricadas, excepto las balanzas sensibles a un peso inferior o igual a 5 cg; pesas para toda clase de básculas o balanzas._x000D_
Los demás aparatos e instrumentos de pesar con capacidad inferior o igual a 30 kg. Balanzas liquidadoras de precio (utilizadas en tiendas, supermercados, carnicerías) con y sin impresora, solo peso, contadoras, para POS (balanzas solo peso conectables a PC para cálculo de precio) con división de escala mayor o igual a 0,1 g. Básicamente equipos clase III, aunque también puede incluir algunas configuraciones en clase II8423.82.90.00: Aparatos e instrumentos de pesar, incluidas las básculas y balanzas para comprobar o contar piezas fabricadas, excepto las balanzas sensibles a un peso inferior o igual a 5 cg; pesas para toda clase de básculas o balanzas._x000D_
- Los demás aparatos e instrumentos de pesar: - - Con capacidad superior a 30 kg, pero inferior o igual a 5.000 kg. Basculas de plataforma y colgantes, con capacidad entre 30 y 5 000 kg. Clase III8423.82.10.00: Aparatos e instrumentos de pesar, incluidas las básculas y balanzas para comprobar o contar piezas fabricadas, excepto las balanzas sensibles a un peso inferior o igual a 5 cg; pesas para toda clase de básculas o balanzas._x000D_
- Los demás aparatos e instrumentos de pesar: - - Con capacidad superior a 30 kg, pero inferior o igual a 5.000 kg: - - - De pesar vehículos Basculas entre 30 y 5 000 kg para pesar vehículos8423.89.10.00: Aparatos e instrumentos de pesar, incluidas las básculas y balanzas para comprobar o contar piezas fabricadas, excepto las balanzas sensibles a un peso inferior o igual a 5 cg; pesas para toda clase de básculas o balanzas._x000D_
- Los demás aparatos e instrumentos de pesar: - - Los demás: - - - De pesar vehículos Básculas para pesar vehículos de más de 5 000 kg9016.00.12.00: Balanzas sensibles a un peso inferior o igual a 5 cg, incluso con pesas.- Balanzas electrónicas. Balanzas con división de escala menor o igual a 0,05 g. Equipos clase II y clase I</t>
  </si>
  <si>
    <t>8423 - Weighing machinery, incl. weight-operated counting or checking machines (excl. balances of a sensitivity of 5 cg or better); weighing machine weights of all kinds; parts thereof; 9016 - Balances of a sensitivity of 5 cg or better, with or without weights.</t>
  </si>
  <si>
    <t>Quality requirements (TBT)</t>
  </si>
  <si>
    <r>
      <rPr>
        <sz val="11"/>
        <rFont val="Calibri"/>
      </rPr>
      <t>https://members.wto.org/crnattachments/2023/TBT/COL/23_11279_00_s.pdf
https://members.wto.org/crnattachments/2023/TBT/COL/23_11279_01_s.pdf
Resolución 33187 de junio 16 de 2023
 “Por la cual se modifica el Capítulo Sexto en el Título VI de la Circular Única de la Superintendencia de Industria y Comercio”:
https://www.sic.gov.co/sites/default/files/normatividad/062023/33187.pdf</t>
    </r>
  </si>
  <si>
    <t>Japan</t>
  </si>
  <si>
    <t>Revision of the “Enforcement Order of the Act on Preventing Mercury Pollution of the Environment” </t>
  </si>
  <si>
    <t>Based on Article 2 of the Act on Preventing Mercury Pollution of the Environment, the following will be designated as specified mercury-using products whose manufacture is particularly in need of regulation. Their usage as components in the manufacture of other products will also be restricted.1. Strain gauges to be used in plethysmographs2. Mercury vacuum pumps3. Tyre balancers and wheel weights4. Photographic film and paper5. Propellant for satellites and spacecraft</t>
  </si>
  <si>
    <t>The following mercury-using products1. Strain gauges to be used in plethysmographs2. Mercury vacuum pumps3. Tyre balancers and wheel weights4. Photographic film and paper5. Propellant for satellites and spacecraft</t>
  </si>
  <si>
    <t>Protection of the environment (TBT)</t>
  </si>
  <si>
    <r>
      <rPr>
        <sz val="11"/>
        <rFont val="Calibri"/>
      </rPr>
      <t>https://members.wto.org/crnattachments/2023/TBT/JPN/23_11299_00_e.pdf</t>
    </r>
  </si>
  <si>
    <t>Pesticide Tolerances; Implementing Registration Review Decisions 
for Certain Pesticides; Aluminum tris (O-ethylphosphonate), Carbon 
disulfide, et al. Final Rule</t>
  </si>
  <si>
    <t>The Environmental Protection Agency (EPA) is finalizing several tolerance actions that the Agency determined were necessary or appropriate during the registration review conducted under the Federal Insecticide, Fungicide, and Rodenticide Act (FIFRA).</t>
  </si>
  <si>
    <t>Plum subgroup 12-12C; Flax, seed; Bushberry subgroup 13-07B; Caneberry subgroup 13-07A; Fruit, pome, group 11-10; Ginseng; Ginseng, Grain, cereal, forage, fodder and straw, group 16; Grain, cereal, group 15; Herbs and spices, group 19; Oilseed, group 20; Onion, bulb, subgroup 3-07A; Strawberry; Vegetable, foliage of legume, group 7; Vegetable, fruiting, group 8-10; Vegetable, leaves of root and tuber, group 2; Vegetable, legume, group 6; Vegetable, root and tuber, group 1; Bean, dry, except cowpea; Bean, lima; Bean, succulent; Broccoli; Cattle, meat; Cattle, meat by-products; Goat, meat by-products; Goat, meat; Egg; Hog, meat by-products; Hog, meat; Horse, meat by-products; Horse, meat; Mango; Mushroom; Milk; Poultry, meat (from chicken layer hens and chicken breeder hens only); Poultry, meat by-products (from chicken layer hens and chicken breeder hens only); Sheep, meat by-products; Sheep, meat by-products; Vegetable, cucurbit, group 9; Cabbage; Cauliflower; Fruit, stone, group 12; Cherry</t>
  </si>
  <si>
    <r>
      <rPr>
        <sz val="11"/>
        <rFont val="Calibri"/>
      </rPr>
      <t>https://www.govinfo.gov/content/pkg/FR-2023-07-19/html/2023-14692.htm</t>
    </r>
  </si>
  <si>
    <t>Designation of Shitei Yakubutsu (designated substances), based on the Act on Securing Quality, Efficacy and Safety of Products Including Pharmaceuticals and Medical Devices (hereinafter referred to as the Act). (1960, Law No.145) </t>
  </si>
  <si>
    <t>Proposal for the additional designation of 2 substances as Shitei Yakubutsu, and their proper uses under the Act.</t>
  </si>
  <si>
    <t>Substances with probable effects on the central nervous system</t>
  </si>
  <si>
    <r>
      <rPr>
        <sz val="11"/>
        <rFont val="Calibri"/>
      </rPr>
      <t>https://members.wto.org/crnattachments/2023/TBT/JPN/23_11296_00_e.pdf</t>
    </r>
  </si>
  <si>
    <t>Partial amendment to the Minimum Requirements for Biological ProductsPartial amendment to The Public Notice on National Release Testing.</t>
  </si>
  <si>
    <t>The Minimum Requirements for Biological Products will be amended as follows: The standard for “Recombinant Respiratory Syncytial virus Vaccine” that is to be newly approved will be added. In addition, in regard to the standard for “pH4-Treated Normal Human Immunoglobulin (Subcutaneous injection)”, the section of “Test for immunoglobulin G content” and “Test for freedom from aggregated immunoglobulin G” will be partially amended and the section of “Test for pH, Storage and expiry date” will be deleted.The Public Notice on National Release Testing will be amended as follows: The criterion, fee and quantity for “Recombinant Respiratory Syncytial virus Vaccine” that is to be newly approved will be added. In addition, the criterion and quantity for “pH4-Treated Normal Human Immunoglobulin (Subcutaneous injection)” will be partially amended.</t>
  </si>
  <si>
    <t> Pharmaceutical products (HS: 30)</t>
  </si>
  <si>
    <r>
      <rPr>
        <sz val="11"/>
        <rFont val="Calibri"/>
      </rPr>
      <t>https://members.wto.org/crnattachments/2023/TBT/JPN/23_11297_00_e.pdf</t>
    </r>
  </si>
  <si>
    <t>The Medical Devices (Post-market Surveillance Requirements) (Amendment) (Great Britain) Regulations 2023</t>
  </si>
  <si>
    <t>This measure will amend the Medical Devices Regulations 2002 as applicable in Great Britain. The amendments seek to introduce clearer, risk proportionate Post-market Surveillance (PMS) requirements. This will help to improve the ability of both the manufacturer and the MHRA to identify issues with Medical Devices placed onto the Great Britain market and where necessary, take appropriate action to safeguard public health.Some of the key changes include:a.     Increased scope of devices that must comply with the new PMS requirements, this includes CE marked devices.b.     Detail of what must be included as part of a PMS system, including the methods for collecting PMS data to support improved capturing of PMS data and harmonisation across manufacturers.c.     Enhanced serious incident reporting obligations for manufacturers to support the detection of safety issues sooner.d.     More stringent requirements for manufacturers to conduct periodic reviews of their PMS data including for implantable medical devices. This aims to support manufacturers in earlier detection of trends/signals that may have an impact on the safety of a Medical Device.Improved coordination and collaboration between manufacturers, UK Approved Bodies and the MHRA to support regulatory oversight.</t>
  </si>
  <si>
    <t>General Medical DevicesActive Implantable Medical Devices and in vitro Diagnostic Medical Devices, which are defined under regulation 2 of The Medical Devices Regulations 2002. </t>
  </si>
  <si>
    <t>90 - OPTICAL, PHOTOGRAPHIC, CINEMATOGRAPHIC, MEASURING, CHECKING, PRECISION, MEDICAL OR SURGICAL INSTRUMENTS AND APPARATUS; PARTS AND ACCESSORIES THEREOF</t>
  </si>
  <si>
    <t>11.040 - Medical equipment; 11.060 - Dentistry; 11.140 - Hospital equipment; 11.160 - First aid; 11.200 - Birth control. Mechanical contraceptives</t>
  </si>
  <si>
    <r>
      <rPr>
        <sz val="11"/>
        <rFont val="Calibri"/>
      </rPr>
      <t>https://members.wto.org/crnattachments/2023/TBT/GBR/23_11298_00_e.pdf</t>
    </r>
  </si>
  <si>
    <t>Peru</t>
  </si>
  <si>
    <t>Decisión sobre registro y control de productos veterinarios, su Manual Técnico y Anexos, constituidos por las Guías de Inspección de los sistemas de calidad en las empresas de productos veterinarios</t>
  </si>
  <si>
    <t>Comprende: El registro y control de las empresas de productos veterinarios y de sus Responsables Técnicos, lo referente a las modificaciones de los registros, la suspensión y cancelación y renovación de los mismos y las obligaciones de las empresas, así como el registro y control de productos veterinarios. También se establece los fundamentos y requisitos de los sistemas de gestión de calidad de las empresas de productos veterinarios (Buenas Prácticas de Manufactura BPM, Buenas Prácticas de Laboratorio BPL, Buenas Prácticas de Almacenamiento BPA y los requisitos de bioseguridad y bioprotección).</t>
  </si>
  <si>
    <t>Productos veterinarios (código SA: 30)</t>
  </si>
  <si>
    <t>Food safety (SPS); Animal health (SPS); Protect humans from animal/plant pest or disease (SPS)</t>
  </si>
  <si>
    <t>Animal health; Animal diseases</t>
  </si>
  <si>
    <r>
      <rPr>
        <sz val="11"/>
        <rFont val="Calibri"/>
      </rPr>
      <t>https://members.wto.org/crnattachments/2023/SPS/PER/23_11154_00_s.pdf
https://members.wto.org/crnattachments/2023/SPS/PER/23_11154_01_s.pdf
https://members.wto.org/crnattachments/2023/SPS/PER/23_11154_02_s.pdf
https://members.wto.org/crnattachments/2023/SPS/PER/23_11154_03_s.pdf
https://members.wto.org/crnattachments/2023/SPS/PER/23_11154_04_s.pdf
https://members.wto.org/crnattachments/2023/SPS/PER/23_11154_05_s.pdf</t>
    </r>
  </si>
  <si>
    <t>Jamaica</t>
  </si>
  <si>
    <t>Standard Specification for Jerk seasoning and jerk sauce </t>
  </si>
  <si>
    <t>This standard establishes general and specific requirements for the preparation of jerk seasoning, which comprises of style 1 (for foods prior to heat processing) and style 2 (foods which may not be further heat treated) as well as general and specific requirements for the preparation of jerk sauce.</t>
  </si>
  <si>
    <t>Spices and condiments: ICS 67.220.10</t>
  </si>
  <si>
    <t>67.220.10 - Spices and condiments</t>
  </si>
  <si>
    <t>Consumer information, labelling (TBT); Protection of human health or safety (TBT)</t>
  </si>
  <si>
    <r>
      <rPr>
        <sz val="11"/>
        <rFont val="Calibri"/>
      </rPr>
      <t>https://members.wto.org/crnattachments/2023/TBT/JAM/23_11276_00_e.pdf</t>
    </r>
  </si>
  <si>
    <t>Modernization of Special Airworthiness Certification</t>
  </si>
  <si>
    <t>Notice of proposed rulemaking - The FAA proposes to amend rules for the manufacture, 
certification, operation, maintenance, and alteration of light-sport 
aircraft. The proposed amendments would enable enhancements in safety 
and performance and would increase privileges under a number of sport 
pilot and light-sport aircraft rules. These enhancements include 
increasing suitability for flight training, limited aerial work, and 
personal travel. This proposed rule would expand what aircraft sport 
pilots may operate. This NPRM also includes proposals to amend the 
special purpose operations for restricted category aircraft; amend the 
duration, eligible purposes, and operating limitations for experimental 
aircraft; and add operating limitations applicable to experimental 
aircraft engaged in space support vehicle flights to codify statutory 
language.</t>
  </si>
  <si>
    <t>Light-sport aircraft; Quality (ICS code(s): 03.120); Aircraft and space vehicles in general (ICS code(s): 49.020)</t>
  </si>
  <si>
    <t>03.120 - Quality; 49.020 - Aircraft and space vehicles in general</t>
  </si>
  <si>
    <t>Quality requirements (TBT); Protection of human health or safety (TBT); Cost saving and productivity enhancement (TBT)</t>
  </si>
  <si>
    <r>
      <rPr>
        <sz val="11"/>
        <rFont val="Calibri"/>
      </rPr>
      <t>https://members.wto.org/crnattachments/2023/TBT/USA/23_11277_00_e.pdf</t>
    </r>
  </si>
  <si>
    <t>Consumer Goods (Toppling Furniture) Information Standard 2023</t>
  </si>
  <si>
    <t>The proposed Consumer Goods (Toppling Furniture) Information Standard 2023 contains requirements for certain freestanding storage furniture products to include safety information about the hazards associated with furniture toppling and how to reduce the likelihood of an incident by:affixing a permanent warning label to the furnitureproviding safety information in the manual and/or assembly instructions highlighting the risk of toppling and the importance of anchoring, andproviding warnings about toppling hazards at point of sale in-store and online.</t>
  </si>
  <si>
    <t>The ACCC has recommended the Assistant Treasurer, the Hon Stephen Jones MP, make an information standard to cover the following products:chests of drawers, cabinets, and wardrobes, with a height above 500mmbookcases with a height above 600mmhall tables, display cabinets, buffets and sideboards, with a height above 500mm entertainment units of any height. </t>
  </si>
  <si>
    <t>97.140 - Furniture</t>
  </si>
  <si>
    <t>Consumer information, labelling (TBT); Prevention of deceptive practices and consumer protection (TBT); Protection of human health or safety (TBT)</t>
  </si>
  <si>
    <r>
      <rPr>
        <sz val="11"/>
        <rFont val="Calibri"/>
      </rPr>
      <t>https://members.wto.org/crnattachments/2023/TBT/AUS/23_11278_00_e.pdf</t>
    </r>
  </si>
  <si>
    <t>Saudi Arabia, Kingdom of</t>
  </si>
  <si>
    <t>Technical Regulation for Equipment and Protective Systems Intended for Use in Potentially Explosive Atmospheres</t>
  </si>
  <si>
    <t>This regulation specifies the following:_x000D_
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standards , Criteria Determining the Classification of Equipment-Groups into Categories, Essential Health and Safety Requirements Relating to the Design and Construction of Equipment and Protective Systems Intended for Use in Potentially Explosive Atmospheres, Classification of Conformity Assessment Procedures ,Conformity Assessment Forms (Type  3 ) and Supplier Declaration of Conformity Form).</t>
  </si>
  <si>
    <t>Environment. Health protection. Safety (ICS code(s): 13)</t>
  </si>
  <si>
    <t>13 - Environment. Health protection. Safety</t>
  </si>
  <si>
    <t>Consumer information, labelling (TBT); Protection of human health or safety (TBT); Protection of the environment (TBT); Prevention of deceptive practices and consumer protection (TBT)</t>
  </si>
  <si>
    <r>
      <rPr>
        <sz val="11"/>
        <rFont val="Calibri"/>
      </rPr>
      <t>https://members.wto.org/crnattachments/2023/TBT/SAU/23_11239_00_x.pdf</t>
    </r>
  </si>
  <si>
    <t>SASO ECE 117: Uniform provisions concerning the approval of tyres with regard to rolling sound emissions and/or to adhesion on wet surfaces and/or to rolling resistance</t>
  </si>
  <si>
    <t>This Regulation applies to new pneumatic tyres* of Classes C1, C2 and C3 with regard to their sound emissions, rolling resistance and to adhesion performance on wet surfaces (wet adhesion).</t>
  </si>
  <si>
    <t>Road vehicle tyres (ICS code(s): 83.160.10)</t>
  </si>
  <si>
    <t>83.160.10 - Road vehicle tyres</t>
  </si>
  <si>
    <t>Consumer information, labelling (TBT); Quality requirements (TBT)</t>
  </si>
  <si>
    <t>Proyecto de Decisión sobre registro y control de productos veterinarios, su Manual Técnico y Anexos, constituidos por las Guías de Inspección de los sistemas de calidad en las empresas de productos veterinarios.</t>
  </si>
  <si>
    <t>Establece el registro y control de las empresas de productos veterinarios y de sus responsables técnicos, lo referente a las modificaciones de los registros, la suspensión y cancelación y renovación de los mismos y las obligaciones de las empresas, así como el registro y control de productos veterinarios. Asimismo, establece los fundamentos y requisitos de los sistemas de gestión de calidad de las empresas de productos veterinarios (Buenas Prácticas de Manufactura BPM, Buenas Prácticas de Laboratorio BPL, Buenas Prácticas de Almacenamiento BPA y los requisitos de bioseguridad y bioprotección).</t>
  </si>
  <si>
    <t>PRODUCTOS VETERINARIOS (Capítulo 30 del Sistema Armonizado)</t>
  </si>
  <si>
    <t>11.220 - Veterinary medicine</t>
  </si>
  <si>
    <t>Animal health</t>
  </si>
  <si>
    <r>
      <rPr>
        <sz val="11"/>
        <rFont val="Calibri"/>
      </rPr>
      <t xml:space="preserve">https://members.wto.org/crnattachments/2023/TBT/PER/23_11235_00_s.pdf
https://members.wto.org/crnattachments/2023/TBT/PER/23_11235_01_s.pdf
https://members.wto.org/crnattachments/2023/TBT/PER/23_11235_02_s.pdf
https://members.wto.org/crnattachments/2023/TBT/PER/23_11235_03_s.pdf
https://members.wto.org/crnattachments/2023/TBT/PER/23_11235_04_s.pdf
https://members.wto.org/crnattachments/2023/TBT/PER/23_11235_05_s.pdf
http://extranet.comunidadandina.org/sirt/public/buscapalavra.aspx 
http://consultasenlinea.mincetur.gob.pe/notificaciones/Publico/FrmBuscador.aspx
</t>
    </r>
  </si>
  <si>
    <t>Public Consultation 33, 22 June 2023.</t>
  </si>
  <si>
    <t>Public Consultation to establish technical specification for conformity assessment of​ radio frequency signal repeater for mobile phone network.Comments can be made at:_x000D_
https://apps.anatel.gov.br/ParticipaAnatel/Home.aspx_x000D_
Selecting Public consultation No 33</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</si>
  <si>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</si>
  <si>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</si>
  <si>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</si>
  <si>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https://sei.anatel.gov.br/sei/modulos/pesquisa/md_pesq_documento_consulta_externa.php?8-74Kn1tDR89f1Q7RjX8EYU46IzCFD26Q9Xx5QNDbqZjkhba3zFR_oUGoNMxJsnDwMCvgmt1lWThdstgX-xHVellnjlXuMt9cowNKfsRhrJRQmEs9BO-uDTy5DVidqYE</t>
    </r>
  </si>
  <si>
    <t>Bolivia, Plurinational State of</t>
  </si>
  <si>
    <t>Revision of the Rules on the Performance and Standards for Motor Vehicles and their Parts </t>
  </si>
  <si>
    <t xml:space="preserve">The existing the Rules on the Performance and Standards for Motor Vehicles and their Parts will be abolished.A.    Give exemption from applying the maximum slope angle of vehicle rollover to the special purpose vehicles that has special structures or equipment for certain tasks, such as testing bridges, moving furniture, and distinguishing fire (Article 8).B.    Specify that the detailed regulations of TPMS and LDWS shall be announced by the Minister of MoLIT (Article 88-3, 89-2, Annex 6, Annex 6-29).C.    Allow emergency light to be lighted on consecutively as well as the current simultaneous flickering of turn signals (Annex 6-19).D.    Allow to equally apply the larger value between ± 100kg and ± 3% to mid-sized vehicles and large sized vehicles for the specification tolerance for vehicle weight (Annex 33)._x000D_
</t>
  </si>
  <si>
    <t>Motor Vehicles </t>
  </si>
  <si>
    <r>
      <rPr>
        <sz val="11"/>
        <rFont val="Calibri"/>
      </rPr>
      <t>https://members.wto.org/crnattachments/2023/TBT/KOR/23_11243_01_x.pdf
https://members.wto.org/crnattachments/2023/TBT/KOR/23_11243_00_x.pdf</t>
    </r>
  </si>
  <si>
    <t>Proposed amendments of the “Standards and Specifications for Hygiene Products”</t>
  </si>
  <si>
    <t>MFDS proposes to amend the “Standards and Specifications for Hygiene Products” as following: _x000D_
A. The standards and specifications for “dish washing detergent”_x000D_
-    The test method of biodegradability(KS M 2714) is removed._x000D_
-    The allowed range of pH is revised.B. The standards for “disposable diaper and cotton swab for young children”_x000D_
- The content limit of heavy metal(lead) is revised._x000D_
- The phthalate plasticizers(DINP, DIDP, DnOP, DIBP) are added to restricted materials and the test methods are revised.C. Modification of terms in the standards and specifications for clarification </t>
  </si>
  <si>
    <t>Cleansing and Hygiene products</t>
  </si>
  <si>
    <t>71.100.70 - Cosmetics. Toiletries</t>
  </si>
  <si>
    <r>
      <rPr>
        <sz val="11"/>
        <rFont val="Calibri"/>
      </rPr>
      <t>https://members.wto.org/crnattachments/2023/TBT/KOR/23_11246_00_x.pdf</t>
    </r>
  </si>
  <si>
    <t>Ukraine</t>
  </si>
  <si>
    <t>draft Order of the Ministry of Agrarian Policy and Food of Ukraine "On approval of Requirements for certain types of partially or wholly dehydrated preserved milk intended for human consumption"</t>
  </si>
  <si>
    <t>The draft Order provides for the approval of Requirements for certain types of partially or wholly dehydrated preserved milk intended for human consumption in order to ensure its free circulation and provide consumers with relevant information on the characteristics of such milk, in particular by means of its labelling.These requirements will apply to the types of partially or wholly dehydrated preserved milk for human consumption, listed in Annex 1 to these Requirements, that is produced in Ukraine or imported into the territory of Ukraine, at all stages of circulation. Requirements contain general provisions, certain requirements and labelling conditions, as well as Annex 1 on the types of partially or wholly dehydrated preserved milk and Annex 2 on the list of specific designations for certain food products.The draft Order also provides that partially or wholly dehydrated preserved milk that meets the requirements of the legislation on food safety and certain quality indicators in force before the entry into force of this Order, but does not meet all or some provisions of Requirements for certain types of partially or wholly dehydrated preserved milk intended for human consumption approved by this Order, may be in circulation until the final date of consumption or the expiration of the minimum shelf life.The draft Order is developed to implement EU legislation.The draft Order is also notified under the SPS Agreement.</t>
  </si>
  <si>
    <t>Dehydrated preserved milk for human consumption</t>
  </si>
  <si>
    <t>67.100 - Milk and milk products</t>
  </si>
  <si>
    <t>Consumer information, labelling (TBT); Harmonization (TBT)</t>
  </si>
  <si>
    <r>
      <rPr>
        <sz val="11"/>
        <rFont val="Calibri"/>
      </rPr>
      <t>https://members.wto.org/crnattachments/2023/TBT/UKR/23_11229_00_x.pdf
https://members.wto.org/crnattachments/2023/TBT/UKR/23_11229_01_x.pdf
https://minagro.gov.ua/npa/pro-zatverdzhennya-vimog-do-deyakih-vidiv-chastkovo-abo-povnistyu-znevodnenogo-konservovanogo-moloka-priznachenogo-dlya-spozhivannya-lyudinoyu</t>
    </r>
  </si>
  <si>
    <t>Proposed amendments to the Regulations on Safety of Pharmaceuticals, etc. </t>
  </si>
  <si>
    <t>A. Expansion of recognition range of DMF submission (Article 15 of the draft, No 16 of form)Data to be submitted on the manufacturing site of the drug substance for DMF are data complying with the drug substance GMP. This amendment is to accept data approved by the Minister of Food and Drug Safety as manufacturing certificate or the data corresponds to the certificate.B. Establishment of regulations, such as procedures and methods for approval of the use of overseas investigational drugs for therapeutic purposes (Article 28-2 of the draft)As the range of investigational drugs for approval of the use for therapeutic purposes has been expanded to include overseas investigational drugs, regulations such as application procedures and dossier were prepared._x000D_
C. Enactment of regulations for matters other than minor matters that does not require GMP determination of conformance to change (Article 48-3 of the draft)_x000D_
As the subject of minor changes has been very limited and the subject of conformance to Change has been wide, significant changes that may affect the quality of pharmaceuticals were designated as matters other than minor and subject to conformance to change._x000D_
D. Preparation of regulations such as labeling and standards for medicines and quasi-drugs for the visually/hearing-impaired (Article 71-2, 75-2, and 75-3 of the draft)_x000D_
As displaying braille and audio/sign language conversion codes on medicines and quasi-drugs prescribed by the Minister of Food and Drug Safety for the visually/hearing-impaired has been mandatory requirements, relevant indication methods and standards were established and regulation such as compliance on-site inspection and evaluation contents and methods were prepared._x000D_
E. Establishment of regulations such as methods and procedures for online monitoring of illegal medicine sales (Article 71-3 of the draft)_x000D_
As the legal basis for entrusting online monitoring of illegal medicine sales has been established, regulations such as monitoring methods and procedures were prepared.</t>
  </si>
  <si>
    <r>
      <rPr>
        <sz val="11"/>
        <rFont val="Calibri"/>
      </rPr>
      <t>https://members.wto.org/crnattachments/2023/TBT/KOR/23_11244_00_x.pdf</t>
    </r>
  </si>
  <si>
    <t>Ecuador</t>
  </si>
  <si>
    <t>Proposed Amendment of the “Labelling Standards for Foods” </t>
  </si>
  <si>
    <t>The Ministry of Food and Drug Safety of Korea would like to revise the below statement from Foods Labeling Standards. The main points of the amendments are as follows:1) Improving the labeling of Ice cake and Ice_x000D_
2) Authorization granted to eggs selection and packaging business entity to label the minimum packaging unit for edible eggs_x000D_
3) Reorganization of regulations reflecting amendments to “Standards and Specifications of Food”</t>
  </si>
  <si>
    <t>Food</t>
  </si>
  <si>
    <r>
      <rPr>
        <sz val="11"/>
        <rFont val="Calibri"/>
      </rPr>
      <t>https://members.wto.org/crnattachments/2023/TBT/KOR/23_11245_00_x.pdf</t>
    </r>
  </si>
  <si>
    <t>Draft Standards for Pesticide Residue Limits in Foods and Draft Standards for Pesticide Residue Limits in Animal Products</t>
  </si>
  <si>
    <t>Amendment of pesticide MRLs of Abamectin, Amisulbrom, Benzovindiflupyr, Cyantraniliprole, Cyazofamid, Cyclaniliprole, Ethiprole, Etofenprox, Famoxadone, Flonicamid, Fluazinam, Flufenoxuron, Fosetyl-Al, Fosthiazate, Kasugamycin, Mandipropamid, Mefentrifluconazole, Methoprene, Methoxyfenozide, Oxathiapiprolin, Phosphine, Pydiflumetofen, Pyriofenone, Quizalofop-ethyl, Tebufenozide and Tetraniliprole in fruits, vegetables, dry beans, cereal grains, tree nuts and herbs. Addendum of Bacillus amyloliquefaciens D747 on the List of Pesticide MRLs Omitted. Amendment of pesticide MRLs of Acetamiprid, Ametoctradin, Bentazone, Etofenprox, Fenpropimorph, Flonicamid, Isopyrazam, Lufenuron, Metaflumizone, Pendimethalin and Triflumizole in livestock and poultry tissue, edible offal, egg, milk and honey.</t>
  </si>
  <si>
    <t>Fruits, vegetables, cereal grains, dry beans, tree nuts, herbs, livestock and poultry tissue, edible offal, eggs, milk and honey</t>
  </si>
  <si>
    <t>02 - MEAT AND EDIBLE MEAT OFFAL; 0407 - Birds' eggs, in shell, fresh, preserved or cooked; 0409 - Natural honey.; 040900 - Natural honey</t>
  </si>
  <si>
    <r>
      <rPr>
        <sz val="11"/>
        <rFont val="Calibri"/>
      </rPr>
      <t>https://members.wto.org/crnattachments/2023/SPS/TPKM/23_11247_01_x.pdf
https://members.wto.org/crnattachments/2023/SPS/TPKM/23_11247_01_e.pdf
https://members.wto.org/crnattachments/2023/SPS/TPKM/23_11247_00_x.pdf
https://members.wto.org/crnattachments/2023/SPS/TPKM/23_11247_00_e.pdf</t>
    </r>
  </si>
  <si>
    <t>The draft Order of the Ministry of Agrarian Policy and Food of Ukraine "On approval of Requirements for certain types of partially or wholly dehydrated preserved milk intended for human consumption"</t>
  </si>
  <si>
    <t>The draft Order provides for the approval of Requirements for certain types of partially or wholly dehydrated preserved milk intended for human consumption in order to ensure its free circulation and provide consumers with relevant information on the characteristics of such milk, in particular by means of its labelling. These requirements will apply to the types of partially or wholly dehydrated preserved milk for human consumption, listed in Annex 1  to these Requirements, that is produced in Ukraine or imported into the territory of Ukraine, at all stages of circulation.  Requirements contain general provisions, certain requirements and labelling conditions, as well as Annex 1 on the types of partially or wholly dehydrated preserved milk  and Annex 2 on the list of specific designations for certain food products.The draft Order also provides that partially or wholly dehydrated preserved milk that meets  the requirements of the legislation on food safety and certain quality indicators  in force before the entry into force of this Order, but does not meet all or some  provisions of Requirements for certain types of partially or wholly dehydrated preserved milk intended for human consumption approved by this Order, may be in circulation until the final date of consumption or the expiration of the minimum shelf life.The draft Order is developed  to implement EU legislation.The draft Order is also notified under the TBT Agreement.</t>
  </si>
  <si>
    <t>0401 - Milk and cream, not concentrated nor containing added sugar or other sweetening matter</t>
  </si>
  <si>
    <r>
      <rPr>
        <sz val="11"/>
        <rFont val="Calibri"/>
      </rPr>
      <t>https://members.wto.org/crnattachments/2023/SPS/UKR/23_11228_00_x.pdf
https://members.wto.org/crnattachments/2023/SPS/UKR/23_11228_01_x.pdf
https://minagro.gov.ua/npa/pro-zatverdzhennya-vimog-do-deyakih-vidiv-chastkovo-abo-povnistyu-znevodnenogo-konservovanogo-moloka-priznachenogo-dlya-spozhivannya-lyudinoyu</t>
    </r>
  </si>
  <si>
    <t>Draft Resolution of the Cabinet of Ministers of Ukraine "Some issues of application of the Technical Regulation on Ecodesign Requirements for Small, Medium and Large Power Transformers during the martial law in Ukraine"</t>
  </si>
  <si>
    <t>The draft Resolution provides that for the period of martial law in Ukraine and one year from the date of its termination or cancellation, but in any case not longer than until 1 January 2025, Level 2 of ecodesign  requirements for  transformers set out in Annex 1 to the Technical Regulation on ecodesign requirements for small, medium and large power transformers, approved by Resolution of the Cabinet of Ministers of Ukraine No. 152 of 27 February 2019 (which had to come into force on 13 September 2023),  will not apply to power transformers with a rated capacity of not more than 125 MVA as well as to power transformers in respect of which agreements (contracts) for the production and/or supply were concluded before 13 September 2019, if the terms of such agreements determine the number of power transformers to be produced and/or supplied.</t>
  </si>
  <si>
    <t>Small, medium and large power transformers</t>
  </si>
  <si>
    <t>29.180 - Transformers. Reactors</t>
  </si>
  <si>
    <t>National security requirements (TBT)</t>
  </si>
  <si>
    <r>
      <rPr>
        <sz val="11"/>
        <rFont val="Calibri"/>
      </rPr>
      <t>https://members.wto.org/crnattachments/2023/TBT/UKR/23_11213_00_x.pdf
https://www.saee.gov.ua/uk/activity/rehulyatorna-diyalnist
(files as of 14 June 2023)</t>
    </r>
  </si>
  <si>
    <t>Commission Implementing Regulation (EU) 2023/584 of 15 March 2023 correcting Implementing Regulation (EU) 2022/1493 concerning the authorisation of L-methionine produced by Corynebacterium glutamicum KCCM 80245 and Escherichia coli KCCM 80246 as feed additives for all animal species</t>
  </si>
  <si>
    <t>The substance covered by the Act was authorised as feed additive for all animal species by Commission Implementing Regulation (EU) 2022/1493 for a 10-year period. Implementing Regulation (EU) 2023/584 corrects the maximum moisture content and the percentage of other amino acids contained in this additive identified as ‘3c305ii’.</t>
  </si>
  <si>
    <t>Feed additives; Animal feed</t>
  </si>
  <si>
    <r>
      <rPr>
        <sz val="11"/>
        <rFont val="Calibri"/>
      </rPr>
      <t>https://members.wto.org/crnattachments/2023/SPS/EEC/23_11178_00_e.pdf
https://members.wto.org/crnattachments/2023/SPS/EEC/23_11178_00_f.pdf
https://members.wto.org/crnattachments/2023/SPS/EEC/23_11178_00_s.pdf</t>
    </r>
  </si>
  <si>
    <t>Commission Implementing Regulation (EU) 2023/585 of 15 March 2023 correcting Implementing Regulation (EU) 2022/1452 concerning the authorisation of 3-ethylcyclopentan-1,2-dione, 4-hydroxy-2,5-dimethylfuran-3(2H)-one, 4,5-dihydro-2-methylfuran-3(2H)-one, eugenol, 1-methoxy-4-(prop-1(trans)-enyl)benzene, α-pentylcinnamaldehyde, α-hexylcinnamaldehyde and 2-acetylpyridine as feed additives for certain animal species</t>
  </si>
  <si>
    <t>The substances covered by the Act were authorised as feed additives for certain animal species by Commission Implementing Regulation (EU) 2022/1452 for a 10-year period. Implementing Regulation (EU) 2023/585 corrects the production methods for the additives Eugenol and 1-Methoxy4-(prop-1(trans)-enyl)benzene.</t>
  </si>
  <si>
    <t>Animal feed; Feed additives</t>
  </si>
  <si>
    <r>
      <rPr>
        <sz val="11"/>
        <rFont val="Calibri"/>
      </rPr>
      <t>https://members.wto.org/crnattachments/2023/SPS/EEC/23_11177_00_e.pdf
https://members.wto.org/crnattachments/2023/SPS/EEC/23_11177_00_f.pdf
https://members.wto.org/crnattachments/2023/SPS/EEC/23_11177_00_s.pdf</t>
    </r>
  </si>
  <si>
    <t>Draft Commission Regulation amending Annex II to Regulation (EC) No 1333/2008 of the European Parliament and of the Council and the Annex to Commission Regulation (EU) No 231/2012 as regards the food additives nitrites (E 249-250) and nitrates (E 251-252) (Text with EEA relevance)</t>
  </si>
  <si>
    <t>The text revises the conditions of use and the EU specifications of the authorised food additives potassium nitrite (E 249), sodium nitrite (E 250), sodium nitrate (E 251) and potassium nitrate (E 252). Nitrites and nitrates are food additives authorised in the European Union used as a preservative to secure, in conjunction with other factors, the microbiological safety of foods. At the same time, the presence of nitrites and nitrates in foods can give rise to the formation of nitrosamines some of which are carcinogenic. The European Food Safety Authority (EFSA) in its 2017 scientific opinions re-evaluating the safety of nitrites and nitrates as food additives concluded that their respective Acceptable Daily Intake values (ADIs) were not exceeded from food additive uses; however the ADIs would be exceeded if all sources of dietary exposure were to be considered together. In addition, EFSA considered that there was some concern for the overall exposure to nitrosamines present in food, which was also confirmed by the recent scientific opinion on the risks to public health related to the presence of nitrosamines in food (2023).Following the EFSA re-evaluation of nitrites and nitrates as food additives, it is appropriate to reduce the maximum amounts of nitrites and nitrates that may be added to foods to keep the level of nitrosamines potentially formed due to that use as low as possible, while ensuring microbiological safety. It is also appropriate to amend the specifications and lower the existing maximum permitted limits for lead, mercury and arsenic in nitrites and nitrates additives.In order to allow for a smooth transition, the text lays down transitional periods for food business operators to adapt to the new more stringent conditions of use and specifications.</t>
  </si>
  <si>
    <t>Food products</t>
  </si>
  <si>
    <t>Human health; Food safety; Food additives</t>
  </si>
  <si>
    <r>
      <rPr>
        <sz val="11"/>
        <rFont val="Calibri"/>
      </rPr>
      <t>https://members.wto.org/crnattachments/2023/SPS/EEC/23_11184_00_e.pdf
https://members.wto.org/crnattachments/2023/SPS/EEC/23_11184_01_e.pdf</t>
    </r>
  </si>
  <si>
    <t>Draft Commission Implementing Regulation concerning the non-renewal of approval of the active substance clofentezine, in accordance with Regulation (EC) No 1107/2009 of the European Parliament and of the Council and amending Commission Implementing Regulation (EU) No 540/2011</t>
  </si>
  <si>
    <t>This draft Commission Implementing Regulation provides that the approval of the active substance clofentezine is not renewed in accordance with Regulation (EC) No 1107/2009. Member States shall withdraw authorisations for plant protection products containing clofentezine as an active substance. The non-renewal of approval is based on the first evaluation of the substance for use as a pesticide active substance in the European Union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procedures.This draft Commission Implementing Regulation was also notified under the TBT Agreement in notice G/TBT/N/EU/994</t>
  </si>
  <si>
    <t>Clofentezine (pesticide active substance)</t>
  </si>
  <si>
    <t>Food safety (SPS); Plant protection (SPS); Animal health (SPS); Protect territory from other damage from pests (SPS)</t>
  </si>
  <si>
    <r>
      <rPr>
        <sz val="11"/>
        <rFont val="Calibri"/>
      </rPr>
      <t>https://members.wto.org/crnattachments/2023/SPS/EEC/23_11175_00_e.pdf</t>
    </r>
  </si>
  <si>
    <t>Commission Implementing Regulation (EU) 2023/651 of 20 March 2023 concerning the authorisation of riboflavin (vitamin B2) produced by Bacillus subtilis KCCM 10445 and a preparation of riboflavin produced by Bacillus subtilis KCCM 10445 as feed additives for all animal species</t>
  </si>
  <si>
    <t>Commission Implementing Regulation (EU) 2023/651 authorises riboflavin (vitamin B2) produced by Bacillus subtilis KCCM 10445 and a preparation of riboflavin produced by Bacillus subtilis KCCM 10445 as feed additives belonging to the additive category ‘nutritional additives’ and to the functional group ‘vitamins, pro-vitamins and chemically well-defined substances having similar effect’, for all animal species. </t>
  </si>
  <si>
    <r>
      <rPr>
        <sz val="11"/>
        <rFont val="Calibri"/>
      </rPr>
      <t>https://members.wto.org/crnattachments/2023/SPS/EEC/23_11176_00_e.pdf
https://members.wto.org/crnattachments/2023/SPS/EEC/23_11176_00_f.pdf
https://members.wto.org/crnattachments/2023/SPS/EEC/23_11176_00_s.pdf</t>
    </r>
  </si>
  <si>
    <t>Draft Commission Implementing Decision not approving silver zinc zeolite as an existing active substance for use in biocidal products of product-type 4 in accordance with Regulation (EU) No 528/2012 of the European Parliament and of the Council </t>
  </si>
  <si>
    <t>This draft Commission Implementing Decision does not approve silver zinc zeolite as an active substance for use in biocidal products of product-type 4Unacceptable risks for infants (6 to 12 months old) have been identified for the use of water filters treated with silver zinc zeolite, and no adequate risk mitigation measure could be identified to mitigate those risks. </t>
  </si>
  <si>
    <t>Biocidal products and treated articles treated with or incorporating biocidal products</t>
  </si>
  <si>
    <t>Protection of human health or safety (TBT); Harmonization (TBT); Protection of the environment (TBT)</t>
  </si>
  <si>
    <r>
      <rPr>
        <sz val="11"/>
        <rFont val="Calibri"/>
      </rPr>
      <t>https://members.wto.org/crnattachments/2023/TBT/EEC/23_11206_00_e.pdf</t>
    </r>
  </si>
  <si>
    <t>The draft Resolution of the Cabinet of Ministers of Ukraine "On approval of the Procedure for importation into the territory of Ukraine of seeds and planting material of a variety not included in the Plant Varieties Register of Ukraine, but included in the OECD List of Varieties, of those agricultural plants, to the variety certification schemes of which Ukraine has joined, for the purposes of breeding and further export outside of Ukraine, and repeal of the Resolution of the Cabinet of Ministers of Ukraine of 26 October 2016 No. 762"</t>
  </si>
  <si>
    <t>The draft Resolution provides for approval of the Procedure defining the conditions and procedure for importing into the territory of Ukraine and exporting outside Ukraine seeds and planting material of a variety not included in the Register of Plant Varieties Suitable for Distribution in Ukraine, but included in the OECD List of Varieties, of those agricultural plants to the variety certification schemes of which Ukraine has joined.In particular, the draft Resolution is aimed at regulating the import of planting material of components (parental components) of first-generation hybrids of the OECD variety and the export of the breeding of the OECD variety outside the territory of Ukraine. Currently, it is impossible to import parental components to produce a first-generation hybrid and export it, since the components of such a hybrid, namely parental components, are not included in the OECD List, and there is only information available on the OECD variety of the first-generation hybrid. At the same time, subparagraph 3.2. of paragraph 3 of Common Rules and Regulations, Section A, Part II, Annex V to the Decision of the Council “Revising the OECD schemes for the varietal certification or the control of seed moving in international trade” states, in particular, that for hybrid varieties, listing is considered to include parental components.The draft Resolution also establishes certain deadlines for the implementation of certain procedures under the Procedure.Upon the entry into force of this Resolution, the Resolution of the Cabinet of Ministers of Ukraine No. 762 of 26 October 2016 "On Approval of the Procedure for Importation into the Territory of Ukraine and Exportation Outside of Ukraine of Seeds and Planting Material of Varieties Not Included in the State Register of Plant Varieties Suitable for Distribution in Ukraine, but Included in the List of Varieties of the Organisation for Economic Cooperation and Development, of Those Agricultural Plants to the Variety Certification Schemes of which Ukraine has Joined" will become invalid.</t>
  </si>
  <si>
    <t>Seeds and planting material</t>
  </si>
  <si>
    <t>Plant protection (SPS)</t>
  </si>
  <si>
    <t>Plant health; Territory protection</t>
  </si>
  <si>
    <r>
      <rPr>
        <sz val="11"/>
        <rFont val="Calibri"/>
      </rPr>
      <t>https://members.wto.org/crnattachments/2023/SPS/UKR/23_11215_00_x.pdf
https://members.wto.org/crnattachments/2023/SPS/UKR/23_11215_01_x.pdf
https://members.wto.org/crnattachments/2023/SPS/UKR/23_11215_02_x.pdf
https://members.wto.org/crnattachments/2023/SPS/UKR/23_11215_04_x.pdf
https://members.wto.org/crnattachments/2023/SPS/UKR/23_11215_03_x.pdf
https://minagro.gov.ua/npa/pro-zatverdzhennya-poryadku-vvezennya-na-teritoriyu-ukrayini-nasinnya-i-sadivnogo-materialu-sortu-ne-zanesenogo-do-reyestru-sortiv-roslin-ukrayini-ale-zanesenogo-do-pereliku-sortiv-roslin-oes</t>
    </r>
  </si>
  <si>
    <t>Arrangement Document Importation of Fresh Citrus Fruit from Egypt</t>
  </si>
  <si>
    <t>The Department of Agriculture, Fisheries and Forestry (the department) has removed the following additional phytosanitary declaration for fresh citrus from Egypt:"The citrus fruit in this consignment were produced in orchards that are free from citrus canker”.</t>
  </si>
  <si>
    <t>HS code: 0805.10.00 (oranges), HS code: 0805.20.00 (mandarins and tangerines), HS code: 0805.40.00 (grapefruit), HS code: 0805.50.00 (lemons and limes), HS code: 0805.90.00 (other)</t>
  </si>
  <si>
    <t>0805 - Citrus fruit, fresh or dried; 08052 - - Mandarins (including tangerines and satsumas); clementines, wilkings and similar citrus hybrids:; 080510 - Fresh or dried oranges; 080540 - Fresh or dried grapefruit and pomelos; 080550 - Fresh or dried lemons "Citrus limon, Citrus limonum" and limes "Citrus aurantifolia, Citrus latifolia"; 080590 - Fresh or dried citrus fruit (excl. oranges, lemons "Citrus limon, Citrus limonum", limes "Citrus aurantifolia, Citrus latifolia", grapefruit, mandarins, incl. tangerines and satsumas, clementines, wilkings and similar citrus hybrids)</t>
  </si>
  <si>
    <t>Plant health; Territory protection; Citrus canker; Pests</t>
  </si>
  <si>
    <t>Egypt</t>
  </si>
  <si>
    <r>
      <rPr>
        <sz val="11"/>
        <rFont val="Calibri"/>
      </rPr>
      <t>The Arrangement Document is a government-to-government document and is not publicly available.</t>
    </r>
  </si>
  <si>
    <t>Draft Commission Implementing Regulation concerning the non-renewal of approval of the active substance triflusulfuron-methyl, in accordance with Regulation (EC) No 1107/2009 of the European Parliament and of the Council, and amending Commission Implementing Regulation (EU) No 540/2011</t>
  </si>
  <si>
    <t>This draft Commission Implementing Regulation provides that the approval of the active substance triflusulfuron-methyl is not renewed in accordance with Regulation (EC) No 1107/2009. Member States shall withdraw authorisations for plant protection products containing triflusulfuron-methyl as an active substance. The non-renewal of approval is based on the first evaluation of the substance for use as a pesticide active substance in the European Union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procedures.This draft Commission Implementing Regulation was also notified under the TBT Agreement in notice G/TBT/N/EU/993</t>
  </si>
  <si>
    <t>Triflusulfuron-methyl (pesticide active substance)</t>
  </si>
  <si>
    <t>Pesticides; Maximum residue limits (MRLs)</t>
  </si>
  <si>
    <r>
      <rPr>
        <sz val="11"/>
        <rFont val="Calibri"/>
      </rPr>
      <t>https://members.wto.org/crnattachments/2023/SPS/EEC/23_11185_00_e.pdf</t>
    </r>
  </si>
  <si>
    <t>Personal Protective Equipment in Construction</t>
  </si>
  <si>
    <t>Proposed rule; request for comments by 18 September 2023 - OSHA is proposing to revise its personal protective equipment 
standard in construction to explicitly require that the equipment must 
fit properly. The agency requests comments regarding the proposed 
revision.</t>
  </si>
  <si>
    <t>Personal protective equipment; Occupational safety. Industrial hygiene (ICS code(s): 13.100); Protective equipment (ICS code(s): 13.340)</t>
  </si>
  <si>
    <t>13.100 - Occupational safety. Industrial hygiene; 13.340 - Protective equipment</t>
  </si>
  <si>
    <r>
      <rPr>
        <sz val="11"/>
        <rFont val="Calibri"/>
      </rPr>
      <t>https://members.wto.org/crnattachments/2023/TBT/USA/23_11210_00_e.pdf</t>
    </r>
  </si>
  <si>
    <t>Protocolo Análisis y/o ensayos de Seguridad PE Nº 8/xx:2023  de Equipos electrónicos</t>
  </si>
  <si>
    <t>El presente protocolo establece el procedimiento para la certificación de dispositivos de control electrónico, interruptores electrónicos, sistemas electrónicos para el hogar y la construcción (HBES) / interruptores de sistemas de control y automatización y unidades de extensión electrónica integrados a productos con obligatoriedad de certificación.</t>
  </si>
  <si>
    <t>Equipos Electrónicos.</t>
  </si>
  <si>
    <t>31 - ELECTRONICS</t>
  </si>
  <si>
    <r>
      <rPr>
        <sz val="11"/>
        <rFont val="Calibri"/>
      </rPr>
      <t>https://members.wto.org/crnattachments/2023/TBT/CHL/23_11211_00_s.pdf
https://www.sec.cl/sitio-web/wp-content/uploads/2023/07/PE-Domotica.pdf</t>
    </r>
  </si>
  <si>
    <t>Draft Commission Implementing Decision not approving silver zeolite as an existing active substance for use in biocidal products of product-type 4 in accordance with Regulation (EU) No 528/2012 of the European Parliament and of the Council </t>
  </si>
  <si>
    <t>This draft Commission Implementing Decision does not approve silver zeolite as an active substance for use in biocidal products of product-type 4.Unacceptable risks for infants (6 to 12 months old) have been identified for the use of water filters treated with silver zeolite, and no adequate risk mitigation measure could be identified to mitigate those risks.</t>
  </si>
  <si>
    <t>Protection of human health or safety (TBT); Protection of the environment (TBT); Harmonization (TBT)</t>
  </si>
  <si>
    <r>
      <rPr>
        <sz val="11"/>
        <rFont val="Calibri"/>
      </rPr>
      <t>https://members.wto.org/crnattachments/2023/TBT/EEC/23_11205_00_e.pdf</t>
    </r>
  </si>
  <si>
    <t>Draft Commission Implementing Regulation concerning the non-renewal of the approval of the active substance Benthiavalicarb, in accordance with Regulation (EC) No 1107/2009 of the European Parliament and of the Council, and amending Commission Implementing Regulation (EU) No 540/2011</t>
  </si>
  <si>
    <t>This draft Commission Implementing Regulation provides that the approval of the active substance Benthiavalicarb is not renewed in accordance with Regulation (EC) No 1107/2009. EU Member States shall withdraw authorisations for plant protection products containing Benthiavalicarb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</si>
  <si>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65.100 - Pesticides and other agrochemicals</t>
  </si>
  <si>
    <t>Protection of human health or safety (TBT); Protection of animal or plant life or health (TBT); Protection of the environment (TBT)</t>
  </si>
  <si>
    <r>
      <rPr>
        <sz val="11"/>
        <rFont val="Calibri"/>
      </rPr>
      <t>https://members.wto.org/crnattachments/2023/TBT/EEC/23_11162_00_e.pdf</t>
    </r>
  </si>
  <si>
    <t>Kyrgyz Republic</t>
  </si>
  <si>
    <t>Draft Decision of the Council of the Eurasian Economic Commission on Amendments to the Rules for Regulating the Circulation of Veterinary Medicines in the Customs Territory of the Eurasian Economic Union</t>
  </si>
  <si>
    <t>The draft provides for the possibility of simplifying the procedure for bringing the registration dossier of veterinary medicinal products in line with the requirements of the Rules for certain groups of veterinary medicinal products. The draft also contains technical amendments.</t>
  </si>
  <si>
    <t>Veterinary medicines </t>
  </si>
  <si>
    <r>
      <rPr>
        <sz val="11"/>
        <rFont val="Calibri"/>
      </rPr>
      <t>https://members.wto.org/crnattachments/2023/SPS/KGZ/23_10757_00_x.pdf
https://docs.eaeunion.org/ria/ru-ru/0106043/ria_23062023</t>
    </r>
  </si>
  <si>
    <t>Proposed Amendments to the Standards and Specifications for Foods</t>
  </si>
  <si>
    <t>The proposed amendment seeks to:_x000D_
1.    Revise the definition, the standard and specification of certain foods;_x000D_
2.    Revise the “Ingredients Approved for Use in Food" list by newly adding 105 ingredients including "Lilium hansonii_x000D_
3.    Revise and establish the maximum residual limits of pesticides for agricultural products [114 pesticides including Glyphosate];_x000D_
4.    Revise the maximum residual limit of veterinary drugs for fish [Febantel/Fenbendazole/Oxfendazole];_x000D_
5.    Revise and establish the general test methods;_x000D_
6.    Revise several terms for clarification and harmonization.</t>
  </si>
  <si>
    <t>Food safety; Human health; Pesticides; Veterinary drugs</t>
  </si>
  <si>
    <r>
      <rPr>
        <sz val="11"/>
        <rFont val="Calibri"/>
      </rPr>
      <t>https://members.wto.org/crnattachments/2023/SPS/KOR/23_11156_00_x.pdf</t>
    </r>
  </si>
  <si>
    <t>Philippines</t>
  </si>
  <si>
    <t>Prescribing the Fuel Economy Performance Rating (FEPR) Guidelines on Road Transport Vehicles under the Philippine Transport Vehicles Fuel Economy Labeling Program (VFELP) for Compliance of Vehicles Manufacturers, Importers, Distributors, Dealers, and Rebuilders</t>
  </si>
  <si>
    <t>The mandatory implementation of the VFELP will lead to, among others, the empowerment of consumers by enabling them to validate information provided by vehicle manufacturers, importers, distributors, dealers, and rebuilders which will facilitate the selection of fuel-efficient transport vehicles, realization of fuel savings, elimination of fuel-inefficient vehicles in the market, and reduction of greenhouse gas emissions.</t>
  </si>
  <si>
    <t>Road vehicle systems (ICS code(s): 43.040)</t>
  </si>
  <si>
    <t>43.040 - Road vehicle systems</t>
  </si>
  <si>
    <t>Consumer information, labelling (TBT); Protection of the environment (TBT)</t>
  </si>
  <si>
    <r>
      <rPr>
        <sz val="11"/>
        <rFont val="Calibri"/>
      </rPr>
      <t>https://members.wto.org/crnattachments/2023/TBT/PHL/23_11183_00_e.pdf</t>
    </r>
  </si>
  <si>
    <t>China</t>
  </si>
  <si>
    <t>National Standard of the P.R.C.,Technical requirements for vehicle cybersecurity</t>
  </si>
  <si>
    <t>This document specifies the management system requirements, general and technical requirements of the vehicle cybersecurity security, audit evaluation and testing verification methods.This document applies to category M, category N vehicles  and category O vehicles equipped with at least one electronic control unit. Other types of vehicle can refer to the document.</t>
  </si>
  <si>
    <t>vehicle (HS code(s): 87); (ICS code(s): 43.020)</t>
  </si>
  <si>
    <t>87 - VEHICLES OTHER THAN RAILWAY OR TRAMWAY ROLLING STOCK, AND PARTS AND ACCESSORIES THEREOF</t>
  </si>
  <si>
    <t>43.020 - Road vehicles in general</t>
  </si>
  <si>
    <r>
      <rPr>
        <sz val="11"/>
        <rFont val="Calibri"/>
      </rPr>
      <t>https://members.wto.org/crnattachments/2023/TBT/CHN/23_11189_00_x.pdf</t>
    </r>
  </si>
  <si>
    <t>Prescribing the Guidelines on the Philippine Transport Vehicles Fuel Economy Labeling Program (VFELP) for Compliance of Vehicle Manufacturers, Importers, Distributors, Dealers, and Rebuilders</t>
  </si>
  <si>
    <t>Road vehicles in general (ICS code(s): 43.020)</t>
  </si>
  <si>
    <r>
      <rPr>
        <sz val="11"/>
        <rFont val="Calibri"/>
      </rPr>
      <t>https://members.wto.org/crnattachments/2023/TBT/PHL/23_11182_00_e.pdf</t>
    </r>
  </si>
  <si>
    <t>Draft Commission Delegated Regulation amending Commission Delegated Regulation (EU) 2021/1342 as regards the information to be sent by third countries and by control authorities and control bodies for the purpose of supervision of their recognition under Article 33(2) and (3) of Council Regulation (EC) No 834/2007 and the measures to be taken in the exercise of that supervision</t>
  </si>
  <si>
    <t>Commission Delegated Regulation (EU) 2021/1342 supplements Regulation (EU) 2018/848 with rules on the information to be sent by third countries and by control authorities and control bodies for the purpose of supervision of their recognition under Article 33(2) and (3) of Council Regulation (EC) No 834/2007 for imported organic products and the measures to be taken in the exercise of that supervision.In order to ensure the appropriate supervision of the third countries recognised under Article 33(2) of Regulation (EC) No 834/2007, the draft Regulation clarifies and further specifies provisions concerning actions to be taken by the competent authorities of third countries following a notification by the Commission of a substantiated suspicion of an irregularity or infringement. It also obliges those competent authorities to use a specific template for reporting about the investigation and actions taken.In addition, the draft Regulation clarifies and provides for further grounds for measures to be taken by the Commission in the exercise of its supervision of recognised third countries, in particular grounds on which the Commission may withdraw the recognition of a third country.In order to ensure the appropriate supervision of the control authorities and control bodies recognised under Article 33(3) of Regulation (EC) No 834/2007, the draft Regulation provides for additional rules on the procedures for the regular review of their recognition.In particular, the draft Regulation provides for an obligation on control authorities and Control Bodies to notify the Commission in due time of the changes to its technical dossier. The draft Regulation also empowers the Commission to request any further information from the control authorities and control bodies at any time and to organise risk-based on the spot examinations of the control authorities and control bodies.Furthermore, the draft Regulation provides that control authorities and control bodies must carry out certain checks before certifying new operators or groups of operators.In addition, the draft Regulation clarifies and provides for further grounds for measures to be taken by the Commission in the exercise of its supervision of recognised control authorities and control bodies, in particular grounds on which the Commission may suspend or must withdraw the recognition of a control authority or control body.Finally, considering that Member State authorities have acquired substantial experience and expertise in the field of granting access to imported organic goods into the Union, the draft Regulation provides specific provisions for the roles of Member State authorities in assisting the Commission with the review of the recognitions of third countries and control authorities and control bodies.The draft rules will apply until end of 2024 as regards control authorities and control bodies and until end of 2026 as regards third countries.</t>
  </si>
  <si>
    <t>Imported organic products</t>
  </si>
  <si>
    <t>67 - Food technology</t>
  </si>
  <si>
    <t>Protection of human health or safety (TBT); Prevention of deceptive practices and consumer protection (TBT); Protection of the environment (TBT); Protection of animal or plant life or health (TBT)</t>
  </si>
  <si>
    <r>
      <rPr>
        <sz val="11"/>
        <rFont val="Calibri"/>
      </rPr>
      <t>https://members.wto.org/crnattachments/2023/TBT/EEC/23_11147_00_e.pdf</t>
    </r>
  </si>
  <si>
    <t>Commission Implementing Regulation (EU) 2023/565 of 10 March 2023 concerning the authorisation of ethyl heptanoate, ethyl 2-methylbutyrate, isopentyl acetate, 3-methylbutyl 3-methylbutyrate, 2-methylpropionic acid, 3-methylbutyl butyrate, 2-methylbutylacetate, hex-2-en-1-ol, hex-2(trans)-enal, allyl hexanoate, allyl heptanoate, linalool, 2-methyl-1-phenylpropan-2-ol, alpha-ionone, beta-damascone, nootkatone, beta-ionone, alpha-irone, beta-damascenone, (E)-beta-damascone, pentadecano-1,15-lactone, 2-phenylethan-1-ol, phenethyl isovalerate, 4-(p-hydroxyphenyl) butan-2-one, 2-methoxynaphthalene, 2-isopropyl-4-methylthiazole and valencene as feed additives for all animal species</t>
  </si>
  <si>
    <t>The substances covered by the Act were authorised as feed additives in the functional group of flavouring compounds. Applications were submitted for the reauthorisation of these substances in accordance with article 10 of Regulation (EC) No 1831/2003. Further to the positive assessment by the European Food Safety Authority, these substances are reauthorised as feed additives for all animal species, under certain conditions. A transitional period is included for the interested parties to meet the new authorisation’s requirements.</t>
  </si>
  <si>
    <t>Preparation in kind used in animal nutrition</t>
  </si>
  <si>
    <r>
      <rPr>
        <sz val="11"/>
        <rFont val="Calibri"/>
      </rPr>
      <t>https://members.wto.org/crnattachments/2023/SPS/EEC/23_11163_00_e.pdf
https://members.wto.org/crnattachments/2023/SPS/EEC/23_11163_00_f.pdf
https://members.wto.org/crnattachments/2023/SPS/EEC/23_11163_00_s.pdf</t>
    </r>
  </si>
  <si>
    <t>National Standard of the P.R.C., External projections for passenger car</t>
  </si>
  <si>
    <t>This document specifies the general requirements, special requirements and inspection methods of external projections of category M1 vehicles.This document applies to external projections of category M1 vehicles.</t>
  </si>
  <si>
    <t>Vehicles (HS code(s): 87); (ICS code(s): 43.040)</t>
  </si>
  <si>
    <r>
      <rPr>
        <sz val="11"/>
        <rFont val="Calibri"/>
      </rPr>
      <t>https://members.wto.org/crnattachments/2023/TBT/CHN/23_11186_00_x.pdf</t>
    </r>
  </si>
  <si>
    <t>National Standard of the P.R.C., Positive pressure self-contained closed-circuit breathing Apparatus of Compressed Oxygen</t>
  </si>
  <si>
    <t>This document specifies the technical requirements, test methods, classification, inspection rules, marking, packaging, storage and transportation requirements for positive pressure self-contained closed-circuit compressed oxygen breathing apparatus and compressed oxygen-nitrogen breathing apparatus (hereinafter referred to as oxygen breathing apparatus).This document applies to self-contained closed-circuit compressed oxygen breathing apparatus and compressed oxygen-nitrogen breathing apparatus used in the positive pressure air supply mode.This document does not apply to negative pressure oxygen breathing apparatus, air breathing apparatus, diving breathing apparatus, escape oxygen breathing apparatus, compressed oxygen self-rescue apparatus and chemical oxygen breathing apparatus.</t>
  </si>
  <si>
    <t>Positive pressure self-contained closed-circuit breathing apparatus of compressed oxygen (HS code(s): 9020); (ICS code(s): 13.340.30)</t>
  </si>
  <si>
    <t>9020 - Other breathing appliances and gas masks, excluding protective masks having neither mechanical parts nor replaceable filters.</t>
  </si>
  <si>
    <t>13.340.30 - Respiratory protective devices</t>
  </si>
  <si>
    <r>
      <rPr>
        <sz val="11"/>
        <rFont val="Calibri"/>
      </rPr>
      <t>https://members.wto.org/crnattachments/2023/TBT/CHN/23_11188_00_x.pdf</t>
    </r>
  </si>
  <si>
    <t>Commission Implementing Regulation  (EU) 2023/1417 of 5 July 2023 concerning the authorisation of butyric acid, ethyl butyrate, ethyl isobutyrate, ethyl isovaleratemethyl isovalerate, 2-methyl-2-pentenoic acid, 6-methylhept-5-en-2-one, undecan-2-one, octan-2-one, nonan-2-one, octan-3-one, tridecan-2-one, 5-methylhept-2-en-4-one, dodecano-1,5-lactone, tetradecano-1,5-lactone, 5-methylfurfural, 4-phenylbut-3-en-2-one, p-anisyl alcohol,4-methoxybenzaldehyde, piperonal, vanillin, p-anisyl acetate, benzyl benzoate, isobutyl salicylate, isopentyl salicylate, benzyl salicylate and diphenyl ether as feed additives for all animal species</t>
  </si>
  <si>
    <t>The substances covered by the Act were authorised as feed additives in the functional group of flavouring compounds. Applications were submitted for the reauthorisation of these substances in accordance with article 10 of Regulation (EC) No 1831/2003. Further to the positive assessment by the European Food Safety Authority, these substances are reauthorised as feed additives for all animal species, under certain conditions. A transitional period is included for the interested parties to meet the new authorisation requirements.</t>
  </si>
  <si>
    <t>Preparations of a kind used in animal nutrition</t>
  </si>
  <si>
    <r>
      <rPr>
        <sz val="11"/>
        <rFont val="Calibri"/>
      </rPr>
      <t>https://members.wto.org/crnattachments/2023/SPS/EEC/23_11167_00_e.pdf
https://members.wto.org/crnattachments/2023/SPS/EEC/23_11167_00_f.pdf
https://members.wto.org/crnattachments/2023/SPS/EEC/23_11167_00_s.pdf</t>
    </r>
  </si>
  <si>
    <t>National Standard of the P.R.C., Service of prostheses fitting</t>
  </si>
  <si>
    <t>The document specifies service requirements for fitting prosthesis, such as reception, examination, signing the agreements, prescription, fitting cycle, rehabilitation training before fabrication, fabrication, training for use of prosthesis, quality inspection of fitting, delivery, after-sale service.The document applies to  all the organizations engaged in prosthesis fitting.</t>
  </si>
  <si>
    <t>prostheses (HS code(s): 9021); (ICS code(s): 11.040.40)</t>
  </si>
  <si>
    <t>9021 - Orthopaedic appliances, incl. crutches, surgical belts and trusses; splints and other fracture appliances; artificial parts of the body; hearing aids and other appliances which are worn or carried, or implanted in the body, to compensate for a defect or disability</t>
  </si>
  <si>
    <t>11.040.40 - Implants for surgery, prosthetics and orthotics</t>
  </si>
  <si>
    <r>
      <rPr>
        <sz val="11"/>
        <rFont val="Calibri"/>
      </rPr>
      <t>https://members.wto.org/crnattachments/2023/TBT/CHN/23_11191_00_x.pdf</t>
    </r>
  </si>
  <si>
    <t>Proyecto de Resolución Directoral para el establecimiento de requisitos fitosanitarios de necesario cumplimiento en la importación de plantas in vitro de kiwi (Actinidia deliciosa) de origen y procedencia Chile</t>
  </si>
  <si>
    <t>El proyecto de requisitos fitosanitarios para la importación al Perú de plantas in vitro de kiwi (Actinidia deliciosa) de  procedencia Chile,  se somete a consulta pública tras la finalización del estudio de análisis de riesgo de plagas.</t>
  </si>
  <si>
    <t>Plantas in vitro de kiwi (código SA: 060290)</t>
  </si>
  <si>
    <t>060290 - Live plants, incl. their roots, and mushroom spawn (excl. bulbs, tubers, tuberous roots, corms, crowns and rhizomes, incl. chicory plants and roots, unrooted cuttings and slips, fruit and nut trees, rhododendrons, azaleas and roses)</t>
  </si>
  <si>
    <t>Plant health</t>
  </si>
  <si>
    <r>
      <rPr>
        <sz val="11"/>
        <rFont val="Calibri"/>
      </rPr>
      <t>https://members.wto.org/crnattachments/2023/SPS/PER/23_11151_00_s.pdf
La norma esta disponible en el siguiente enlace en versión español: https://www.gob.pe/institucion/senasa/campa%C3%B1as/4831-consulta-publica-importaciones</t>
    </r>
  </si>
  <si>
    <t>The proposed amendment seeks to:_x000D_
1.    Revise the standard for Salmonella in eggs;_x000D_
2.    Limit and remove the use of food ingredients in [Annex 1] and [Annex 2];_x000D_
3.    Revise the maximum residual limits of pesticide [Simazine] for agricultural products.</t>
  </si>
  <si>
    <t>Food safety; Human health; Pesticides; Salmonella</t>
  </si>
  <si>
    <r>
      <rPr>
        <sz val="11"/>
        <rFont val="Calibri"/>
      </rPr>
      <t>https://members.wto.org/crnattachments/2023/SPS/KOR/23_11155_00_x.pdf</t>
    </r>
  </si>
  <si>
    <t>National Standard of the P.R.C., Intelligent and connected vehicle - Data storage system for automated driving</t>
  </si>
  <si>
    <t>This document specifies the technical requirements and test methods for the automatic driving data storage system of intelligent and connected vehicles.This document applies to category M and category N vehicles equipped with automated driving data storage systems. This document can be used to other types of vehicles by reference.</t>
  </si>
  <si>
    <t>Vehicle (HS code(s): 87); (ICS code(s): 43.040.10)</t>
  </si>
  <si>
    <t>43.040.10 - Electrical and electronic equipment</t>
  </si>
  <si>
    <r>
      <rPr>
        <sz val="11"/>
        <rFont val="Calibri"/>
      </rPr>
      <t>https://members.wto.org/crnattachments/2023/TBT/CHN/23_11190_00_x.pdf</t>
    </r>
  </si>
  <si>
    <t>National Standard of the P.R.C., The cab of commercial vehicles-External projections</t>
  </si>
  <si>
    <t>This document specifies terms, general requirements, special requirements and inspection methods of the external projections forward of commercial vehicles cab’s rear panel.This document applies to category N vehicles.</t>
  </si>
  <si>
    <r>
      <rPr>
        <sz val="11"/>
        <rFont val="Calibri"/>
      </rPr>
      <t>https://members.wto.org/crnattachments/2023/TBT/CHN/23_11187_00_x.pdf</t>
    </r>
  </si>
  <si>
    <t>Draft Commission Implementing Regulation concerning the non-renewal of the approval of the active substance Metiram, in accordance with Regulation (EC) No 1107/2009 of the European Parliament and of the Council, and amending Commission Implementing Regulation (EU) No 540/2011 </t>
  </si>
  <si>
    <t>This draft Commission Implementing Regulation provides that the approval of the active substance Metiram is not renewed in accordance with Regulation (EC) No 1107/2009. EU Member States shall withdraw authorisations for plant protection products containing Metiram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</si>
  <si>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r>
      <rPr>
        <sz val="11"/>
        <rFont val="Calibri"/>
      </rPr>
      <t>https://members.wto.org/crnattachments/2023/TBT/EEC/23_11161_00_e.pdf</t>
    </r>
  </si>
  <si>
    <t>Proyecto de Resolución Directoral para el establecimiento de requisitos fitosanitarios de necesario cumplimiento en la importación de semilla de maíz (Zea mays) de origen y procedencia Serbia (Draft Directorial Resolution establishing the mandatory phytosanitary requirements governing the importation of maize (Zea mays) seed originating in and coming from Serbia)</t>
  </si>
  <si>
    <t>The notified draft phytosanitary requirements governing the importation into Peru of maize (Zea mays) seed originating in and coming from Serbia are being submitted for public consultation following the completion of the pest risk analysis.</t>
  </si>
  <si>
    <t>Maize (Zea mays) seeds</t>
  </si>
  <si>
    <t>100510 - Maize seed for sowing</t>
  </si>
  <si>
    <t>Serbia</t>
  </si>
  <si>
    <r>
      <rPr>
        <sz val="11"/>
        <rFont val="Calibri"/>
      </rPr>
      <t>https://members.wto.org/crnattachments/2023/SPS/PER/23_11153_00_s.pdf</t>
    </r>
  </si>
  <si>
    <t>Proyecto de Resolución Directoral para el establecimiento de requisitos fitosanitarios de necesario cumplimiento en la importación de semillas de sorgo (Sorghum bicolor (L.) Moench y Sorghum sudanense (Piper) Stapf.) de origen y procedencia Serbia (Draft Directorial Resolution establishing mandatory phytosanitary requirements governing the importation of sorghum (Sorghum bicolor (L.) Moench and Sorghum sudanense (Piper) Stapf.) seeds originating in and coming from Serbia)</t>
  </si>
  <si>
    <t>The notified draft phytosanitary requirements governing the importation of sorghum (Sorghum bicolor (L.) Moench and Sorghum sudanense (Piper) Stapf.) seeds originating in and coming from Serbia are being submitted for public consultation following the completion of the pest risk analysis.</t>
  </si>
  <si>
    <t>Grain sorghum for sowing (HS code: 100710)</t>
  </si>
  <si>
    <t>100710 - Grain sorghum, for sowing</t>
  </si>
  <si>
    <r>
      <rPr>
        <sz val="11"/>
        <rFont val="Calibri"/>
      </rPr>
      <t>https://members.wto.org/crnattachments/2023/SPS/PER/23_11152_00_s.pdf</t>
    </r>
  </si>
  <si>
    <t>Orden por la que se modifica la Orden de 28 de octubre de 1994 por la que se aprueba el Reglamento Técnico de Control de la Producción y Comercialización de Plantones de Hortalizas y Material de Multiplicación de Hortalizas distinto de las semillas (Order amending the Order of 28 October 1994 approving the Technical Regulations for the control of the production and marketing of vegetable propagating and planting material, other than seed)</t>
  </si>
  <si>
    <t>There is a need to establish legal requirements to promote the quality of saffron and the official control to ensure compliance with such requirements. As a result, the Order of 28 October 1994 approving the Technical Regulations for the control of the production and marketing of vegetable propagating and planting material, other than seed, needs to be amended to include saffron. The text is being updated at the same time. It is vital to regulate the control of the production and marketing of plant material used to propagate saffron, so that it meets the necessary quality and health requirements. To that end, the current Technical Regulations for the control of the production and marketing of vegetable propagating and planting material, other than seed, need to be amended to include this species.</t>
  </si>
  <si>
    <t>HS code: 0601 10 90</t>
  </si>
  <si>
    <t>060110 - Bulbs, tubers, tuberous roots, corms, crowns and rhizomes, dormant (excl. those used for human consumption and chicory plants and roots)</t>
  </si>
  <si>
    <r>
      <rPr>
        <sz val="11"/>
        <rFont val="Calibri"/>
      </rPr>
      <t>https://members.wto.org/crnattachments/2023/SPS/ESP/23_11129_00_s.pdf</t>
    </r>
  </si>
  <si>
    <t>Orden por la que se modifica la Orden de 28 de octubre de 1994 por la que se aprueba el Reglamento Técnico de Control de la Producción y Comercialización de Plantones de Hortalizas y Material de Multiplicación de Hortalizas distinto de las semillas.</t>
  </si>
  <si>
    <t>Es necesario establecer los requisitos legales que promuevan la calidad de los plantones de azafrán, así como el control oficial que permita verificar su cumplimiento. Para ello, debe modificarse la Orden de 28 de octubre de 1994 por la que se aprueba el Reglamento Técnico de Control de la producción y comercialización de plantones de hortalizas y material de multiplicación de hortalizas distinto de las semillas, para incluir esta especie. A la vez, se actualiza el texto de dicho reglamento.</t>
  </si>
  <si>
    <t>Bulbos, cebollas, tubérculos, raíces y bulbos tuberosos, turiones y rizomas, en reposo vegetativo (exc. para usos alimenticios, así como las plantas, incl. plantas jóvenes, y raíces de achicoria) (Código(s) del SA: 060110)</t>
  </si>
  <si>
    <t>060110 - Bulbs, tubers, tuberous roots, corms, crowns and rhizomes, dormant (excl. those used for human consumption and chicory plants and roots); 091020 - Saffron</t>
  </si>
  <si>
    <t>Quality requirements (TBT); Protection of animal or plant life or health (TBT)</t>
  </si>
  <si>
    <r>
      <rPr>
        <sz val="11"/>
        <rFont val="Calibri"/>
      </rPr>
      <t>https://members.wto.org/crnattachments/2023/TBT/ESP/23_11133_00_s.pdf</t>
    </r>
  </si>
  <si>
    <t>Argentina</t>
  </si>
  <si>
    <t>Proyecto de Resolución Conjunta sobreSidras y sidra de pera </t>
  </si>
  <si>
    <t>El proyecto notificado consiste en una revisión y actualización de los artículos del Código Alimentario Argentino referidos a sidras, e incorpora la sidra de pera.</t>
  </si>
  <si>
    <t>Sidras y sidra de pera</t>
  </si>
  <si>
    <t>220600 - Cider, perry, mead, saké and other fermented beverages and mixtures of fermented beverages and non-alcoholic beverages, n.e.s. (excl. beer, wine or fresh grapes, grape must, vermouth and other wine of fresh grapes flavoured with plants or aromatic substances)</t>
  </si>
  <si>
    <t>67.160 - Beverages</t>
  </si>
  <si>
    <t>Prevention of deceptive practices and consumer protection (TBT); Quality requirements (TBT); Consumer information, labelling (TBT); Protection of human health or safety (TBT)</t>
  </si>
  <si>
    <r>
      <rPr>
        <sz val="11"/>
        <rFont val="Calibri"/>
      </rPr>
      <t>https://members.wto.org/crnattachments/2023/TBT/ARG/23_11144_00_s.pdf</t>
    </r>
  </si>
  <si>
    <t>Finland</t>
  </si>
  <si>
    <t>Decision on restriction of letting out products that contain nicotine on the market. The decision was made in accordance with 1 § 1 mom. landskapslag (1990:32) om tillämpning i landskapet Åland av riksförfattningar om kemikalier och 45 § 1 mom. kemikalielagen (FFS 599/2013).</t>
  </si>
  <si>
    <t>The decisions entry into force would mean that the letting out of nicotine pouches containing 20 mg nicotine a pouch or more would be forbidden. The decision is made due to a modified interpretation of the legislation on medicine which has led to a deregulation of nicotine pouches.A change of the legislation on tobacco, with the purpose of regulating nicotine pouches, is in progress on the Åland Islands. However it is unclear when that legislation can come into force.</t>
  </si>
  <si>
    <t>Nicotine pouches for oral purpose, containing 20 mg nicotine a pouch or more.</t>
  </si>
  <si>
    <t>2404 - Products containing tobacco, reconstituted tobacco, nicotine, or tobacco or nicotine substitutes, intended for inhalation without combustion; other nicotine containing products intended for the intake of nicotine into the human body</t>
  </si>
  <si>
    <r>
      <rPr>
        <sz val="11"/>
        <rFont val="Calibri"/>
      </rPr>
      <t>https://members.wto.org/crnattachments/2023/TBT/FIN/23_11159_00_x.pdf
https://technical-regulation-information-system.ec.europa.eu/en/notification/23977</t>
    </r>
  </si>
  <si>
    <t>El Salvador</t>
  </si>
  <si>
    <t>Reglamento Técnico Salvadoreño -RTS- 11.03.04:23 VIGILANCIA POSTCOMERCIALIZACIÓN DE DISPOSITIVOS MÉDICOS. TECNOVIGILANCIA</t>
  </si>
  <si>
    <t>Este Reglamento Técnico Salvadoreño establece las disposiciones técnicas para el desarrollo y ejecución de la tecnovigilancia a nivel nacional, de acuerdo al marco legal vigente y los principios armonizados internacionalmente en la materia; que permitan identificar, registrar, evaluar, dar seguimiento y divulgar la información relacionada con los eventos e incidentes adversos producidos por la falla de un dispositivo médico, así como irregularidades de calidad e incumplimientos a la legislación sanitaria vigente aplicable a estas tecnologías sanitarias.Aplica a las instituciones prestadoras de servicios de salud privados y del Sistema Nacional Integrado de Salud, así como a los titulares de registro sanitario, fabricantes, acondicionadores, centros de almacenamiento, importadores, exportadores y distribuidores de dispositivos médicos a nivel nacional, con o sin fines de comercialización.</t>
  </si>
  <si>
    <t>Dispositivos Médicos (Código(s) de la ICS: 11.140)</t>
  </si>
  <si>
    <t>11.140 - Hospital equipment</t>
  </si>
  <si>
    <t>Prevention of deceptive practices and consumer protection (TBT); Protection of human health or safety (TBT)</t>
  </si>
  <si>
    <r>
      <rPr>
        <sz val="11"/>
        <rFont val="Calibri"/>
      </rPr>
      <t>https://members.wto.org/crnattachments/2023/TBT/SLV/23_10990_00_s.pdf</t>
    </r>
  </si>
  <si>
    <t>Protocolo Análisis y/o ensayos de Eficiencia Energética PE Nº 1/26/2:2023  de Acondicionadores de aire.</t>
  </si>
  <si>
    <t>El presente protocolo establece el procedimiento de certificación de Eficiencia Energética de acondicionadores de aire, de acuerdo con el alcance y campo de aplicación de las normas ISO 5151:2017, ISO 16358-1-2-3:2013, y que tengan las siguientes características:_x000D_
• Tipo dividido o tipo unidad_x000D_
• Equipos solo frio y equipos frio-calor._x000D_
• Equipos sin distribución de aire por ductos_x000D_
• Alimentación monofásica_x000D_
• Equipos enfriados por aire_x000D_
• Hasta una potencia térmica de 12 kW (42000 Btu/h)_x000D_
• Equipos de capacidad única, múltiple y variable.</t>
  </si>
  <si>
    <t>Acondicionadores de aire</t>
  </si>
  <si>
    <t>23.120 - Ventilators. Fans. Air-conditioners</t>
  </si>
  <si>
    <r>
      <rPr>
        <sz val="11"/>
        <rFont val="Calibri"/>
      </rPr>
      <t>https://members.wto.org/crnattachments/2023/TBT/CHL/23_11142_00_s.pdf
https://www.sec.cl/sitio-web/wp-content/uploads/2023/07/PE-1-26-2-EE-Acondicionadores-de-Aire_Eficiencia_2023_vers1.pdf</t>
    </r>
  </si>
  <si>
    <t>Protocolo de Análisis y/o Ensayos de Seguridad PE Nº 1/XX:2023 de Bombas de calor eléctricas.</t>
  </si>
  <si>
    <t>El presente protocolo establece los requerimientos del procedimiento de certificación de Seguridad para el producto bombas de calor eléctricas, monofásicos, de expansión directa de gas refrigerante, con una potencia eléctrica nominal igual o inferior a 7kW. Dentro de estos productos se incluyen los siguientes:_x000D_
• Bombas de calor para agua caliente sanitarias._x000D_
• Bombas de calor para piscinas._x000D_
• Bombas de calor para más de una aplicación antes mencionada.</t>
  </si>
  <si>
    <t>Bombas de calor eléctricas.</t>
  </si>
  <si>
    <t>27.080 - Heat pumps</t>
  </si>
  <si>
    <r>
      <rPr>
        <sz val="11"/>
        <rFont val="Calibri"/>
      </rPr>
      <t>https://members.wto.org/crnattachments/2023/TBT/CHL/23_11141_00_s.pdf
https://www.sec.cl/sitio-web/wp-content/uploads/2023/07/Protocolo-PE-N-1-XX-2023-bombas-de-calor-electricas.pdf</t>
    </r>
  </si>
  <si>
    <t>Commission Implementing Regulation  (EU) 2023/54 of 4 January 2023 correcting Implementing Regulation (EU) 2022/652 concerning the authorisation of bitter orange extract as a feed additive for certain animal species</t>
  </si>
  <si>
    <t>The use of bitter orange extract as feed additive was authorised for certain animal species by Commission Implementing Regulation (EU) 2022/652. Bitter orange extract is known to contain 10 to 20% neohesperidin, as detailed in the column "Composition, chemical formula, description, analytical method" in the Annex to Implementing Regulation (EU) 2022/652. An incorrect presumption of a relationship between neohesperidin, identified with CAS number 13241-33-3, and neohesperidin dihydrochalcone, identified with CAS number 20702-77-6, which has a similar name but is a distinct substance, resulted in point 3 of the column "Other provisions" in the Annex to Implementing Regulation (EU) 2022/652, which mistakenly provides for the exclusion of the use of bitter orange extract in combination with neohesperidin dihydrochalcone. Commission Implementing Regulation  (EU) 2023/54 corrects this mistake.</t>
  </si>
  <si>
    <t>Preparation of a kind in animal nutrition</t>
  </si>
  <si>
    <t>Human health; Food safety; Feed additives; Animal feed</t>
  </si>
  <si>
    <r>
      <rPr>
        <sz val="11"/>
        <rFont val="Calibri"/>
      </rPr>
      <t>https://members.wto.org/crnattachments/2023/SPS/EEC/23_11140_00_s.pdf
https://members.wto.org/crnattachments/2023/SPS/EEC/23_11140_00_f.pdf
https://members.wto.org/crnattachments/2023/SPS/EEC/23_11140_00_e.pdf</t>
    </r>
  </si>
  <si>
    <t>Kenya</t>
  </si>
  <si>
    <t>CD/F/02/:2022, Instant noodles – Specification </t>
  </si>
  <si>
    <t>This Draft Kenya Standard specifies the requirements and test methods for instant noodles. The draft standard excludes pasta products covered by KS 524.</t>
  </si>
  <si>
    <t>Preparations of cereals, flour, starch or milk; Pastrycooks' products (HS code(s): 19); Cereals, pulses and derived products (ICS code(s): 67.060)</t>
  </si>
  <si>
    <t>19 - PREPARATIONS OF CEREALS, FLOUR, STARCH OR MILK; PASTRYCOOKS' PRODUCTS</t>
  </si>
  <si>
    <r>
      <rPr>
        <sz val="11"/>
        <rFont val="Calibri"/>
      </rPr>
      <t>https://members.wto.org/crnattachments/2023/SPS/KEN/23_11125_00_e.pdf</t>
    </r>
  </si>
  <si>
    <t>Proyecto de Resolución Conjunta sobre Incorporación al Código Alimentario Argentino de las semillas de cáñamo y productos derivados.  </t>
  </si>
  <si>
    <t>el proyecto notificado establece la incorporación y definición de las semillas de cáñamo para uso alimentario, harina de semilla de cáñamo y aceite de semilla de cáñamo.</t>
  </si>
  <si>
    <t>Semillas de cáñamo y sus derivados </t>
  </si>
  <si>
    <t>Prevention of deceptive practices and consumer protection (TBT); Protection of human health or safety (TBT); Quality requirements (TBT)</t>
  </si>
  <si>
    <r>
      <rPr>
        <sz val="11"/>
        <rFont val="Calibri"/>
      </rPr>
      <t>https://members.wto.org/crnattachments/2023/TBT/ARG/23_11145_00_s.pdf</t>
    </r>
  </si>
  <si>
    <t>Thailand</t>
  </si>
  <si>
    <t>Draft Ministerial Regulation on Cooking Paper (TIS 3438-2565 (2022))</t>
  </si>
  <si>
    <t>The draft ministerial regulation mandates cooking paper to conform with TIS 3438-2565 (2022).This standard specifies type, model, size and capacity, material, chemical migration, specifications, packing, marking and labeling, sampling, hygiene requirements and test method for paper, hard paper, and paper containers made of pure fiber or mixing of pure fiber with non-coloring synthetic fiber, intended to use in contact with food for filtering hot liquid, heating, or cooking under 220 degrees Celsius where there is a possibility of chemical migration into food.</t>
  </si>
  <si>
    <t>Cooking Paper(ICS 85.080.90)</t>
  </si>
  <si>
    <t>85.080.99 - Other paper products</t>
  </si>
  <si>
    <r>
      <rPr>
        <sz val="11"/>
        <rFont val="Calibri"/>
      </rPr>
      <t>https://members.wto.org/crnattachments/2023/TBT/THA/23_11146_00_x.pdf</t>
    </r>
  </si>
  <si>
    <t>Proyecto de Decreto que incorpora al derecho positivo nacional la Resolución Grupo Mercado Común (GMC) No 38/22, del 3 de diciembre de 2022, referida a "Requisitos fitosanitarios para sorgo (Sorghum spp.) según país de destino y origen para los Estados Partes del MERCOSUR" (Draft Decree incorporating Common Market Group (GMC) Resolution No. 38/22 of 3 December 2022 "Phytosanitary requirements for sorghum (Sorghum spp.), according to the country of destination and origin, for MERCOSUR States parties" into national positive law)</t>
  </si>
  <si>
    <t>The notified draft Decree updates the phytosanitary requirements for the importation of sorghum (Sorghum spp) seed and grain for trade among MERCOSUR States parties, as approved by GMC Resolution No. 38/22. It also repeals Directorate-General of Agricultural Services Resolution No. 40 of 26 October 2011.</t>
  </si>
  <si>
    <t>Sorghum (Sorghum spp.) seed and grain</t>
  </si>
  <si>
    <t>1007 - Grain sorghum</t>
  </si>
  <si>
    <t>Plant health; Seeds</t>
  </si>
  <si>
    <t>Argentina; Brazil; Paraguay</t>
  </si>
  <si>
    <r>
      <rPr>
        <sz val="11"/>
        <rFont val="Calibri"/>
      </rPr>
      <t>https://members.wto.org/crnattachments/2023/SPS/URY/23_11114_00_s.pdf
https://members.wto.org/crnattachments/2023/SPS/URY/23_11114_01_s.pdf</t>
    </r>
  </si>
  <si>
    <t>Commission Implementing Regulation  (EU) 2023/1341 of 30 June 2023 concerning the renewal of the authorisation of the preparations of Lactiplantibacillus plantarum DSM12836, Lactiplantibacillus plantarum DSM 12837, Lentilactobacillus buchneri DSM 16774, Pediococcus acidilactici DSM 16243, Pediococcus pentosaceus DSM 12834, Lacticaseibacillus paracasei DSM 16245, Levilactobacillus brevis DSM 12835, Lacticaseibacillus rhamnosus NCIMB 30121, Lactococcus lactis NCIMB 30160, Lentilactobacillus buchneri DSM 12856 and Lactococcus lactis DSM 11037 as feed additives for all animal species, and repealing Implementing Regulation (EU) No 1263/2011</t>
  </si>
  <si>
    <t>The preparations specified in this Act were initially authorised for a period of ten years as feed additives for all animal species by Commission Implementing Regulation (EU) No 1263/2011. Several applications were submitted for the renewal of this authorisation. Further to the favorable assessment by the European Food Safety Authority, the authorisation of these preparations is renewed, subject to certain conditions. A transition period is laid down for the interested parties to prepare themselves to meet the new requirements resulting from the authorisation.</t>
  </si>
  <si>
    <r>
      <rPr>
        <sz val="11"/>
        <rFont val="Calibri"/>
      </rPr>
      <t>https://members.wto.org/crnattachments/2023/SPS/EEC/23_11138_00_e.pdf
https://members.wto.org/crnattachments/2023/SPS/EEC/23_11138_00_f.pdf
https://members.wto.org/crnattachments/2023/SPS/EEC/23_11138_00_s.pdf</t>
    </r>
  </si>
  <si>
    <t>Commission Implementing Regulation  (EU) 2023/605 of 9 March 2023 concerning the authorisation of ethyl oleate, nona-2,6-dien-1-ol, pent-2-en-1-ol, trans-2,cis-6-nonadien-1-ol, 2-dodecenal, nona-2(trans),6(cis)-dienal, nona-2,4-dienal, trans-2-nonenal, 2,4-decadienal, hepta-2,4-dienal, deca-2(trans),4(trans)-dienal, dodec-2(trans)-enal, hept-2(trans)-enal,non-2-enal, nona-2(trans),6(trans)-dienal, undec-2(trans)-enal, trans-2-octenal, trans-2-decenal, tr-2,tr-4-nonadienal, tr-2, tr-4-undecadienal, hex-2(trans)-enyl acetate, hex-2-enyl butyrate, oct-1-en-3-one, isopulegol, 4-terpinenol, linalyl butyrate, linalyl formate, linalyl propionate, linalylisobutyrate, 3-methyl-2-cyclopenten-1-one, methyl 3-oxo-2-pentyl-1-cyclopentylacetate, benzophenone, benzyl cinnamate, ethyl salicylate, 1,2-dimethoxy-4-(prop-1-enyl)-benzene, myrcene and β-ocimene as feed additives for all animal species</t>
  </si>
  <si>
    <t>The substances specified in this Act were initially entered in the Register of feed additives as existing products belonging to the functional group of flavouring compounds. Several applications were later submitted for the reauthorisation of these substances in accordance with Regulation (EC) No 1831/2003. Further to the favorable assessment by the European Food Safety Authority, these substances are reauthorised as feed additives for all animal species, subject to certain conditions. A transition period is laid down for the interested parties to prepare themselves to meet the new requirements resulting from the authorisation.</t>
  </si>
  <si>
    <r>
      <rPr>
        <sz val="11"/>
        <rFont val="Calibri"/>
      </rPr>
      <t>https://members.wto.org/crnattachments/2023/SPS/EEC/23_11139_00_e.pdf
https://members.wto.org/crnattachments/2023/SPS/EEC/23_11139_00_f.pdf
https://members.wto.org/crnattachments/2023/SPS/EEC/23_11139_00_s.pdf</t>
    </r>
  </si>
  <si>
    <t>Proyecto de Decreto que incorpora al derecho positivo nacional la Resolución del Grupo Mercado Común No 06/22 "Sub-estándar 3.7.24 Requisitos fitosanitarios para Glycine max (soja) según país de destino y origen, para los Estados Partes del MERCOSUR (Derogación de la Resolución GMC No 22/16)" (Draft Decree incorporating Common Market Group (GMC) Resolution No. 06/22 "Substandard 3.7.24: Phytosanitary requirements for Glycine Max (soya beans), according to the country of destination and origin, for MERCOSUR States parties (Repeal of GMC Resolution No. 22/16)" into national positive law)</t>
  </si>
  <si>
    <t>The notified draft Decree updates the phytosanitary requirements for soya beans and soya-bean seeds, bran and sprouts through the incorporation of GMC Resolution No. 06/22 into positive law. It also repeals Directorate-General of Agricultural Services Resolution No. 58/018 of 27 April 2018, which had incorporated the previous version (GMC Resolution No. 22/16 of 15 June 2016) into positive law.</t>
  </si>
  <si>
    <t>Soya beans (Glycine max) and soya-bean seeds, bran and sprouts</t>
  </si>
  <si>
    <t>1201 - Soya beans, whether or not broken; 070999 - Fresh or chilled vegetables n.e.s.; 2304 - Oil-cake and other solid residues, whether or not ground or in the form of pellets, resulting from the extraction of soyabean oil.</t>
  </si>
  <si>
    <r>
      <rPr>
        <sz val="11"/>
        <rFont val="Calibri"/>
      </rPr>
      <t>https://members.wto.org/crnattachments/2023/SPS/URY/23_11113_00_s.pdf
https://members.wto.org/crnattachments/2023/SPS/URY/23_11113_01_s.pdf</t>
    </r>
  </si>
  <si>
    <t>Proposed Maximum Residue Limit: Saflufenacil (PMRL2023-36)</t>
  </si>
  <si>
    <t>The objective of the notified document PMRL2023-36 is to consult on the listed maximum residue limit (MRL) for saflufenacil that has been proposed by Health Canada’s Pest Management Regulatory Agency (PMRA).MRL (ppm)1    Raw Agricultural Commodity (RAC) and/or Processed Commodity0.04            Caneberries (crop subgroup 13-07A)21 ppm = parts per million2 As raspberries and blackberries are the representative commodities of crop subgroup 13-07A, an MRL for the crop subgroup is being recommended.The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</si>
  <si>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saflufenacil in or on caneberries (crop subgroup 13-07A) (ICS codes: 65.020, 65.100, 67.040, 67.080)</t>
  </si>
  <si>
    <t>Food safety; Human health; Maximum residue limits (MRLs); Pesticides</t>
  </si>
  <si>
    <t>Proposed Maximum Residue Limit: Rimsulfuron (PMRL2023-37)</t>
  </si>
  <si>
    <t>The objective of the notified document PMRL2023-37 is to consult on the listed maximum residue limit (MRL) for rimsulfuron that has been proposed by Health Canada’s Pest Management Regulatory Agency (PMRA).MRL (ppm)1  Raw Agricultural Commodity (RAC) and/or Processed Commodity0.02            Low growing berries, except strawberries2 (crop subgroup 13-07H; except lowbush blueberries3 and lingonberries4)1 ppm = parts per million2 As cranberry is the representative commodity of crop subgroup 13-07H, an MRL for the crop subgroup is being recommended.3 Lowbush blueberries are excluded from this MRL action as an MRL of 0.05 ppm is already established for this commodity.4 Lingonberries are excluded from this MRL action as an MRL of 0.01 ppm is already established for this commodity.The commodities included in the listed crop groups/subgroups can be found on the Residue Chemistry Crop Groups webpage (https://www.canada.ca/en/health-canada/services/consumer-product-safety/pesticides-pest-management/public/protecting-your-health-environment/pesticides-food/residue-chemistry-crop-groups.html) in the Pesticides section of the Canada.ca website.</t>
  </si>
  <si>
    <t>Pesticide rimsulfuron in or on low growing berries, except strawberries (crop subgroup 13-07H) (ICS codes: 65.020, 65.100, 67.040, 67.080) </t>
  </si>
  <si>
    <t>Draft amendments on partial articles of “Regulations Governing Issuance of Medical Device License, Listing and Annual Declaration” as well as Appendix 1 of Article 5, Appendices 2 and 3 of Article 6.</t>
  </si>
  <si>
    <t>In view of the ever-changing nature and the variety of medical devices, the FDA proposes to amend the regulations which govern the approval and listing of medical devices to align its approaches with the international ones and improve administrative efficiency.</t>
  </si>
  <si>
    <t>Medical equipment (ICS code(s): 11.040)</t>
  </si>
  <si>
    <t>11.040 - Medical equipment</t>
  </si>
  <si>
    <t>Harmonization (TBT); Protection of human health or safety (TBT)</t>
  </si>
  <si>
    <r>
      <rPr>
        <sz val="11"/>
        <rFont val="Calibri"/>
      </rPr>
      <t>https://members.wto.org/crnattachments/2023/TBT/TPKM/23_11106_00_e.pdf
https://members.wto.org/crnattachments/2023/TBT/TPKM/23_11106_00_x.pdf</t>
    </r>
  </si>
  <si>
    <t>RESOLUCIÓN No. 00006365 del 6 de junio de 2023 "Por la cual se da cumplimiento a lo ordenado por la Corte Constitucional en Sentencia T‑343 de 2022"</t>
  </si>
  <si>
    <t>RESUELVE:ARTICULO 1.- OBJETO. Cúmplaselo ordenado en el numeral tercero de la Sentencia T‑343 de 2022 de la Corte Constitucional, relacionado con la adopción de medidas administrativas necesarias para suspender de manera inmediata la comercialización de productos químicos agropecuarios con el componente ClorpirifosAR ARTICULO 2.- SUSPENSIÓN DE COMERCIALIZACIÓN. Suspéndasede manera inmediata la comercialización en el territorio nacional de productos químicos de uso agrícola y pecuario que en su composición contengan Clorpirifos.ARTÍCULO 3.- CANCELACIÓN DE REGISTROS. Cancéleselos registros ICA de productos químicos de uso agrícola y pecuario que en su composición contengan ClorpirifosARTICULO 4.- PROHIBICIÓN DE IMPORTACIÓN. Prohíbasede manera inmediata la importación de materias primas y productos terminados con fines de comercialización en el territorio nacional, de productos químicos de uso agrícola y pecuario que en su composición contengan ClorpirifosARTICULO 5.-NEGACIÓN Y RECHAZO DE SOLICITUDES. Niéguese y rechácese de manera inmediata las solicitudes de trámites de registro de productos químicos de uso agrícola y pecuario que en su composición contengan Clorpirifos, incluyendo trámites de modificación.ARTÍCULO 6.- ELIMINACIÓN DEFINITIVA. En un plazo máximo de seis (6) meses contados a partir de la notificación de la Sentencia T-343 de 2022, el ICA adoptará medidas administrativas adicionales a las establecidas en la presente Resolución, dirigidas a la eliminación de manera definitiva del uso en el territorio nacional de productos químicos agrícolas y pecuarios que en su composición contengan ClorpirifosARTÍCULO 7.-SANCIONES. El incumplimiento de cualquiera de las disposiciones establecidas en la presente Resolución será sancionado de conformidad con lo establecido en los artículos 156 y 157 de la Ley 1955 del 2019, sin perjuicio de las acciones civiles y penales a que haya lugar.</t>
  </si>
  <si>
    <t>Productos químicos orgánicos (código(s) del SA: 29); Medio ambiente y protección de la salud. Seguridad (código(s) de la ICS: 13)</t>
  </si>
  <si>
    <t>29 - ORGANIC CHEMICALS</t>
  </si>
  <si>
    <t>Plant protection (SPS); Food safety (SPS)</t>
  </si>
  <si>
    <t>Human health; Plant health; Food safety; Pesticides</t>
  </si>
  <si>
    <r>
      <rPr>
        <sz val="11"/>
        <rFont val="Calibri"/>
      </rPr>
      <t xml:space="preserve">https://members.wto.org/crnattachments/2023/SPS/COL/23_11063_00_s.pdf
https://members.wto.org/crnattachments/2023/SPS/COL/23_11063_01_s.pdf
https://www.ica.gov.co/normatividad/normas-ica/resoluciones-de-caracter-administrativo/2023r00006365
</t>
    </r>
  </si>
  <si>
    <t>COMMISSION IMPLEMENTING REGULATION (EU) …/... amending Annex III to Implementing Regulation (EU) 2020/2235 and Annex II to Implementing Regulation (EU) 2021/403 as regards model certificates for the entry into the Union of consignments of certain products of animal origin and certain categories of animals</t>
  </si>
  <si>
    <t>Article 118 (1) of Regulation (EU) 2019/6 requires third country operators exporting animals or products of animal origin to the European Union to respect the prohibition on the use of antimicrobial medicinal products for the purpose of promoting growth or to increase yield, and on the use of antimicrobials that have been reserved for the treatment of certain infections in humans. Commission Delegated Regulation (EU) 2023/905 supplements Regulation (EU) 2019/6 as regards the conditions for the entry into the Union of consignments of food-producing animals and products derived therefrom intended for human consumption from third countries or regions thereof.Article 4 (1)(b) of Delegated Regulation (EU) 2023/905 establishes that consignments of animals or products concerned entering the Union from third countries shall be accompanied by an official certificate attesting compliance with the Union’s prohibition on the use of antimicrobial medicinal products.This draft Implementing Regulation amends the model certificates for the export to the Union of food-producing animals and products derived therefrom intended for human consumption to include the relevant attestations of compliance with the provisions set by Regulation (EU) 2019/6. </t>
  </si>
  <si>
    <t>Food-producing animals and products derived therefrom intended for human consumption</t>
  </si>
  <si>
    <t>Protect humans from animal/plant pest or disease (SPS)</t>
  </si>
  <si>
    <t>Human health; Animal diseases; Animal health</t>
  </si>
  <si>
    <r>
      <rPr>
        <sz val="11"/>
        <rFont val="Calibri"/>
      </rPr>
      <t>https://members.wto.org/crnattachments/2023/SPS/EEC/23_11097_00_e.pdf
https://members.wto.org/crnattachments/2023/SPS/EEC/23_11097_01_e.pdf</t>
    </r>
  </si>
  <si>
    <t>Proposed Maximum Residue Limit: Bromoxynil (PMRL2023-35)</t>
  </si>
  <si>
    <t>The objective of the notified document PMRL2023-35 is to consult on the listed maximum residue limit (MRL) for bromoxynil that has been proposed by Health Canada’s Pest Management Regulatory Agency (PMRA).MRL (ppm)1   Raw Agricultural Commodity (RAC) and/or Processed Commodity0.05            Hemp seeds1 ppm = parts per million</t>
  </si>
  <si>
    <t>Pesticide bromoxynil in or on hemp seeds (ICS codes: 65.020, 65.100, 67.040, 67.200)  </t>
  </si>
  <si>
    <t>65.020 - Farming and forestry; 65.100 - Pesticides and other agrochemicals; 67.040 - Food products in general; 67.200 - Edible oils and fats. Oilseeds</t>
  </si>
  <si>
    <t>CD/F/02/:2022. Instant noodles – Specification</t>
  </si>
  <si>
    <t>This Draft Kenya Standard specifies the requirements and test methods for instant noodles. The draft standard excludes pasta products covered by KS 524</t>
  </si>
  <si>
    <t>PREPARATIONS OF CEREALS, FLOUR, STARCH OR MILK; PASTRYCOOKS' PRODUCTS (HS code(s): 19); Cereals, pulses and derived products (ICS code(s): 67.060)</t>
  </si>
  <si>
    <t>Consumer information, labelling (TBT); Prevention of deceptive practices and consumer protection (TBT); Quality requirements (TBT); Protection of human health or safety (TBT)</t>
  </si>
  <si>
    <r>
      <rPr>
        <sz val="11"/>
        <rFont val="Calibri"/>
      </rPr>
      <t>https://members.wto.org/crnattachments/2023/TBT/KEN/23_11124_00_e.pdf</t>
    </r>
  </si>
  <si>
    <t>Requisitos fitosanitarios para la importación de semillas de cáñamo (Cannabis sativa) destino propagación, provenientes de Polonia, hacia la República Argentina</t>
  </si>
  <si>
    <t>Requisitos fitosanitarios para la importación de semillas de cáñamo (Cannabis sativa) destino propagación, provenientes de Polonia, hacia la República Argentina. </t>
  </si>
  <si>
    <t>Semillas de cáñamo (Cannabis sativa) destino propagación</t>
  </si>
  <si>
    <t>Plant health; Seeds; Pest- or Disease- free Regions / Regionalization</t>
  </si>
  <si>
    <r>
      <rPr>
        <sz val="11"/>
        <rFont val="Calibri"/>
      </rPr>
      <t>https://members.wto.org/crnattachments/2023/SPS/ARG/23_11062_00_s.pdf</t>
    </r>
  </si>
  <si>
    <t>South Africa</t>
  </si>
  <si>
    <t>Prohibition regarding the use of certain agricultural remedies</t>
  </si>
  <si>
    <t>The prohibition for use of agricultural remedies containing chlorpyrifos and cartap hydrochloride as active ingredients under the Department of Agriculture, Land Reform and Rural Development in terms the Fertilizers, Farm Feeds, Agricultural Remedies and Stock Remedies Act, 1947 (Act No. 36 of 1947).</t>
  </si>
  <si>
    <t>Agricultural remedies commonly known pesticides</t>
  </si>
  <si>
    <t>Human health; Food safety; Pesticides</t>
  </si>
  <si>
    <r>
      <rPr>
        <sz val="11"/>
        <rFont val="Calibri"/>
      </rPr>
      <t>https://members.wto.org/crnattachments/2023/SPS/ZAF/23_11041_00_e.pdf</t>
    </r>
  </si>
  <si>
    <t>Measures to prevent Tomato Brown Rugose Fruit Virus (ToBRFV) from entering and spread within the Republic of Korea</t>
  </si>
  <si>
    <t>The Animal and Plant Quarantine Agency (APQA), Ministry of Agriculture, Food and Rural Affair (MAFRA) in the Republic of Korea has newly amended measures on Tomato Brown Rugose Fruit Virus (ToBRFV), which is based on the result of Pest Risk Analysis(PRA), to prevent Tomato Brown Rugose Fruit Virus (ToBRFV) from introduction into and the spread within the Republic of Korea. The measure covers seeds for sowing and seedlings (such as nursery/root stocks, cuttings and scions) of Capsicum spp. and Solanum lycopersicum from ToBRFV distributed countries (regions). Those host plants from restricted countries (regions) will need to certify certain conditions. Detailed information about the additional requirement can be find at the attachment._x000D_
The measure will be applied on consignment shipped on and after 28 August 2023.</t>
  </si>
  <si>
    <t>Seeds for sowing and seedlings(such as nursery/root stocks, cuttings and scions) of Capsicum spp. and Solanum lycopersicum</t>
  </si>
  <si>
    <t>120991 - Vegetable seeds, for sowing</t>
  </si>
  <si>
    <t>Pests; Plant health; Pest- or Disease- free Regions / Regionalization</t>
  </si>
  <si>
    <t>Asia (10): China (Shandon, Yunnan), Iran, Israel, Jordan, Lebanese Republic, Palestine, Kingdom of Saudi Arabia, Syria, Türkiye, Uzbekistan; Europe (22): Albania, Austria, Belgium, Bulgaria, Cyprus, Czech Republic, Finland, France, Germany, Greece, Hungary, Italy, Malta, Netherlands, Norway, Poland, Portugal, Slovak Republic, Slovenia, Spain, Switzerland, United Kingdom (England); America (3): Canada, Mexico, United States of America (Florida State)</t>
  </si>
  <si>
    <r>
      <rPr>
        <sz val="11"/>
        <rFont val="Calibri"/>
      </rPr>
      <t>https://members.wto.org/crnattachments/2023/SPS/KOR/23_10978_00_e.pdf
https://members.wto.org/crnattachments/2023/SPS/KOR/23_10978_01_e.pdf
Additional requirements related to ToBRFV</t>
    </r>
  </si>
  <si>
    <t>DEAS 44:2023, Draft East African Standard for Milled Maize (Corn) Products</t>
  </si>
  <si>
    <t>This draft East African Standard specifies requirements, sampling and test methods for whole maize meal, granulated maize meal, sifted maize meal, maize grits and maize flour from the grains of common maize (Zea mays L.) intended for human consumption. This standard does not apply to fortified milled maize (corn) products and maize grits intended for brewing, manufacturing of starch and any other industrial use.</t>
  </si>
  <si>
    <t>Cereals (HS code(s): 10); Products of the milling industry; Malt; Starches; Inulin; Wheat gluten (HS code(s): 11); Food technology (ICS code(s): 67)</t>
  </si>
  <si>
    <t>11 - PRODUCTS OF THE MILLING INDUSTRY; MALT; STARCHES; INULIN; WHEAT GLUTEN; 10 - CEREALS</t>
  </si>
  <si>
    <r>
      <rPr>
        <sz val="11"/>
        <rFont val="Calibri"/>
      </rPr>
      <t>https://members.wto.org/crnattachments/2023/SPS/TZA/23_10284_00_e.pdf</t>
    </r>
  </si>
  <si>
    <t>DEAS 66-3: 2023, Tomato products — Specification — Part 3: Tomato juice, Third Edition</t>
  </si>
  <si>
    <t>This Draft East African Standard specifies requirements, sampling and test methods for unfermented but fermentable juice, intended for direct consumption, obtained from fresh tomatoes (Solanum lycopersicum L). puree, paste or concentrates.</t>
  </si>
  <si>
    <t>Other vegetables, fresh or chilled (excl. potatoes, tomatoes, alliaceous vegetables, edible brassicas, lettuce "Lactuca sativa" and chicory "Cichorium spp.", carrots, turnips, salad beetroot, salsify, celeriac, radishes and similar edible roots, cucumbers and gherkins, and leguminous vegetables) (HS code(s): 0709); Vegetables and derived products (ICS code(s): 67.080.20)</t>
  </si>
  <si>
    <t>0709 - Other vegetables, fresh or chilled (excl. potatoes, tomatoes, alliaceous vegetables, edible brassicas, lettuce "Lactuca sativa" and chicory "Cichorium spp.", carrots, turnips, salad beetroot, salsify, celeriac, radishes and similar edible roots, cucumbers and gherkins, and leguminous vegatables)</t>
  </si>
  <si>
    <t>67.080.20 - Vegetables and derived products</t>
  </si>
  <si>
    <r>
      <rPr>
        <sz val="11"/>
        <rFont val="Calibri"/>
      </rPr>
      <t>https://members.wto.org/crnattachments/2023/SPS/TZA/23_10857_00_e.pdf</t>
    </r>
  </si>
  <si>
    <t>DEAS 1149: 2023, Industrial honey — Specification, First Edition</t>
  </si>
  <si>
    <t>This Draft East African Standard specifies the requirements, sampling and test methods for honey produced by honeybees of genus Apis used as a raw material for industrial purposes but not for direct human consumption.</t>
  </si>
  <si>
    <t>Natural honey (HS code(s): 0409); Sugar and sugar products (ICS code(s): 67.180.10)</t>
  </si>
  <si>
    <t>0409 - Natural honey.</t>
  </si>
  <si>
    <t>67.180.10 - Sugar and sugar products</t>
  </si>
  <si>
    <r>
      <rPr>
        <sz val="11"/>
        <rFont val="Calibri"/>
      </rPr>
      <t>https://members.wto.org/crnattachments/2023/SPS/TZA/23_10509_00_e.pdf</t>
    </r>
  </si>
  <si>
    <t>DEAS 1147: 2023, Flavoured honey — Specification, First Edition</t>
  </si>
  <si>
    <t>This Draft East African Standard specifies the requirements, sampling and test methods for flavoured honey intended for human consumption.</t>
  </si>
  <si>
    <r>
      <rPr>
        <sz val="11"/>
        <rFont val="Calibri"/>
      </rPr>
      <t>https://members.wto.org/crnattachments/2023/SPS/TZA/23_10504_00_e.pdf</t>
    </r>
  </si>
  <si>
    <t>DEAS 66-1: 2023, Tomato products — Specification — Part 1: Canned tomato, Third Edition</t>
  </si>
  <si>
    <t>This Draft East Africa Standard specifies the requirements, sampling and test methods for canned tomatoes Solanum lycopersicum L. for human consumption.</t>
  </si>
  <si>
    <r>
      <rPr>
        <sz val="11"/>
        <rFont val="Calibri"/>
      </rPr>
      <t>https://members.wto.org/crnattachments/2023/SPS/TZA/23_10847_00_e.pdf</t>
    </r>
  </si>
  <si>
    <t>DEAS 66-2: 2023, Tomato products — Specification — Part 2: Tomato sauce and ketchup, First Edition</t>
  </si>
  <si>
    <t xml:space="preserve">This Draft East Africa standard specifies the requirements, sampling and test methods for tomato sauce and ketchup /catsup/catchup for human consumption._x000D_
</t>
  </si>
  <si>
    <r>
      <rPr>
        <sz val="11"/>
        <rFont val="Calibri"/>
      </rPr>
      <t>https://members.wto.org/crnattachments/2023/SPS/TZA/23_10852_00_e.pdf</t>
    </r>
  </si>
  <si>
    <t>DEAS 1161:2023, Draft East African Standard for Prepackaged Cooked Beans</t>
  </si>
  <si>
    <t>This draft East African Standard specifies the requirements, sampling and test methods for prepacked cooked beans obtained from different varieties of Phaseolus spp. intended for human consumption.</t>
  </si>
  <si>
    <t>Cereals (HS code(s): 10); Oil seeds and oleaginous fruits; Miscellaneous grains, seeds and fruit; Industrial or medicinal plants; Straw and fodder (HS code(s): 12); Food technology (ICS code(s): 67)</t>
  </si>
  <si>
    <t>10 - CEREALS; 12 - OIL SEEDS AND OLEAGINOUS FRUITS; MISCELLANEOUS GRAINS, SEEDS AND FRUIT; INDUSTRIAL OR MEDICINAL PLANTS; STRAW AND FODDER</t>
  </si>
  <si>
    <r>
      <rPr>
        <sz val="11"/>
        <rFont val="Calibri"/>
      </rPr>
      <t>https://members.wto.org/crnattachments/2023/SPS/TZA/23_10289_00_e.pdf</t>
    </r>
  </si>
  <si>
    <t>DEAS 893: 2023, Chilli sauce — Specification, Second Edition</t>
  </si>
  <si>
    <t>This Draft East African Standard specifies requirements, sampling and test methods for chilli sauce for human consumption.</t>
  </si>
  <si>
    <r>
      <rPr>
        <sz val="11"/>
        <rFont val="Calibri"/>
      </rPr>
      <t>https://members.wto.org/crnattachments/2023/SPS/TZA/23_10862_00_e.pdf</t>
    </r>
  </si>
  <si>
    <t>Burundi</t>
  </si>
  <si>
    <t>Proposal to amend the List of Maximum Residue Limits (MRLs) for Veterinary Drugs in Foods (Proposed MRL 2023-1</t>
  </si>
  <si>
    <t>This notification is further to the SPS notification (G/SPS/N/CAN/597/Add.2), where the Minister of Health has issued a Ministerial Regulation entitled "Marketing Authorization (MA) for Maximum Residue Limits (MRLs) for Veterinary Drugs in Foods" pursuant to section 30.3(1) and 30.5(1) of the Food and Drugs Act.The online "List of Maximum Residue Limits (MRLs) for Veterinary Drugs in Foods" https://www.canada.ca/en/health-canada/services/drugs-health-products/veterinary-drugs/maximum-residue-limits-mrls/list-maximum-residue-limits-mrls-veterinary-drugs-foods.html (referred hereafter as the List) is incorporated by reference and is maintained on Health Canada’s website. Any proposed changes will continue to be the subject of consultation, public and international notification, and the List will then be updated administratively. The purpose of this proposal is to notify of a consultation on proposed changes to the List. The proposal includes MRLs for new veterinary drugs (for which MRLs have not previously been established), and for new foods for existing veterinary drugs (for which MRLs have previously been established).Rigorous safety assessments have been conducted to derive these MRLs. Residue compliance for the proposed MRLs has either been monitored and confirmed by the Canadian Food Inspection Agency (CFIA), or will be incorporated in future monitoring programs.</t>
  </si>
  <si>
    <t>Veterinary drug residues in foods of animal origin (ICS codes: 11.220, 67.040, 67.120)</t>
  </si>
  <si>
    <t>11.220 - Veterinary medicine; 67.040 - Food products in general; 67.120 - Meat, meat products and other animal produce</t>
  </si>
  <si>
    <t>Veterinary drugs; Food safety; Human health; Maximum residue limits (MRLs)</t>
  </si>
  <si>
    <t>Israel</t>
  </si>
  <si>
    <t>SI 1505 part 1 - Drinking water treatment systems: Systems except reverse osmosis systems</t>
  </si>
  <si>
    <t>Revision of the Mandatory Standard SI 1505 part 1, dealing with drinking water treatment systems. This proposed standard adopts the requirements of the following four American Standards:NSF/ANSI 42 – 2020 regarding aesthetic effects;NSF/ANSI 53 – 2020 regarding health effects;NSF/ANSI 55 – 2019 regarding ultraviolet microbiological water treatment systems;NSF/ANSI 244 – 2020 regarding supplemental microbiological water treatment systems - filtration.This standard includes national deviations appearing in the standard's Hebrew section, and differs significantly from the previous edition.Both the old and this new revised standard will apply from entry into force of this revision for a year and a half. During this time, products may be tested according to the old or the new revised standard.</t>
  </si>
  <si>
    <t>Drinking water treatment systems</t>
  </si>
  <si>
    <t>84198 - - Other machinery, plant and equipment:; 842121 - Machinery and apparatus for filtering or purifying water</t>
  </si>
  <si>
    <t>10 - CEREALS; 11 - PRODUCTS OF THE MILLING INDUSTRY; MALT; STARCHES; INULIN; WHEAT GLUTEN</t>
  </si>
  <si>
    <t>Costa Rica</t>
  </si>
  <si>
    <t>Reglamento Técnico Centroamericano RTCA 67.04.79:23 Productos Lácteos. Yoghurt (Yogurt, Yogurth, Yoghurt, Yogourt). Specifications (Central American Technical Regulation (RTCA) No. 67.04.79:23: Milk products. Yoghurt. Specifications)</t>
  </si>
  <si>
    <t>The notified Central American Technical Regulation (RTCA) establishes the technical specifications to be met by yoghurt, conforming to the definition set out in Article 4.1 thereof. It applies to yoghurt for direct human consumption or further processing in the territory of the States Parties.</t>
  </si>
  <si>
    <t>Milk and processed milk products (ICS: 67.100.10)</t>
  </si>
  <si>
    <t>040320 - Yogurt, whether or not flavoured or containing added sugar or other sweetening matter, fruit, nuts, cocoa, chocolate, spices, coffee, plants, cereals or bakers' wares</t>
  </si>
  <si>
    <t>67.100.10 - Milk and processed milk products</t>
  </si>
  <si>
    <r>
      <rPr>
        <sz val="11"/>
        <rFont val="Calibri"/>
      </rPr>
      <t>https://members.wto.org/crnattachments/2023/SPS/CRI/23_11058_00_s.pdf</t>
    </r>
  </si>
  <si>
    <t>12 - OIL SEEDS AND OLEAGINOUS FRUITS; MISCELLANEOUS GRAINS, SEEDS AND FRUIT; INDUSTRIAL OR MEDICINAL PLANTS; STRAW AND FODDER; 10 - CEREALS</t>
  </si>
  <si>
    <t>Honduras</t>
  </si>
  <si>
    <t>RTCA 67.04.79:23 Productos Lácteos. Yogur (Yogurt, Yogurth, Yoghurt, Yogourt). Especificaciones</t>
  </si>
  <si>
    <t>Este RTCA establece las especificaciones técnicas, que debe de cumplir el yogur, con base en la definición que figura en el numeral 4.1 del reglamento técnico. El reglamento brinda elementos para la clasificación y composición del yogurt.Aplica al yogur destinado al consumo humano directo o procesamiento ulterior en el territorio de los Estados Parte.NOTA 1. En el presente documento se utiliza la palabra yogur, pero también se puede denominar como “yogurt”, “yogurth”, “yoghurt” o “yogourt”.</t>
  </si>
  <si>
    <t>Leche y productos lácteos procesados (código ICS: 67.100.10)</t>
  </si>
  <si>
    <r>
      <rPr>
        <sz val="11"/>
        <rFont val="Calibri"/>
      </rPr>
      <t>https://sde.gob.hn/wp-content/uploads/2023/07/RTCA-Yogur-vf-CPI.pdf</t>
    </r>
  </si>
  <si>
    <t>Requisitos fitosanitarios para la importación de granos de soja (Glycine max) destino consumo, hacia la República Argentina</t>
  </si>
  <si>
    <t>Requisitos fitosanitarios para la importación de granos de soja (Glycine max) destino consumo, provenientes de Sudáfrica, hacia la República Argentina.</t>
  </si>
  <si>
    <t>Granos de soja (Glycine max) destino consumo</t>
  </si>
  <si>
    <t>1201 - Soya beans, whether or not broken</t>
  </si>
  <si>
    <r>
      <rPr>
        <sz val="11"/>
        <rFont val="Calibri"/>
      </rPr>
      <t>https://members.wto.org/crnattachments/2023/SPS/ARG/23_11060_00_s.pdf</t>
    </r>
  </si>
  <si>
    <t>Requisitos fitosanitarios para la importación de semillas de cáñamo (Cannabis sativa) destino propagación, provenientes de República Checa, hacia la República Argentina</t>
  </si>
  <si>
    <t>Requisitos fitosanitarios para la importación de semillas de cáñamo (Cannabis sativa) destino propagación, provenientes de República Checa, hacia la República Argentina. </t>
  </si>
  <si>
    <r>
      <rPr>
        <sz val="11"/>
        <rFont val="Calibri"/>
      </rPr>
      <t>https://members.wto.org/crnattachments/2023/SPS/ARG/23_11061_00_s.pdf</t>
    </r>
  </si>
  <si>
    <t>RTCA 67.04.79:23 Productos Lácteos. Yogur (Yogurt, Yogurth, Yoghurt, Yogourt). Especificaciones.</t>
  </si>
  <si>
    <t>67.100.10 Leche y productos lácteos procesados.</t>
  </si>
  <si>
    <t>Consumer information, labelling (TBT); Prevention of deceptive practices and consumer protection (TBT)</t>
  </si>
  <si>
    <t>Yoghurt (ICS code(s): 67.100.10)</t>
  </si>
  <si>
    <t>Protect humans from animal/plant pest or disease (SPS); Food safety (SPS)</t>
  </si>
  <si>
    <r>
      <rPr>
        <sz val="11"/>
        <rFont val="Calibri"/>
      </rPr>
      <t>https://members.wto.org/crnattachments/2023/SPS/SLV/23_10991_00_s.pdf</t>
    </r>
  </si>
  <si>
    <t>Guatemala</t>
  </si>
  <si>
    <t>The notified Central American Technical Regulation (RTCA) establishes the technical specifications to be met by yoghurt, as defined in Article 4.1 thereof. The Regulation provides elements for the classification and composition of yoghurt.</t>
  </si>
  <si>
    <t>Food safety (SPS); Protect humans from animal/plant pest or disease (SPS)</t>
  </si>
  <si>
    <r>
      <rPr>
        <sz val="11"/>
        <rFont val="Calibri"/>
      </rPr>
      <t>https://members.wto.org/crnattachments/2023/SPS/GTM/23_11012_00_s.pdf</t>
    </r>
  </si>
  <si>
    <t>United Arab Emirates</t>
  </si>
  <si>
    <t>Updating of the GCC Technical Regulation for  Cereal Flakes</t>
  </si>
  <si>
    <t>  This Standard is concerned with the requirements that must be met in Cereal Flakes, which may be in the form of whole grains, or that have been crushed, puffed, or flakes, and do not include flakes prepared from corn (corn flakes).</t>
  </si>
  <si>
    <t>Cereals, pulses and derived products : 67.060)</t>
  </si>
  <si>
    <t>Protection of human health or safety (TBT); Prevention of deceptive practices and consumer protection (TBT); Consumer information, labelling (TBT); Quality requirements (TBT)</t>
  </si>
  <si>
    <r>
      <rPr>
        <sz val="11"/>
        <rFont val="Calibri"/>
      </rPr>
      <t>https://members.wto.org/crnattachments/2023/TBT/ARE/23_11024_00_x.pdf</t>
    </r>
  </si>
  <si>
    <t>Benzpyrimoxan; Pesticide Tolerances. Final Rule</t>
  </si>
  <si>
    <t>This regulation establishes tolerances for residues of 
benzpyrimoxan in or on rice, husked; rice, polished rice; and rice, 
bran.</t>
  </si>
  <si>
    <t>Rice, husked; rice, polished rice; and rice, bran</t>
  </si>
  <si>
    <t>1006 - Rice</t>
  </si>
  <si>
    <r>
      <rPr>
        <sz val="11"/>
        <rFont val="Calibri"/>
      </rPr>
      <t>https://www.govinfo.gov/content/pkg/FR-2023-07-10/html/2023-14404.htm</t>
    </r>
  </si>
  <si>
    <t>Yemen</t>
  </si>
  <si>
    <t>Updating of GCC Technical Regulation for  DRIED APRICOTS</t>
  </si>
  <si>
    <t>This technical regulation is concerned with whole dried apricots , or halves (cut longitudinally into two parts before drying) or slices (cut in the form of slices that may be of irregular shape, size, and thickness) intended for direct human consumption, and does not include the product that has been Processed or intended for industrial uses (except when mixed with other products intended for direct consumption) without the need for further preparation, and does not include the “Qamar El Din” product.</t>
  </si>
  <si>
    <t>Fruits. Vegetables (ICS code(s): 67.080)</t>
  </si>
  <si>
    <t>67.080 - Fruits. Vegetables</t>
  </si>
  <si>
    <t>Quality requirements (TBT); Consumer information, labelling (TBT); Prevention of deceptive practices and consumer protection (TBT); Protection of human health or safety (TBT)</t>
  </si>
  <si>
    <r>
      <rPr>
        <sz val="11"/>
        <rFont val="Calibri"/>
      </rPr>
      <t>https://members.wto.org/crnattachments/2023/TBT/ARE/23_11031_00_x.pdf</t>
    </r>
  </si>
  <si>
    <t>SI 798 part 1: Ophthalmic optics - Uncut finished spectacle lenses: Specifications for single-vision and multifocal lenses </t>
  </si>
  <si>
    <t>The existing Mandatory Standard, SI 798 part 1, dealing with single-vision and multifocal lenses, shall be declared voluntary. This declaration aims to remove unnecessary obstacles to trade and lower trade barriers.</t>
  </si>
  <si>
    <t>Ophthalmic optics - Spectacle lense</t>
  </si>
  <si>
    <t>9004 - Spectacles, goggles and the like, corrective, protective or other (excl. spectacles for testing eyesight, contact lenses, spectacle lenses and frames and mountings for spectacles)</t>
  </si>
  <si>
    <t>11.040.70 - Ophthalmic equipment</t>
  </si>
  <si>
    <t>Reducing trade barriers and facilitating trade (TBT)</t>
  </si>
  <si>
    <r>
      <rPr>
        <sz val="11"/>
        <rFont val="Calibri"/>
      </rPr>
      <t>https://members.wto.org/crnattachments/2018/TBT/ISR/18_6092_00_x.pdf</t>
    </r>
  </si>
  <si>
    <t> SI 798 part 2: Ophthalmic optics - Uncut finished spectacle lenses: Specifications for power-variation lenses</t>
  </si>
  <si>
    <t>The existing Mandatory Standard, SI 798 part 2, dealing with power-variation spectacle lenses, shall be declared voluntary. This declaration aims to remove unnecessary obstacles to trade and lower trade barriers.</t>
  </si>
  <si>
    <r>
      <rPr>
        <sz val="11"/>
        <rFont val="Calibri"/>
      </rPr>
      <t>https://members.wto.org/crnattachments/2018/TBT/ISR/18_6092_01_x.pdf</t>
    </r>
  </si>
  <si>
    <t>Proyecto de Protocolo de Análisis y/o Ensayos de Seguridad de Producto Eléctrico PE Nº5/xx: 2023 Luminarias fijas de uso general</t>
  </si>
  <si>
    <t>El presente protocolo establece el procedimiento para la certificación de luminarias fijas de uso general para uso con fuentes de luz eléctrica con tensiones de alimentación que no superen los 1 000 V._x000D_
Ejemplos de estas luminarias:_x000D_
- Apliques_x000D_
- Luminarias colgantes_x000D_
- Plafones_x000D_
- Luminarias empotradas</t>
  </si>
  <si>
    <t>Luminarias fijas de uso general</t>
  </si>
  <si>
    <r>
      <rPr>
        <sz val="11"/>
        <rFont val="Calibri"/>
      </rPr>
      <t>https://members.wto.org/crnattachments/2023/TBT/CHL/23_11014_00_s.pdf
https://www.sec.cl/consulta-publica/#1562021903692-b342647e-b300</t>
    </r>
  </si>
  <si>
    <t>Reglamento Técnico Centroamericano RTCA 67.04.79:23 Productos Lácteos. Yoghurt (Yogurt, Yogurth, Yoghurt, Yogourt). Specifications (Central American Technical Regulation (RTCA) No. 67.04.79:23: Milk products. Yoghurt. Specifications) (7 pages, in Spanish) 6. | Description of content: The notified Central American Technical Regulation establishes the specifications to be met by yoghurt, conforming to the definition set out in Article 4.1 thereof. It applies to yoghurt for direct human consumption or further processing in the territory of the States Parties. 7. | Objective and rationale, including the nature of urgent problems where applicable: Prevention of deceptive practices and consumer protection Protection of human health or safety; Quality requirements 8. | Relevant documents: Relevant documents: 1. RTCA Industria de alimentos y bebidas procesados. Buenas Prácticas de Manufactura. Principios Generales (current version). 2. RTCA Alimentos. Criterios Microbiológicos para la inocuidad de alimentos (current version). 3. RTCA Alimentos y Bebidas Procesadas. Aditivos Alimentarios (current version). 4. RTCA Etiquetado General de los Alimentos Previamente Envasados (Preenvasados) (current version). RTCA Etiquetado Nutricional de Productos Alimenticios Preenvasados para Consumo Humano para la Población a partir de 3 años de edad (current version).</t>
  </si>
  <si>
    <t>El objeto de este reglamento técnico es establecer las especificaciones que debe cumplir el yogur, que se ajusta a la definición que figura en el numeral 4.1 de la propuesta de reglamento técnico. Asimismo, aplica al yogur destinado al consumo humano directo o procesamiento ulterior en el territorio de los Estados Parte.</t>
  </si>
  <si>
    <t>ICS 67.100.10</t>
  </si>
  <si>
    <r>
      <rPr>
        <sz val="11"/>
        <rFont val="Calibri"/>
      </rPr>
      <t>https://members.wto.org/crnattachments/2023/TBT/CRI/23_11010_00_s.pdf</t>
    </r>
  </si>
  <si>
    <t>GCC Technical Regulation for bouillons and consommes</t>
  </si>
  <si>
    <t>  This Technical regulation concerned with the bouillons, consommés (meat and poultry) and similar products named by other corresponding culinary terms intended for direct   consumption and presented either in their ready-to-eat or in dehydrated, condensed, frozen or concentrated form.</t>
  </si>
  <si>
    <t>Meat and meat products (ICS code(s): 67.120.10)</t>
  </si>
  <si>
    <t>67.120.10 - Meat and meat products</t>
  </si>
  <si>
    <r>
      <rPr>
        <sz val="11"/>
        <rFont val="Calibri"/>
      </rPr>
      <t>https://members.wto.org/crnattachments/2023/TBT/ARE/23_11017_00_x.pdf</t>
    </r>
  </si>
  <si>
    <t>Kuwait, the State of</t>
  </si>
  <si>
    <t>Lowering Miners' Exposure to Respirable Crystalline Silica and 
Improving Respiratory Protection</t>
  </si>
  <si>
    <t>Proposed rule; request for comments; notice of public hearings on 3 August 2023 in Arlington, Virginia and 21 August 2023 in Denver, Colorado - The Mine Safety and Health Administration (MSHA) proposes to 
amend its existing standards to better protect miners against 
occupational exposure to respirable crystalline silica, a carcinogenic 
hazard, and to improve respiratory protection for all airborne hazards. 
MSHA has preliminarily determined that under the Agency's existing 
standards, miners at metal and nonmetal mines and coal mines face a 
risk of material impairment of health or functional capacity from 
exposure to respirable crystalline silica. MSHA proposes to set the 
permissible exposure limit of respirable crystalline silica at 50 
micrograms per cubic meter of air ([micro]g/m\3\) for a full shift 
exposure, calculated as an 8-hour time-weighted average, for all 
miners. MSHA's proposal would also include other requirements to 
protect miner health, such as exposure sampling, corrective actions to 
be taken when miner exposure exceeds the permissible exposure limit, 
and medical surveillance for metal and nonmetal miners. Furthermore, 
the proposal would replace existing requirements for respiratory 
protection and incorporate by reference ASTM F3387-19 Standard Practice 
for Respiratory Protection. The proposed uniform approach to respirable 
crystalline silica occupational exposure and improved respiratory 
protection for all airborne hazards would significantly improve health 
protections for all miners and lower the risk of material impairment of 
health or functional capacity.</t>
  </si>
  <si>
    <t>Respiratory protection for all airborne hazards; Occupational safety. Industrial hygiene (ICS code(s): 13.100); Respiratory protective devices (ICS code(s): 13.340.30)</t>
  </si>
  <si>
    <t>13.100 - Occupational safety. Industrial hygiene; 13.340.30 - Respiratory protective devices</t>
  </si>
  <si>
    <r>
      <rPr>
        <sz val="11"/>
        <rFont val="Calibri"/>
      </rPr>
      <t>https://members.wto.org/crnattachments/2023/TBT/USA/23_11011_00_e.pdf</t>
    </r>
  </si>
  <si>
    <t>Panama</t>
  </si>
  <si>
    <r>
      <rPr>
        <sz val="11"/>
        <rFont val="Calibri"/>
      </rPr>
      <t>https://members.wto.org/crnattachments/2023/SPS/PAN/23_11000_00_s.pdf</t>
    </r>
  </si>
  <si>
    <t>Draft Commission Implementing Regulation concerning the non-renewal of approval of the active substance clofentezine, in accordance with Regulation (EC) No 1107/2009 of the European Parliament and of the Council and amending Commission Implementing Regulation (EU) No 540/2011 </t>
  </si>
  <si>
    <t>This draft Commission Implementing Regulation provides that the approval of the active substance clofentezine is not renewed in accordance with Regulation (EC) No 1107/2009. Member States shall withdraw authorisations for plant protection products containing clofentezine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
  </si>
  <si>
    <r>
      <rPr>
        <sz val="11"/>
        <rFont val="Calibri"/>
      </rPr>
      <t>https://members.wto.org/crnattachments/2023/TBT/EEC/23_10999_00_e.pdf</t>
    </r>
  </si>
  <si>
    <t>Qatar</t>
  </si>
  <si>
    <t>Armenia</t>
  </si>
  <si>
    <r>
      <rPr>
        <sz val="11"/>
        <rFont val="Calibri"/>
      </rPr>
      <t>https://docs.eaeunion.org/ria/ru-ru/0126044/ria_23062023_ref.docx</t>
    </r>
  </si>
  <si>
    <t>ORDINANCE SDA No 829, of 26 June 2023 - Establishes the phytosanitary requirements for the importation of torenia seeds (Torenia Fournieri) from Costa Rica</t>
  </si>
  <si>
    <t>Establishes the phytosanitary requirements for the importation of torenia seeds (Torenia Fournieri) from Costa Rica.</t>
  </si>
  <si>
    <t>Torenia seeds (Torenia Fournieri</t>
  </si>
  <si>
    <t>120930 - Seeds of herbaceous plants cultivated mainly for flowers, for sowing</t>
  </si>
  <si>
    <r>
      <rPr>
        <sz val="11"/>
        <rFont val="Calibri"/>
      </rPr>
      <t>https://members.wto.org/crnattachments/2023/SPS/BRA/23_10997_00_x.pdf
https://www.in.gov.br/web/dou/-/portaria-sda-n-829-de-26-de-junho-de-2023-493124996</t>
    </r>
  </si>
  <si>
    <t>Bahrain, Kingdom of</t>
  </si>
  <si>
    <t>Oman</t>
  </si>
  <si>
    <t>SI  14889:  Ophthalmic  optics -Fundamental requirements for uncut finished lenses</t>
  </si>
  <si>
    <t>The existing Mandatory Standard, SI 14889, dealing with uncut finished lenses, shall be declared voluntary. This declaration aims to remove unnecessary obstacles to trade and lower trade barriers.</t>
  </si>
  <si>
    <r>
      <rPr>
        <sz val="11"/>
        <rFont val="Calibri"/>
      </rPr>
      <t>https://members.wto.org/crnattachments/2018/TBT/ISR/18_6092_02_x.pdf</t>
    </r>
  </si>
  <si>
    <t>Bangladesh</t>
  </si>
  <si>
    <t>Draft Food Safety (Pesticides Residues and Other Chemical Residues) Regulations, 2023</t>
  </si>
  <si>
    <t>In accordance with Food Safety Act 2013 (Act No. 43 of 2013), section 13 (4), the draft regulation is about the Maximum Residue Limit (MRL) of pesticide and plant growth regulators in food. Maximum Residue Limits stipulated in Schedule-1 and Schedule-2 are in most cases stated in terms of a specific whole raw agricultural commodity as it moves in trade. In Schedule-1 MRL of 163 Pesticide molecules are considered. The widely used plant growth regulator Ethephon's MRL is stated in Schedule‑2. Portion of commodity to which the maximum residues limits (MRL) applies are described in Schedule-3. The Pesticide residues in food shall comply with the MRLs set forth in the draft Food Safety (Pesticides Residues and Other Chemical Residues) Regulations, 2023. In cases other than those specified in the list Schedule-1 and Schedule‑2, the pesticide residues in food shall not exceed the limits as stipulated in the latest edition of Codex Alimentarius Commission or the internationally recognized standards.</t>
  </si>
  <si>
    <t>Human health; Food safety; Maximum residue limits (MRLs)</t>
  </si>
  <si>
    <t>Proyecto de Resolución para establecer y modificar medidas de mitigación de riesgo para moscas de la fruta cuarentenarias en envíos de frutos frescos para consumo de las especies hospedantes reportadas, originarias de cualquier país en el que estén presentes dichas moscas de la fruta cuarentenarias (Draft Resolution to establish and modify risk mitigation measures for quarantine fruit flies of the reported host species originating in any country where such quarantine fruit flies are present, in consignments of fresh fruit for consumption)</t>
  </si>
  <si>
    <t>Risk mitigation measures are established and amended for quarantine fruit flies of the reported host species originating in any country where such quarantine fruit flies are present, in consignments of fresh fruit for consumption. In addition: 1. Risk mitigation measures are established for the importation of fresh pumpkin (Cucurbita pepo), squash (Cucurbita pepo) and watermelon (Citrullus lanatus (syn. citrullus vulgare)), originating in Panama, for consumption; 2. Risk mitigation measures are established for the importation of fresh mango (Mangifera indica), originating in Brazil, for consumption; 3. Risk mitigation measures are established for the importation of fresh Persian lemons (Citrus x latifolia), originating in Brazil, for consumption; 4. Risk mitigation measures are established for the importation of fresh mango (Mangifera indica), originating in the Dominican Republic, for consumption; 5. Risk mitigation measures are established for the importation of fresh citrus fruit (Citrus spp), originating in Egypt, for consumption; 6. Products for Costa Rica that do not have currently established phytosanitary import requirements and that are hosts of quarantine fruit flies and originate from countries where quarantine fruit flies are present must, in addition to complying with phytosanitary requirements as determined for other pests of quarantine concern; 7. All consignments of fresh fruits for consumption must comply with the general requirements for produce for fresh consumption. Further details can be found in the document attached to this notification.</t>
  </si>
  <si>
    <t>Pumpkins, squash and gourds, "Cucurbita spp", fresh or chilled (HS code(s): 070993); Edible fruit and nuts; peel of citrus fruit or melons (HS code(s): 08) Fresh pumpkin (Cucurbita pepo), squash (Cucurbita pepo) and watermelon (Citrullus lanatus (syn. citrullus vulgare)), fresh mango (Mangifera indica), Persian limes (Citrus x latifolia), citrus fruits (Citrus spp.), for consumption.</t>
  </si>
  <si>
    <t>08 - EDIBLE FRUIT AND NUTS; PEEL OF CITRUS FRUIT OR MELONS; 070993 - Fresh or chilled pumpkins, squash and gourds "Cucurbita spp."</t>
  </si>
  <si>
    <t>Plant health; Pests; Territory protection; Fruit fly</t>
  </si>
  <si>
    <r>
      <rPr>
        <sz val="11"/>
        <rFont val="Calibri"/>
      </rPr>
      <t>https://members.wto.org/crnattachments/2023/SPS/CRI/23_11015_00_s.pdf</t>
    </r>
  </si>
  <si>
    <t>Draft Food Safety (Chemical Contaminants and Toxins) Regulation, 2023</t>
  </si>
  <si>
    <t>Food and feed contamination can potentially jeopardize human and/or animal well-being and may also adversely affect the overall quality of the food or feed. There are multiple factors and mechanisms through which food and feed can become contaminated. This draft Food Safety (Chemical Contaminants and Toxins) Regulation 2023 has been formulated for controlling use of contaminants in food and feed. This regulation contains maximum levels of contaminants and toxins (heavy metals, radionuclides, nitrates, PCBs, Dioxin, mycotoxins and other toxin) in food and feed. It consists of seven schedules which contain name of the contaminants, name of the article of food and maximum levels for that particular food articles. In order to establish maximum levels of chemical contaminants and toxins in relation to the manufacturing, handling, importation, promotion, or distribution of any food item not specified in schedule-1 to schedule-7, it is required to adhere to the maximum level specified in the most recent version of Codex CXS 193-1995 or an internationally acknowledged standard.</t>
  </si>
  <si>
    <t>Maximum residue limits (MRLs); Food safety; Human health</t>
  </si>
  <si>
    <t>Draft Food Safety (Use of Food Additives) Regulation, 2023</t>
  </si>
  <si>
    <t>The draft regulation on the use of food additives mainly describes the maximum allowable limit of various additives in different foods. In this regulation the name of the foods are organized according to CODEX Food Category. There are 16 food category in schedule I and II including dairy products, cereals, fruits and vegetables, beverages, meat and poultry, bakery, confectionary etc. In schedule III there are different types of additives and their maximum allowable limit. In schedule IV there is GMP table including functional class of additives e.g. preservatives, emulsifier, bulking agent, stabilizer etc.</t>
  </si>
  <si>
    <t>Receipt of Several Pesticide Petitions Filed for Residues of Pesticide Chemicals in or on Various Commodities. Notice of filing of petitions and request for comment</t>
  </si>
  <si>
    <t>This document announces the Agency's receipt of several initial filings of pesticide petitions requesting the establishment or modification of regulations for residues of pesticide chemicals in or on various commodities.</t>
  </si>
  <si>
    <t>Multiple commodities</t>
  </si>
  <si>
    <r>
      <rPr>
        <sz val="11"/>
        <rFont val="Calibri"/>
      </rPr>
      <t>https://www.govinfo.gov/content/pkg/FR-2023-07-05/html/2023-14192.htm</t>
    </r>
  </si>
  <si>
    <t>Reglamento Técnico Centroamericano RTCA 67.04.79:23 PRODUCTOS LÁCTEOS. YOGURT, YOGURTH, YOGHURT, YOGOURT. ESPECIFICACIONES</t>
  </si>
  <si>
    <t>Este RTCA establece las especificaciones técnicas, que debe de cumplir el yogur, con base en la definición que figura en el numeral 4.1 del reglamento técnico.El reglamento brinda elementos para la clasificación y composición del yogurt.</t>
  </si>
  <si>
    <t>67.100.10</t>
  </si>
  <si>
    <r>
      <rPr>
        <sz val="11"/>
        <rFont val="Calibri"/>
      </rPr>
      <t>https://members.wto.org/crnattachments/2023/TBT/PAN/23_11013_00_s.pdf</t>
    </r>
  </si>
  <si>
    <t>Reglamento Técnico Centroamericano -RTCA- 67.04.79:23 PRODUCTOS LÁCTEOS. YOGUR (YOGURT, YOGURTH, YOGHURT, YOGOURT). ESPECIFICACIONES.</t>
  </si>
  <si>
    <t>este Reglamento Técnico Centroamericano establece las especificaciones que debe cumplir el yogur, que se ajusta a la definición que figura en el numeral 4.1 del reglamento técnico en mención.Aplica al yogur destinado al consumo humano directo o procesamiento ulterior en el territorio de los Estados Parte.</t>
  </si>
  <si>
    <t>Yogur. (Código(s) de la ICS: 67.100.10)</t>
  </si>
  <si>
    <t>Protection of human health or safety (TBT); Prevention of deceptive practices and consumer protection (TBT)</t>
  </si>
  <si>
    <r>
      <rPr>
        <sz val="11"/>
        <rFont val="Calibri"/>
      </rPr>
      <t>https://members.wto.org/crnattachments/2023/TBT/SLV/23_10989_00_s.pdf</t>
    </r>
  </si>
  <si>
    <t>ORDINANCE SDA/MAPA No 836, of 6 July 2023. Establishes the phytosanitary requirements for the importation of Tagetes seeds (Tagetes Erecta) originating from Mexico</t>
  </si>
  <si>
    <t>Establishes the phytosanitary requirements for the importation of Tagetes seeds (Tagetes Erecta) originating from Mexico.</t>
  </si>
  <si>
    <t>Tagetes seeds</t>
  </si>
  <si>
    <t>Mexico</t>
  </si>
  <si>
    <r>
      <rPr>
        <sz val="11"/>
        <rFont val="Calibri"/>
      </rPr>
      <t>https://members.wto.org/crnattachments/2023/SPS/BRA/23_10983_00_x.pdf
https://www.in.gov.br/web/dou/-/portaria-sda/mapa-n-836-de-6-de-julho-de-2023-495177508</t>
    </r>
  </si>
  <si>
    <t>Draft Commission Implementing Regulation concerning the authorisation of guanidinoacetic acid and a preparation of guanidinoacetic acid as feed additives for chickens reared for breeding and chickens reared for laying in feed and in water for drinking, and chickens for fattening in water for drinking (holder of authorisation: Alzchem Trostberg GmbH), and correcting and amending Implementing Regulation (EU) 2016/1768  (Text with EEA relevance)</t>
  </si>
  <si>
    <t>The draft act concerns the authorisation of guanidinoacetic acid, in the form of a substance and of a preparation, as a feed additive for chickens reared for breeding and chickens reared for laying (for use in feed and in water for drinking) and for chickens for fattening (for use in water for drinking). The draft act also corrects and amends the existing authorisation of that additive (for use in feed for chickens for fattening, pigs for fattening and weaned piglets) in order to re-allocate it to the category of ‘zootechnical additives’ instead of ‘nutritional additives’, on the basis of the EFSA opinions of 28 September 2022 and 27 January 2016. The draft act also specifies the composition of the additive in the form of a preparation.It is proposed to provide a transitional period in order to allow operators to adapt to the modifications of the existing authorisation, in particular the re-allocation of the additive to the category of ‘zootechnical additives’, triggering a holder-specific authorisation status. That transitional period would end on the expiry date of the existing authorisation (25 October 2026).</t>
  </si>
  <si>
    <t>Preparations of a kind used in animal feeding</t>
  </si>
  <si>
    <r>
      <rPr>
        <sz val="11"/>
        <rFont val="Calibri"/>
      </rPr>
      <t>https://members.wto.org/crnattachments/2023/SPS/EEC/23_10954_03_e.pdf
https://members.wto.org/crnattachments/2023/SPS/EEC/23_10954_02_e.pdf
https://members.wto.org/crnattachments/2023/SPS/EEC/23_10954_01_e.pdf
https://members.wto.org/crnattachments/2023/SPS/EEC/23_10954_00_e.pdf</t>
    </r>
  </si>
  <si>
    <t>Nicaragua</t>
  </si>
  <si>
    <t>Reglamento Técnico Centroamericano: NTON/RTCA 67.04.79:23 Productos Lácteos. Yogur (Yogurt, Yogurth, Yoghurt, Yogourt). Especificaciones (Nicaraguan Mandatory Technical Regulation (NTON)/Central American Technical Regulation (RTCA) No. 67.04.79:23: Milk products. Yoghurt (Yogurt, Yogurth, Yoghurt, Yogourt). Specifications) (7 pages, in Spanish)</t>
  </si>
  <si>
    <t>The notified Central American Technical Regulation (RTCA) establishes the technical specifications to be met by yoghurt, conforming to the definition set out in Article 4.1 thereof. The Regulation provides elements for the classification and composition of yoghurt. It applies to yoghurt for direct human consumption or further processing in the territory of the States Parties. Note 1: The word yoghurt is used in this document, but may also be referred to as "yogurt", "yogurth", "yoghurt" or "yogourt".</t>
  </si>
  <si>
    <t>Milk and processed milk products (ICS code: 67.100.10)</t>
  </si>
  <si>
    <t>Protection of human health or safety (TBT); Other (TBT); Consumer information, labelling (TBT)</t>
  </si>
  <si>
    <r>
      <rPr>
        <sz val="11"/>
        <rFont val="Calibri"/>
      </rPr>
      <t>https://members.wto.org/crnattachments/2023/TBT/NIC/23_10972_00_s.pdf</t>
    </r>
  </si>
  <si>
    <t>Draft Commission Implementing Regulation concerning the non-renewal of approval of the active substance triflusulfuron-methyl, in accordance with Regulation (EC) No 1107/2009 of the European Parliament and of the Council, and amending Commission Implementing Regulation (EU) No 540/2011</t>
  </si>
  <si>
    <t>This draft Commission Implementing Regulation provides that the approval of the active substance triflusulfuron-methyl is not renewed in accordance with Regulation (EC) No 1107/2009. Member States shall withdraw authorisations for plant protection products containing triflusulfuron-methyl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may be taken on MRLs and a separate notification will be made in accordance with SPS procedures.</t>
  </si>
  <si>
    <t>triflusulfuron-methyl (pesticide active substance)</t>
  </si>
  <si>
    <r>
      <rPr>
        <sz val="11"/>
        <rFont val="Calibri"/>
      </rPr>
      <t>https://members.wto.org/crnattachments/2023/TBT/EEC/23_10998_00_e.pdf</t>
    </r>
  </si>
  <si>
    <t>ORDINANCE SDA/MAPA No 843, of 6 July 2023.  Establishes the phytosanitary requirements for the importation of seeds of Dandelion (Antirrhinum majus) from Guatemala</t>
  </si>
  <si>
    <t>Establishes the phytosanitary requirements for the importation of seeds of Dandelion (Antirrhinum majus) from Guatemala.</t>
  </si>
  <si>
    <t>Seeds of Dandelion (Antirrhinum majus</t>
  </si>
  <si>
    <t>Territory protection; Plant health</t>
  </si>
  <si>
    <r>
      <rPr>
        <sz val="11"/>
        <rFont val="Calibri"/>
      </rPr>
      <t>https://members.wto.org/crnattachments/2023/SPS/BRA/23_10984_00_x.pdf
https://www.in.gov.br/web/dou/-/portaria-sda/mapa-n-843-de-6-de-julho-de-2023-495176641</t>
    </r>
  </si>
  <si>
    <t>ORDINANCE SDA/MAPA No 848, of 6 July 2023. Establishes the phytosanitary requirements for the import of Dandelion seeds (Antirrhinum majus) from Costa Rica</t>
  </si>
  <si>
    <t>Establishes the phytosanitary requirements for the import of dandelion seeds (Antirrhinum majus) from Costa Rica.</t>
  </si>
  <si>
    <t>Dandelion seeds (Antirrhinum majus</t>
  </si>
  <si>
    <r>
      <rPr>
        <sz val="11"/>
        <rFont val="Calibri"/>
      </rPr>
      <t>https://members.wto.org/crnattachments/2023/SPS/BRA/23_10985_00_x.pdf
https://www.in.gov.br/en/web/dou/-/portaria-sda/mapa-n-848-de-6-de-julho-de-2023-495177587</t>
    </r>
  </si>
  <si>
    <t>Reglamento Técnico Centroamericano NTON/RTCA 67.04.79:23 Productos Lácteos. Yogur (Yogurt, Yogurth, Yoghurt, Yogourt). Especificaciones (Nicaraguan Mandatory Technical Standard (NTON)/Central American Technical Regulation (RTCA) No. 67.04.79:23: Yoghurt (Yogurt, Yogurth, Yoghurt, Yogourt). Specifications)</t>
  </si>
  <si>
    <t>The Nicaraguan Mandatory Technical Standard (NTON)/Central American Technical Regulation (RTCA) establishes the technical specifications to be met by yoghurt, conforming to the definition set out in Article 4.1 thereof. The Regulation provides elements for the classification and composition of yoghurt. It applies to yoghurt for direct human consumption or further processing in the territory of the States Parties. Note 1: The word yoghurt is used in this document, but may also be referred to as "yogurt", "yogurth", "yoghurt" or "yogourt".</t>
  </si>
  <si>
    <r>
      <rPr>
        <sz val="11"/>
        <rFont val="Calibri"/>
      </rPr>
      <t>https://members.wto.org/crnattachments/2023/SPS/NIC/23_10977_00_s.pdf</t>
    </r>
  </si>
  <si>
    <t>Reglamento Técnico Centroamericano RTCA 67.04.79:23 PRODUCTOS LÁCTEOS. YOGURT, YOGURTH, YOGHURT, YOGOURT. ESPECIFICACIONES (Central American Technical Regulation (RTCA) No. 67.04.79:23: Milk products. Yoghurt, Yogurt, Yogurth, Yoghurt, Yogourt. Specifications) (67 pages, in Spanish)</t>
  </si>
  <si>
    <t>The notified Central American Technical Regulation (RTCA) establishes the technical specifications to be met by yoghurt, conforming to the definition set out in Article 4.1 thereof. The Regulation provides elements for the classification and composition of yoghurt.</t>
  </si>
  <si>
    <t>Food products in general. Milk and processed milk products (ICS code: 67.100.10)</t>
  </si>
  <si>
    <r>
      <rPr>
        <sz val="11"/>
        <rFont val="Calibri"/>
      </rPr>
      <t>https://members.wto.org/crnattachments/2023/TBT/GTM/23_10988_00_s.pdf</t>
    </r>
  </si>
  <si>
    <t>SI 900 part 2.23 - Household and similar electrical appliances - Safety: Particular requirements for appliances for skin and hair care</t>
  </si>
  <si>
    <t>First amendment to the Mandatory Standard 900 part 2.23, dealing with electric appliances for skin and hair care. This draft amendment adopts AMD1:2019-03 of the International Standard IEC 60335-2-23:2016, with the following changes that appear in the standard's Hebrew section:Changes the standard's introduction and scope;Deletes the national section 203 dealing with "Noise requirements".</t>
  </si>
  <si>
    <t>Electric appliances for skin and hair care</t>
  </si>
  <si>
    <t>8510 - Electric shavers, hair clippers and hair-removing appliances, with self-contained electric motor; parts thereof</t>
  </si>
  <si>
    <t>13.120 - Domestic safety; 97.170 - Body care equipment</t>
  </si>
  <si>
    <t>Harmonization (TBT); Protection of human health or safety (TBT); Reducing trade barriers and facilitating trade (TBT)</t>
  </si>
  <si>
    <r>
      <rPr>
        <sz val="11"/>
        <rFont val="Calibri"/>
      </rPr>
      <t>https://members.wto.org/crnattachments/2023/TBT/ISR/23_10953_00_x.pdf</t>
    </r>
  </si>
  <si>
    <t>ORDINANCE SDA/MAPA No 849, of 6 July 2023. Establishes the phytosanitary requirements for the importation of Gerbera (Gerbera Jamesonii) from Guatemala</t>
  </si>
  <si>
    <t>Establishes the phytosanitary requirements for the importation of Gerbera (Gerbera Jamesonii) from Guatemala.</t>
  </si>
  <si>
    <t>Gerbera (Gerbera Jamesonii</t>
  </si>
  <si>
    <t>060390 - Dried, dyed, bleached, impregnated or otherwise prepared cut flowers and buds, of a kind suitable for bouquets or for ornamental purposes</t>
  </si>
  <si>
    <r>
      <rPr>
        <sz val="11"/>
        <rFont val="Calibri"/>
      </rPr>
      <t>https://members.wto.org/crnattachments/2023/SPS/BRA/23_10986_00_x.pdf
https://www.in.gov.br/en/web/dou/-/portaria-sda/mapa-n-849-de-6-de-julho-de-2023-495177666</t>
    </r>
  </si>
  <si>
    <t>Resolución No. 4.028/2023: "Reconoce centro de producción Fall Creek Farm &amp; Nursery Inc. para el envío de plantas in vitro de arándanos (Vaccinium spp.), desde Oregon, Estados Unidos, a Chile" (Resolution No. 4.028/2023 recognizing the Fall Creek Farm &amp; Nursery Inc. production centre for the shipment of in vitro blueberry (Vaccinium spp.) plants from Oregon, United States, to Chile)</t>
  </si>
  <si>
    <t>The notified text recognizes the Fall Creek Farm &amp; Nursery Inc. production centre, which is located at 39318 Jasper-Lowell Road, Lowell, Oregon 97452, United States and was verified by USDA/APHIS/ODA and SAG, for the shipment of in vitro material of Vaccinium spp. Further details can be found in the document attached to this notification.</t>
  </si>
  <si>
    <t>In vitro blueberry (Vaccinium spp.) plants</t>
  </si>
  <si>
    <r>
      <rPr>
        <sz val="11"/>
        <rFont val="Calibri"/>
      </rPr>
      <t>https://members.wto.org/crnattachments/2023/SPS/CHL/23_10958_00_s.pdf</t>
    </r>
  </si>
  <si>
    <t>ORDINANCE SDA No. 812, of 6 June 2023 - Recognizes the phytosanitary status for Citrus Canker (Xanthomonas citri subsp. citri) in different areas of the State of Goiás</t>
  </si>
  <si>
    <t>Recognize the State of Goiás as an area with no occurrence for Citrus Canker (Xanthomonas citri subsp. citri), with the exception of the municipalities of Cachoeira Dourada, Inaciolândia, Itajá, Itarumã, Jataí, Lagoa Santa and Rio Verde.</t>
  </si>
  <si>
    <t>Plant products</t>
  </si>
  <si>
    <t>200791 - Citrus fruit jams, jellies, marmalades, purées or pastes, obtained by cooking, whether or not containing added sugar or other sweetening matter (excl. homogenised preparations of subheading 2007.10)</t>
  </si>
  <si>
    <t>Plant health; Territory protection; Plant diseases</t>
  </si>
  <si>
    <r>
      <rPr>
        <sz val="11"/>
        <rFont val="Calibri"/>
      </rPr>
      <t>https://members.wto.org/crnattachments/2023/SPS/BRA/23_10956_00_x.pdf</t>
    </r>
  </si>
  <si>
    <t>ORDINANCE SDA/MAPA No 850, of 7 July 2023. Establishes the phytosanitary requirements for the import of chili and pepper fruits (Capsicum Annuum) from Peru</t>
  </si>
  <si>
    <t>Establishes the phytosanitary requirements for the import of chili and pepper fruits (Capsicum Annuum) from Peru.</t>
  </si>
  <si>
    <t>070960 - Fresh or chilled fruits of the genus Capsicum or Pimenta</t>
  </si>
  <si>
    <r>
      <rPr>
        <sz val="11"/>
        <rFont val="Calibri"/>
      </rPr>
      <t>https://members.wto.org/crnattachments/2023/SPS/BRA/23_10982_00_x.pdf
https://www.in.gov.br/en/web/dou/-/portaria-sda/mapa-n-850-de-7-de-julho-de-2023-495404931</t>
    </r>
  </si>
  <si>
    <t>Passionfruit from Viet Nam: Biosecurity import requirements draft report</t>
  </si>
  <si>
    <t>This draft report determines that the importation of commercially produced passionfruit (Passiflora edulis) to Australia from all commercial production areas of Vietnam can be permitted, subject to a range of biosecurity requirements.The draft report contains details of pests that are of biosecurity concern to Australia that are potentially associated with the importation of commercially produced passionfruit from Vietnam, the risk assessments for the identified quarantine pests, and the proposed risk management measures to reduce biosecurity risks to an acceptable level.</t>
  </si>
  <si>
    <t>Fresh passionfruit</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</si>
  <si>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</si>
  <si>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t>Plant health; Pests</t>
  </si>
  <si>
    <r>
      <rPr>
        <sz val="11"/>
        <rFont val="Calibri"/>
      </rPr>
      <t>https://www.agriculture.gov.au/biosecurity-trade/policy/risk-analysis/plant/passionfruit-from-vietnam</t>
    </r>
  </si>
  <si>
    <t>SI 60974 part 1 – Arc welding equipment: Welding power sources</t>
  </si>
  <si>
    <t>Revision of the Mandatory Standard SI 60974 part 1 dealing with arc welding equipment. This draft standard revision adopts the International Standard IEC 60974-1 – Edition 6.0: 2021-06, with minor changes that appear in the standard's Hebrew section.Amends the Normative References (Section 2);Adds to Sub-Section 17.1 a requirement for instructions in Hebrew;Adds a new national Section 201 requiring that the power supplies for the electric arc welding and for the plasma cutting systems will comply with electromagnetic compatibility requirements as detailed in the Israeli standard SI 60974 part 10._x000D_
Both the old standard and this new revised standard will apply from entry into force of this revision until 25 October 2025. During this time, products may be tested according to the old or the new revised standard.</t>
  </si>
  <si>
    <t>Arc welding equipment</t>
  </si>
  <si>
    <t>85153 - - Machines and apparatus for arc (including plasma arc) welding of metals:</t>
  </si>
  <si>
    <t>25.160.30 - Welding equipment</t>
  </si>
  <si>
    <t>Harmonization (TBT); Reducing trade barriers and facilitating trade (TBT); Protection of human health or safety (TBT)</t>
  </si>
  <si>
    <r>
      <rPr>
        <sz val="11"/>
        <rFont val="Calibri"/>
      </rPr>
      <t>https://members.wto.org/crnattachments/2023/TBT/ISR/23_10957_00_x.pdf</t>
    </r>
  </si>
  <si>
    <t>Draft Administrative Order "Rules and Regulations on the Issuance of Authorization for Registration Applications of Drug Products and Drug Substances by the Food and Drug Administration"</t>
  </si>
  <si>
    <t>A. This Administrative Order is issued to provide the guidelines including the rules and regulations on registration applications for the issuance of FDA authorizations and other certifications for drug products and drug substances._x000D_
B. Specifically, this AO shall provide the regulatory guidelines for the following:_x000D_
1. Identification of registrable drug products and drug substances;_x000D_
2. Types of registration applications for drug authorization;_x000D_
3. Regulatory review implemented by the FDA on the applications and the applicable evaluation routes; and_x000D_
4. Regulatory decisions on the applications.</t>
  </si>
  <si>
    <t>Health care technology (ICS code(s): 11); Food technology (ICS code(s): 67); Chemical technology (ICS code(s): 71)</t>
  </si>
  <si>
    <t>11 - Health care technology; 67 - Food technology; 71 - Chemical technology</t>
  </si>
  <si>
    <r>
      <rPr>
        <sz val="11"/>
        <rFont val="Calibri"/>
      </rPr>
      <t>https://members.wto.org/crnattachments/2023/TBT/PHL/23_10948_00_e.pdf
https://members.wto.org/crnattachments/2023/TBT/PHL/23_10948_01_e.pdf
https://members.wto.org/crnattachments/2023/TBT/PHL/23_10948_02_e.pdf
https://members.wto.org/crnattachments/2023/TBT/PHL/23_10948_03_e.pdf
https://members.wto.org/crnattachments/2023/TBT/PHL/23_10948_04_e.pdf
https://www.fda.gov.ph/draft-for-comments-rules-and-regulations-on-the-issuance-of-authorization-for-registration-applications-of-drug-products-and-drug-substances-by-the-food-and-drug-administration/</t>
    </r>
  </si>
  <si>
    <t>SI 900 part 2.17 - Household and similar electrical appliances - Safety: Particular requirements for blankets, pads, clothing and similar flexible heating appliances</t>
  </si>
  <si>
    <t>First amendment to the Mandatory Standard SI 900 part 2.17. This amendment changes the following:Adopts Amendment 2 of 2019-03 to the International Standard IEC 60335-2-17:2012;Deletes the national section 203 dealing with "Noise requirements".</t>
  </si>
  <si>
    <t>Electric blankets, pads, clothing and similar flexible heating appliances</t>
  </si>
  <si>
    <t>850980 - Electromechanical domestic appliances, with self-contained electric motor (excl. vacuum cleaners, dry and wet vacuum cleaners, food grinders and mixers, fruit or vegetable juice extractors, and hair-removing appliances)</t>
  </si>
  <si>
    <t>13.120 - Domestic safety; 97.030 - Domestic electrical appliances in general</t>
  </si>
  <si>
    <t>Protection of human health or safety (TBT); Harmonization (TBT); Reducing trade barriers and facilitating trade (TBT)</t>
  </si>
  <si>
    <r>
      <rPr>
        <sz val="11"/>
        <rFont val="Calibri"/>
      </rPr>
      <t>https://members.wto.org/crnattachments/2023/TBT/ISR/23_10952_00_x.pdf</t>
    </r>
  </si>
  <si>
    <t>Expanding Use of the 12.7-13.25 GHz Band for Mobile Broadband or 
Other Expanded Use</t>
  </si>
  <si>
    <t>Notice of proposed rulemaking - In this document, the Federal Communications Commission 
(Commission or FCC) seeks comment on various proposed means for 
transitioning some or all of the 550 megahertz between 12.7-13.25 GHz 
(the 12.7 GHz band) to mobile broadband and other expanded use, as well 
as on alternative changes to the Commission's rules that could promote 
use of the band on a shared basis.</t>
  </si>
  <si>
    <t>Broadband and mobile services, wireless telecommunications; Quality (ICS code(s): 03.120); Radiocommunications (ICS code(s): 33.060); Mobile services (ICS code(s): 33.070)</t>
  </si>
  <si>
    <t>03.120 - Quality; 33.060 - Radiocommunications; 33.070 - Mobile services</t>
  </si>
  <si>
    <t>Prevention of deceptive practices and consumer protection (TBT); Quality requirements (TBT); Harmonization (TBT); Cost saving and productivity enhancement (TBT)</t>
  </si>
  <si>
    <r>
      <rPr>
        <sz val="11"/>
        <rFont val="Calibri"/>
      </rPr>
      <t>https://members.wto.org/crnattachments/2023/TBT/USA/23_10929_00_e.pdf
https://members.wto.org/crnattachments/2023/TBT/USA/23_10929_01_e.pdf</t>
    </r>
  </si>
  <si>
    <t>The draft provides for technical amendments developed to simplify the registration dossier of veterinary medicinal products in line with the requirements of the Rules for certain groups of veterinary medicinal products.The following measure is regulated by the TBT Agreement. _x000D_
The measure has been notified to the WTO, symbol: G/TBT/N/RUS/146.</t>
  </si>
  <si>
    <r>
      <rPr>
        <sz val="11"/>
        <rFont val="Calibri"/>
      </rPr>
      <t>https://members.wto.org/crnattachments/2023/SPS/RUS/23_10934_00_x.pdf
https://members.wto.org/crnattachments/2023/SPS/RUS/23_10934_01_x.pdf
https://docs.eaeunion.org/ria/ru-ru/0106043/ria_23062023</t>
    </r>
  </si>
  <si>
    <t>Biosecurity import risk analysis of live sturgeon for aquaculture (the sturgeon BIRA) - Draft report </t>
  </si>
  <si>
    <t>The Australian Government Department of Agriculture, Fisheries and Forestry has released the draft report for the Biosecurity import risk analysis of live sturgeon for aquaculture (the sturgeon BIRA) for comment.The sturgeon BIRA assesses the biosecurity risks associated with the import of live sturgeon (Acipenser and Huso species) from all countries for aquaculture.The draft BIRA report proposes that Acipenser and Huso species be permitted import into Australia, provided they comply with appropriate biosecurity. These measures include sourcing from disease-free stocks, pre-export and post-arrival quarantine, parasite treatment, egg disinfection and testing for disease agents.Trading partners are invited to provide comments on the draft BIRA report until 11 September 2023 (60-day comment period).The department will carefully consider all comments while preparing the provisional BIRA report.</t>
  </si>
  <si>
    <t>Live sturgeon</t>
  </si>
  <si>
    <t>0301 - Live fish</t>
  </si>
  <si>
    <t>Animal diseases; Animal health</t>
  </si>
  <si>
    <r>
      <rPr>
        <sz val="11"/>
        <rFont val="Calibri"/>
      </rPr>
      <t>https://haveyoursay.agriculture.gov.au/live-sturgeon-aquaculture</t>
    </r>
  </si>
  <si>
    <t>Indonesia</t>
  </si>
  <si>
    <t>Presidential Decree Number 6 of 2023 regarding Halal Certification of Medicines, Biological Products, and Medical Devices</t>
  </si>
  <si>
    <t>Presidential Decree Number 6 of 2023 is a mandate of Government Regulation No. 39 of 2021 regarding Implementation of Halal Product Assurance, article 142 paragraph (4).Government Regulation No. 39 of 2021 regulates the obligations for products that entering, circulating, and traded in the territory of Indonesia is required to have a halal certificate issued by Halal Product Assurance Organizing Agency (BPJPH), Ministry of Religious Affairs. The products regulated by the halal obligations including medicines, biological products and medical devices that must be halal certified.Government Regulation No. 39 of 2021 regulates the stages of the obligation of halal certification for medicines and medical devices risk class A, B, and C.Presidential Decree No. 6 of 2023 regulates:a.   provisions for products in the form of medicines, biological products, and medical devices originating from non-halal materials and/or the method of production are not yet halal, as follows:1) Medicines, biological products, and medical devices originating from non- halal materials or materials are not yet sourced from halal sources can be circulated and can be circulated and traded in Indonesia by including Non- Halal Information on the products.2) Medicines, biological products, and medical devices originating from halal materials and the method of production are not yet halal shall include a Non-Halal Information stated on the product labelling in the form of writing made of halal materials and in the process to comply with the halal method of productionb. The obligation of halal certification for medical devices is only for medical devices originating from animals and/or containing animal derived substances.c. Guidelines for halal production methods in the series of making halal medicines, biological products, and medical devices.d. The stages of the obligation of halal certification for biological products and risk class D medical devices which requires longer time in the staging of halal obligations.</t>
  </si>
  <si>
    <t>Medicines, biological products and medical devices</t>
  </si>
  <si>
    <r>
      <rPr>
        <sz val="11"/>
        <rFont val="Calibri"/>
      </rPr>
      <t>https://members.wto.org/crnattachments/2023/TBT/IDN/23_10938_00_x.pdf</t>
    </r>
  </si>
  <si>
    <t>New Zealand</t>
  </si>
  <si>
    <t>Import Health Standard for Giant River Prawns (Macrobrachium rosenbergii</t>
  </si>
  <si>
    <t>This IHS relates to live aquatic animals - giant river prawns (Macrobrachium rosenbergii</t>
  </si>
  <si>
    <t>Live giant river prawns (Macrobrachium rosenbergii</t>
  </si>
  <si>
    <t>030636 - Shrimps and prawns, whether in shell or not, live, fresh or chilled (excl. cold-water shrimps and prawns "Pandalus spp., Crangon crangon")</t>
  </si>
  <si>
    <t>Israel; Thailand</t>
  </si>
  <si>
    <r>
      <rPr>
        <sz val="11"/>
        <rFont val="Calibri"/>
      </rPr>
      <t>https://members.wto.org/crnattachments/2023/SPS/NZL/23_10931_00_e.pdf
https://members.wto.org/crnattachments/2023/SPS/NZL/23_10931_01_e.pdf
https://members.wto.org/crnattachments/2023/SPS/NZL/23_10931_02_e.pdf</t>
    </r>
  </si>
  <si>
    <t>Draft Order of the Ministry of Health of Ukraine “On Approval of the Procedure for Submission Information on Cosmetic Products”</t>
  </si>
  <si>
    <t>The draft Order provides for the approval of the the Procedure for submission information on cosmetic products.The draft Order is developed to establish the mechanism for submitting information on cosmetic products and the procedure for the formation and maintenance of the Electronic System of submitting information on cosmetic products.The draft Order is also developed  in accordance with paragraph 31 of the Technical Regulation on cosmetic products approved by the Resolution of the Cabinet of Ministers of Ukraine No. 65 of 20 January 2021 and Regulation (EC) No 1223/2009 of the European Parliament and of the Council of 30 November 2009 on cosmetic products.Cosmetic products placed on the Ukrainian market shall be safe for human health under normal or reasonably foreseeable conditions of use. Information on cosmetic products in the Electronic System shall certify the absence of prohibited constituents of cosmetic products for use.</t>
  </si>
  <si>
    <t>Cosmetic products</t>
  </si>
  <si>
    <r>
      <rPr>
        <sz val="11"/>
        <rFont val="Calibri"/>
      </rPr>
      <t>https://members.wto.org/crnattachments/2023/TBT/UKR/23_10941_00_x.pdf
https://members.wto.org/crnattachments/2023/TBT/UKR/23_10941_01_x.pdf
https://moz.gov.ua/article/public-discussions-archive/proekt-nakazu-moz-ukraini-pro-zatverdzhennja-porjadku-notifikacii-nadannja-informacii-pro-kosmetichnu-produkciju</t>
    </r>
  </si>
  <si>
    <t>Consultation of ICES-Gen, Issue 2, General Requirements for Compliance of Interference-Causing Equipment</t>
  </si>
  <si>
    <t>Notice is hereby given by Innovation, Science and Economic Development Canada that the following consultation has been published at Web site: www.rabc-cccr.ca/consultations/openInterference-Causing Equipment Standard, ICES-Gen, Issue 2, General Requirements for Compliance of Interference-Causing Equipment sets out the general requirements applicable to interference-causing equipment. ICES-Gen shall be used in conjunction with the ICES standard applicable to the specific type of interference-causing equipment for assessing the equipment’s compliance with ISED requirements.</t>
  </si>
  <si>
    <t>Radiocommunications (ICS 33.060);Electromagnetic compatibility (EMC) including radio interference (ICS 33.100).</t>
  </si>
  <si>
    <t>33.060 - Radiocommunications; 33.100 - Electromagnetic compatibility (EMC)</t>
  </si>
  <si>
    <t>Resolución No.  20233040019045 de mayo 12 de 2023, “Por la cual se mantiene la vigencia de la Resolución 3753 de 2015 “Por la cual se expide el Reglamento para Vehículos de Servicio Público de Pasajeros y se dictan otras disposiciones”, modificada y adicionada por la Resolución 4200 de 2016 y la Resolución 20233040000985 de 2023”</t>
  </si>
  <si>
    <t>Resolution No. 20233040019045 of 12 May 2023 provides for the maintenance of the validity of the provisions of Resolution No. 3753 of 2015, as amended and supplemented by Resolution No. 4200 of 2016 and Resolution No. 20233040000985 of 2023, until the entry into force of the Technical Regulations for public transport vehicles issued by the Colombian Ministry of Transport with support from the Colombian National Road Safety Agency.</t>
  </si>
  <si>
    <t>Maintenance of the validity of Resolution No. 3753 of 2015 issuing the Regulations for public transport vehicles and adopting other provisions, as amended and supplemented by Resolution No. 4200 of 2016 and Resolution No. 20233040000985 of 2023: 87.02 Motor vehicles for the transport of 10 or more persons, including the driver 87.02.10 With compression-ignition internal combustion piston engine (diesel or semi-diesel): 8702.10.10.00 For the transport of a maximum of 16 persons, including the driver 8702.10.90.00 Other 87.02.90 Other 87.02.90.10.00 Trolleybuses Other: 87.02.90.91 For the transport of a maximum of 16 persons, including the driver: 87.02.90.91.30 With engine fuelled exclusively by natural gas 87.02.90.91.40 With electric engine 87.02.90.91.50 Hybrids 87.02.90.91.90 Other 87.02.90.99 Other 87.02.90.99.20 With engine fuelled exclusively by natural gas 87.02.90.99.40 With electric engine 87.02.90.99.50 Hybrids 87.02.90.99.90 Other 87.06.00.99.10 Only for chassis fitted with engines, for the motor vehicles of subheading 87.02.90.99.20 87.06.00.99.90 Only for chassis fitted with engines, for the motor vehicles of subheading 87.02 87.07.90.10.00 Bodies (including cabs), for the motor vehicles of subheading 87.02 5. | Title, number of pages and language(s) of the notified document: Resolución No. 20233040019045 de mayo 12 de 2023, "Por la cual se mantiene la vigencia de la Resolución 3753 de 2015 "Por la cual se expide el Reglamento para Vehículos de Servicio Público de Pasajeros y se dictan otras disposiciones", modificada y adicionada por la Resolución 4200 de 2016 y la Resolución 20233040000985 de 2023" (Resolution No. 20233040019045 of 12 May 2023: Maintenance of the validity of Resolution No. 3753 of 2015 issuing the Regulations for public transport vehicles and adopting other provisions, as amended and supplemented by Resolution No. 4200 of 2016 and Resolution No. 20233040000985 of 2023) (4 pages, in Spanish) 6. | Description of content: Resolution No. 20233040019045 of 12 May 2023 provides for the maintenance of the validity of the provisions of Resolution No. 3753 of 2015, as amended and supplemented by Resolution No. 4200 of 2016 and Resolution No. 20233040000985 of 2023, until the entry into force of the Technical Regulations for public transport vehicles issued by the Colombian Ministry of Transport with support from the Colombian National Road Safety Agency. 7. | Objective and rationale, including the nature of urgent problems where applicable: National security requirements; Protection of animal or plant life or health; Quality requirements. 8. | Relevant documents: The following resolutions are a fundamental part of the notification of Resolution No. 20233040019045 of 12 May 2023: Resolution No. 3573 of 6 October 2015 issuing the Technical Regulations for public transport vehicles and adopting other provisions; Resolution No. 4200 of 7 October 2016 amending and supplementing Resolution No. 3753 of 2015 and adopting other provisions; Resolution No. 20233040000985 of 13 January 2023 amending the paragraph of Article 7 of Resolution No. 3573 of 2015 of the Ministry of Transport, as amended by Article 4 of Resolution No. 4200 of 2016, Article 1 of Resolution No. 20213040009145 of 2021 and Article 1 of Resolution No. 20223040036995 of 2022. 9. | Proposed date of adoption: The notified Resolution is already in force in Colombia and has been since its publication in the Official Journal on 12 June 2023. Proposed date of entry into force: The notified Resolution is already in force in Colombia and has been since its publication in the Official Journal on 12 June 2023 10. | Final date for comments: 60 days from notification 11. | Texts available from: National enquiry point</t>
  </si>
  <si>
    <t>87 - VEHICLES OTHER THAN RAILWAY OR TRAMWAY ROLLING STOCK, AND PARTS AND ACCESSORIES THEREOF; 8702 - Motor vehicles for the transport of &gt;= 10 persons, incl. driver; 870210 - Motor vehicles for the transport of &gt;= 10 persons, incl. driver, with only diesel engine; 870290 - Motor vehicles for the transport of &gt;= 10 persons, incl. driver (excl. with diesel engine or electric motor for propulsion); 8706 - Chassis fitted with engines, for the motor vehicles of headings 87.01 to 87.05.; 870790 - Bodies for tractors, motor vehicles for the transport of ten or more persons, motor vehicles for the transport of goods and special purpose motor vehicles of heading 8705</t>
  </si>
  <si>
    <t>43.080 - Commercial vehicles; 43.100 - Passenger cars. Caravans and light trailers</t>
  </si>
  <si>
    <t>Quality requirements (TBT); Protection of animal or plant life or health (TBT); National security requirements (TBT)</t>
  </si>
  <si>
    <r>
      <rPr>
        <sz val="11"/>
        <rFont val="Calibri"/>
      </rPr>
      <t>https://members.wto.org/crnattachments/2023/TBT/COL/23_10928_00_s.pdf
https://members.wto.org/crnattachments/2023/TBT/COL/23_10928_01_s.pdf
https://members.wto.org/crnattachments/2023/TBT/COL/23_10928_02_s.pdf</t>
    </r>
  </si>
  <si>
    <t>Proyecto de "Decreto Supremo que aprueba el Reglamento Técnico que establece el Estándar Mínimo de Eficiencia Energética para fuentes de iluminación de uso doméstico y usos similares para iluminación general" (Draft Supreme Decree approving the Technical Regulation establishing the minimum energy efficiency standard for lighting sources for domestic and similar general lighting uses) (28 pages, in Spanish)</t>
  </si>
  <si>
    <t>The notified draft Technical Regulation seeks to establish the minimum energy efficiency standard (MEPS) for lighting sources for domestic and similar general lighting uses in order to be marketed in the country. The purpose of this Technical Regulation is to promote the efficient use of energy, through provisions that establish the necessary measures and procedures for the minimum energy performance standard of lighting sources for use in the national territory, in order to reduce energy consumption, mitigate the effects of climate change, protect the environment, and care for the health and well-being of society.</t>
  </si>
  <si>
    <t>LED lighting sources for domestic and similar general lighting uses. Classified under Chapters 8539, 8543 and 9405 of the Harmonized System or Customs Tariff.</t>
  </si>
  <si>
    <t>8539 - Electric filament or discharge lamps, incl. sealed beam lamp units and ultraviolet or infra-red lamps; arc lamps; light-emitting diode "LED" light sources; parts thereof; 8543 - Electrical machines and apparatus, having individual functions, n.e.s. in chapter 85 and parts thereof; 9405 - Luminaires and lighting fittings, incl. searchlights and spotlights, and parts thereof, n.e.s; illuminated signs, illuminated nameplates and the like having a permanently fixed light source, and parts thereof, n.e.s.</t>
  </si>
  <si>
    <t>29.140.30 - Fluorescent lamps. Discharge lamps; 29.140.40 - Luminaires</t>
  </si>
  <si>
    <t>Other (TBT); Protection of the environment (TBT); Protection of human health or safety (TBT)</t>
  </si>
  <si>
    <r>
      <rPr>
        <sz val="11"/>
        <rFont val="Calibri"/>
      </rPr>
      <t xml:space="preserve">https://members.wto.org/crnattachments/2023/TBT/PER/23_10903_00_s.pdf
https://www.gob.pe/institucion/minem/normas-legales/4381034-263-2023-minem-dm
http://extranet.comunidadandina.org/sirt/public/buscapalavra.aspx
http://consultasenlinea.mincetur.gob.pe/notificaciones/Publico/FrmBuscador.aspx
</t>
    </r>
  </si>
  <si>
    <t>"ENERGY EFFICIENCY, FUNCTIONALITY AND LABELLING REQUIREMENTS FOR LIGHTING PRODUCTS - PART 1"</t>
  </si>
  <si>
    <t>This Kuwait Technical Regulation specifies the requirements of Safety, Electromagnetic compatibility, Performance, Functionality requirements, Marking requirements, Energy efficiency requirements and Hazardous chemicals requirements.</t>
  </si>
  <si>
    <t>All products fall under scope of " ENERGY EFFICIENCY, FUNCTIONALITY AND LABELLING REQUIREMENTS FOR LIGHTING PRODUCTS - PART 1 " (ICS 91.160.01) Lighting in general.</t>
  </si>
  <si>
    <t>91.160.01 - Lighting in general</t>
  </si>
  <si>
    <r>
      <rPr>
        <sz val="11"/>
        <rFont val="Calibri"/>
      </rPr>
      <t>https://members.wto.org/crnattachments/2023/TBT/KWT/23_10905_00_e.pdf</t>
    </r>
  </si>
  <si>
    <t>Draft Notification of the Ministry of Public HealthNoBEIssued by virtue of the Food Act BE2522 ReLabeling of Prepackage Foods (No. 2) </t>
  </si>
  <si>
    <t>The Ministry of Public Health (MOPH) is proposing to revise the MOPH notification concerning related to warning statement of ready-to-eat gelatin and jelly " as follows:Clause 1 The following statement shall be added to the list attached to the Notification of Ministry of Public Health (No…) B.E….Re: Labeling of Prepackage Foods, date…as follows:FoodWarning statement9. Ready-to-eat gelatin and jelly"Children should not consume in the large quantity"In case of ready-to-eat gelatin, the statement should be provided in red character of 5 mm. in size with the white background10. Husked Rice Flour “Do not feed to infants”  in red bold alphabets that contrasted with the color of the background with a height of not less than 5 mm. and positioned below the declaration of name “Husked Rice Flour”</t>
  </si>
  <si>
    <t>Foods (ICS Code: 67.040)</t>
  </si>
  <si>
    <t>67.040 - Food products in general; 67.230 - Prepackaged and prepared foods</t>
  </si>
  <si>
    <t>Other (TBT); Consumer information, labelling (TBT)</t>
  </si>
  <si>
    <t>Food standards; Labelling</t>
  </si>
  <si>
    <r>
      <rPr>
        <sz val="11"/>
        <rFont val="Calibri"/>
      </rPr>
      <t>https://members.wto.org/crnattachments/2023/TBT/THA/23_10911_00_e.pdf
https://members.wto.org/crnattachments/2023/TBT/THA/23_10911_00_x.pdf</t>
    </r>
  </si>
  <si>
    <t>Veterinary medicines</t>
  </si>
  <si>
    <t>Protection of animal or plant life or health (TBT)</t>
  </si>
  <si>
    <t>Draft Notification of the Ministry of Public HealthNoBEIssued by virtue of the Food Act BE2522 ReLabeling of Some Kinds of Prepackaged Processed Foods</t>
  </si>
  <si>
    <t>The Ministry of Public Health MOPHis proposing to revise the MOPH notification concerning related to food which are required to bare labelsas followsClause 1 The following Notifications shall be repealed1Notification of the Ministry of Public Health No44 BE2523 1978ReHusked Rice Flour, dated 12th January 2523 19802Notification of the Ministry of Public Health No100 BE2529 1986ReLabel of Finished Gelatin and Jelly, dated 10th April 2529 19863Notification of the Ministry of Public Health No200 BE25432000 ReSauces in Sealed Containers, dated 19th September 2543 20004Notification of the Ministry of Public Health No224 BE25442001ReBread, dated 23rd July 2544 20015Notification of the Ministry of Public Health No228 BE25442001ReChewing Gum and Candy, dated 23 July 2544 20016Notification of the Ministry of Public Health No237 BE2544 2001Re Labelling of ReadytoCook Foods and ReadytoEat Foods, dated 20 August 2544 20017Notification of the Ministry of Public Health No243 BE2544 2001ReSome Meat Products, dated 26 September 2544 2001Clause 2Some kinds of pre-packaged processed foods are required to bear labels.Clause 3 In this notificationSome kinds of prepackaged processed foodsmean foods packed in containers for sale including;1)    Husked Rice Flour2)    Finished Gelatin and Jelly3)    Sauces in Sealed Containersexcluding food that has been specifically announced by the Ministry of Public Health4)    Bread5)    Chewing Gum and Candy6)    Some Meat Products7)    ReadytoEat Foods8)    ReadytoCook Foods which various ingredients are prepared for cooking of each specific foodClause 4 Labels of Some kinds of prepackaged processed foods shall follow to the Notification of the Ministry of Public Health, ReLabeling of Prepackaged Foodsandorthe Notification of the Ministry of Public Health, ReFood products Required to bear Nutrition Labelling and Guideline Daily Amounts, GDA Labelling, if requiredClause 5Labelling of food products in clause 3 that received food serial number before the effective dateof this notification can still be sold but not more than two years from date of this notification come into forceand after the expiration of such period, proceedings shall be in accordance with this announcementClause 6Food products in clause 3 which are received the serial number before the date of this notification come into forcecan still be usedLabels of food products could follow to the notification of the Ministry of Public Health, ReLabeling of Prepackaged Foods</t>
  </si>
  <si>
    <r>
      <rPr>
        <sz val="11"/>
        <rFont val="Calibri"/>
      </rPr>
      <t>https://members.wto.org/crnattachments/2023/TBT/THA/23_10909_00_e.pdf
https://members.wto.org/crnattachments/2023/TBT/THA/23_10909_00_x.pdf</t>
    </r>
  </si>
  <si>
    <t>Proyecto de Resolución N° 05/23- Reglamento Técnico MERCOSUR para Artefactos Domésticos a Gas para Cocción (Draft Resolution No. 05/23: MERCOSUR Technical Regulation on gas-fired domestic cooking appliances) (132 pages, in Spanish)</t>
  </si>
  <si>
    <t>The notified draft text sets out the construction and operating standards, safety requirements, testing techniques and marking for gas-fired domestic cooking appliances.</t>
  </si>
  <si>
    <t>Gas-fired domestic cooking appliances</t>
  </si>
  <si>
    <t>97.040 - Kitchen equipment</t>
  </si>
  <si>
    <r>
      <rPr>
        <sz val="11"/>
        <rFont val="Calibri"/>
      </rPr>
      <t>https://members.wto.org/crnattachments/2023/TBT/ARG/23_10902_00_s.pdf
http://www.puntofocal.gov.ar/proyecto/05-23.pdf</t>
    </r>
  </si>
  <si>
    <t>Proyecto de Protocolo de Análisis y/o Ensayos de Seguridad de Producto PC Nº 66/1:2023 Materiales de elastómeros para juntas destinadas a artefactos y equipos que utilizan combustibles gaseosos (Draft safety analysis and/or test protocol for gas products, PC No. 66/1:2023, Elastomer materials for gaskets and membranes intended for gas appliances and equipment) (10 pages, in Spanish)</t>
  </si>
  <si>
    <t>The notified draft Protocol establishes the certification procedure for elastomer gaskets intended for gas appliances and equipment, in accordance with the scope and field of application indicated in Spanish Standard UNE EN 549:2020. It will not apply to gaskets that already form part of gas appliances; in this case, the requirements established for those appliances in the respective protocols must be met.</t>
  </si>
  <si>
    <t>Elastomer materials for gaskets intended for gas appliances and equipment.</t>
  </si>
  <si>
    <t>83.140.50 - Seals</t>
  </si>
  <si>
    <r>
      <rPr>
        <sz val="11"/>
        <rFont val="Calibri"/>
      </rPr>
      <t>https://members.wto.org/crnattachments/2023/TBT/CHL/23_10904_00_s.pdf
https://www.sec.cl/sitio-web/wp-content/uploads/2023/07/PC-66_1_2023-consulta.pdf</t>
    </r>
  </si>
  <si>
    <t>Establece las condiciones sanitarias para el transporte terrestre de los alimentos para animales (Sanitary requirements governing the overland transport of foodstuffs for animals)</t>
  </si>
  <si>
    <t>The notified text establishes requirements governing the overland transport of foodstuffs for animals with a view to ensuring food safety. It sets out specific sanitary requirements according to the nature, category and presentation of the product, in order to prevent the alteration, adulteration, expiry or contamination thereof. Further details can be found in the document attached to this notification.</t>
  </si>
  <si>
    <t>Foodstuffs for animals</t>
  </si>
  <si>
    <r>
      <rPr>
        <sz val="11"/>
        <rFont val="Calibri"/>
      </rPr>
      <t>https://members.wto.org/crnattachments/2023/SPS/CHL/23_10842_00_s.pdf</t>
    </r>
  </si>
  <si>
    <t>"ENERGY EFFICIENCY, FUNCTIONALITY AND LABELLING REQUIREMENTS FOR LIGHTING PRODUCTS - PART 2" </t>
  </si>
  <si>
    <t>This Kuwait Technical Regulation specifies the requirements of Energy Efficiency, Functionality, Marking information, Energy efficiency labelling and Hazardous substances.</t>
  </si>
  <si>
    <t>All products fall under scope of " ENERGY EFFICIENCY, FUNCTIONALITY AND LABELLING REQUIREMENTS FOR LIGHTING PRODUCTS - PART 2 " (ICS 91.160.01) Lighting in general.</t>
  </si>
  <si>
    <r>
      <rPr>
        <sz val="11"/>
        <rFont val="Calibri"/>
      </rPr>
      <t>https://members.wto.org/crnattachments/2023/TBT/KWT/23_10906_00_e.pdf</t>
    </r>
  </si>
  <si>
    <t>Proyecto de Resolución N° 05/12 Rev. 3- Reglamento Técnico MERCOSUR (RTM) para Cilindros de Almacenamiento de Gas Natural Vehicular (GNV) (Derogación de la Resolución GMC Nº 03/08) (Draft Resolution No. 05/12 Rev. 3: MERCOSUR Technical Regulation on vehicular natural gas (VNG) storage cylinders (Repeal of Common Market Group Resolution No. 03/08)) (10 pages, in Spanish) 6. | Description of content: The notified text establishes the safety requirements to be met and tests to be carried out when manufacturing cylinders, as one of the components of the VNG system used in motor vehicles. 7. | Objective and rationale, including the nature of urgent problems where applicable: Protection of human health or safety; Quality requirements 8. | Relevant documents: MERCOSUR/XLVIII Technical Subgroup (SGT) No. 3/Draft Resolution No. 05/12 Rev. 3 G/TBT/N/ARG/224 9. | Proposed date of adoption: - Proposed date of entry into force: - 10. | Final date for comments: 60 days from notification 11. | Texts available from: National enquiry point</t>
  </si>
  <si>
    <t>Vehicular natural gas (VNG) storage cylinders</t>
  </si>
  <si>
    <t>23.020.35 - Gas cylinders</t>
  </si>
  <si>
    <r>
      <rPr>
        <sz val="11"/>
        <rFont val="Calibri"/>
      </rPr>
      <t>https://members.wto.org/crnattachments/2023/TBT/ARG/23_10901_00_s.pdf
http://www.puntofocal.gov.ar/proyecto/05-12_rev%203.pdf</t>
    </r>
  </si>
  <si>
    <t>Draft Notification of the Ministry of Public HealthNoBEIssued by virtue of the Food Act BE2522 RePrescribed Prohibited Food to be Produced, Imported, or Sold; </t>
  </si>
  <si>
    <t>The Ministry of Public Health MOPHis proposing to revise the MOPH notification concerning related to readytoeat gelatin and jelly as followsClause 1Notification of the Ministry of Public Health No263 BE2545 2002RePrescribed Prohibited Food to be Produced, Imported, or Sold, 12th September 2002, shall be repealedClause 2 Prescribed that readytoeat gelatine and jelly which contain glucomannan,  konjac flour,  flour from taro roots or flour from root crops packed in small containers with diameter or diagonal of the widest part not larger than 45 cmshall be prohibited to be produced, imported, or sold</t>
  </si>
  <si>
    <r>
      <rPr>
        <sz val="11"/>
        <rFont val="Calibri"/>
      </rPr>
      <t>https://members.wto.org/crnattachments/2023/TBT/THA/23_10910_00_e.pdf
https://members.wto.org/crnattachments/2023/TBT/THA/23_10910_00_x.pdf</t>
    </r>
  </si>
  <si>
    <t>Other vegetables, fresh or chilled (excl. potatoes, tomatoes, alliaceous vegetables, edible brassicas, lettuce "Lactuca sativa" and chicory "Cichorium spp.", carrots, turnips, salad beetroot, salsify, celeriac, radishes and similar edible roots, cucumbers and gherkins, and leguminous vegatables) (HS code(s): 0709); Vegetables and derived products (ICS code(s): 67.080.20)</t>
  </si>
  <si>
    <t>Consumer information, labelling (TBT); Protection of human health or safety (TBT); Quality requirements (TBT); Reducing trade barriers and facilitating trade (TBT)</t>
  </si>
  <si>
    <r>
      <rPr>
        <sz val="11"/>
        <rFont val="Calibri"/>
      </rPr>
      <t>https://members.wto.org/crnattachments/2023/TBT/TZA/23_10877_00_e.pdf</t>
    </r>
  </si>
  <si>
    <t>Assessment (Call for Submissions report and supporting document(s)) for Application A1243 Harmonisation of marine biotoxin standards for bivalve shellfish</t>
  </si>
  <si>
    <t>To align with international standards and to protect public health and safety, FSANZ has drafted an amendment to the Australia New Zealand Food Standards Code to amend the maximum levels (MLs) for diarrhetic shellfish toxins (DST)and paralytic shellfish toxins (PST) with the equivalent MLs set by the Codex Alimentarius Commission (Codex) and with those set in New Zealand.MLs for marine biotoxins are necessary in order to protect public health and safety, as marine biotoxins cause serious and sometimes long term toxicity in humans.The proposed changes are:·            Lower the ML for DST, expressed as okadaic acid equivalent, from 0.20 to 0.16 mg/kg in bivalve molluscs;·            Define PST in mg saxitoxin dihydrochloride equivalents/kg rather than mg saxitoxin equivalents/kg. The net effect of this change to a more specific reporting unit is to lower the ML for PST from 0.8 to approximately 0.6 mg/kg.All applications to change the Australia New Zealand Food Standards Code, must be assessed in the context of the following objectives:  (a) the protection of public health and safety; (b) the provision of adequate information relating to food to enable consumers to make informed choices; and (c) the prevention of misleading or deceptive conduct. FSANZ must also have regard to the promotion of consistency between domestic an international foods standards.</t>
  </si>
  <si>
    <t>Foods (bivalve molluscs) sold in New Zealand (both imported and domestically produced)</t>
  </si>
  <si>
    <t>0307 - Molluscs, fit for human consumption, even smoked, whether in shell or not, live, fresh, chilled, frozen, dried, salted or in brine</t>
  </si>
  <si>
    <t>Human health; Food safety; Toxins</t>
  </si>
  <si>
    <r>
      <rPr>
        <sz val="11"/>
        <rFont val="Calibri"/>
      </rPr>
      <t>https://www.foodstandards.gov.au/code/applications/Pages/A1243Harmonisation-of-marine-biotoxin-standards-for-bivalve-shellfish-.aspx</t>
    </r>
  </si>
  <si>
    <t>Draft Order of the Ministry of Agrarian Policy and Food of Ukraine "On Approval of Requirements for Fruit Juices and Certain Similar Products"</t>
  </si>
  <si>
    <t>The draft Order provides for the approval of requirements for terminology, quality characteristics, marking, labeling of fruit juices and certain similar food products in order to ensure the smooth functioning of the market as well as to create conditions for informing consumers about the characteristics of these products, in particular by means of their labeling.The draft Order also provides that fruit juices and some similar food products that meet the requirements that were in force before the entry into force of this Order, but do not meet the provisions of the Requirements for fruit juices and some similar food products approved by this Order, may be in circulation for three years from the date of entry into force of this Order. Such food products may be in circulation until the final date of consumption or the expiration of the minimum shelf life.The draft Order developed in order to implement EU legislation.The draft Order is also notified under the TBT Agreement.</t>
  </si>
  <si>
    <t>Fruit juice, fruit juice from concentrate, concentrated fruit juice, dehydrated/powdered fruit juice, fruit nectar</t>
  </si>
  <si>
    <t>200990 - Mixtures of fruit juices, incl. grape must, and vegetable juices, unfermented, whether or not containing added sugar or other sweetening matter (excl. containing spirit)</t>
  </si>
  <si>
    <r>
      <rPr>
        <sz val="11"/>
        <rFont val="Calibri"/>
      </rPr>
      <t>https://members.wto.org/crnattachments/2023/SPS/UKR/23_10835_00_x.pdf
https://members.wto.org/crnattachments/2023/SPS/UKR/23_10835_01_x.pdf
https://minagro.gov.ua/npa/proekt-nakazu-pro-zatverdzhennya-vimog-do-fruktovih-sokiv-ta-deyakih-podibnih-harchovih-produktiv</t>
    </r>
  </si>
  <si>
    <r>
      <rPr>
        <sz val="11"/>
        <rFont val="Calibri"/>
      </rPr>
      <t>https://members.wto.org/crnattachments/2023/TBT/TZA/23_10882_00_e.pdf</t>
    </r>
  </si>
  <si>
    <t>Reducing trade barriers and facilitating trade (TBT); Quality requirements (TBT); Protection of human health or safety (TBT); Consumer information, labelling (TBT)</t>
  </si>
  <si>
    <t>DEAS 66-1: 2023, Tomato products — Specification — Part 1: Canned tomato,Third Edition </t>
  </si>
  <si>
    <t>This Draft East Africa Standard specifies the requirements, sampling and test methods for canned tomatoes Solanum lycopersicum L. for human consumption</t>
  </si>
  <si>
    <r>
      <rPr>
        <sz val="11"/>
        <rFont val="Calibri"/>
      </rPr>
      <t>https://members.wto.org/crnattachments/2023/TBT/TZA/23_10867_00_e.pdf</t>
    </r>
  </si>
  <si>
    <t>Heavy Vehicle Automatic Emergency Braking; AEB Test Devices</t>
  </si>
  <si>
    <t>Notice of proposed rulemaking - This NPRM proposes to adopt a new Federal Motor Vehicle Safety Standard (FMVSS) to require automatic emergency braking (AEB) systems on heavy vehicles, i.e., vehicles with a gross vehicle weight rating greater than 4,536 kilograms (10,000 pounds). This notice also proposes to amend FMVSS No. 136 to require nearly all heavy vehicles to have an electronic stability control system that meets the equipment requirements, general system operational capability requirements, and malfunction detection requirements of FMVSS No. 136. An AEB system uses multiple sensor technologies and sub-systems that work together to sense when the vehicle is in a crash imminent situation and automatically applies the vehicle brakes if the driver has not done so or automatically applies more braking force to supplement the driver's applied braking. This NPRM follows NHTSA's 2015 grant of a petition for rulemaking from the Truck Safety Coalition, the Center for Auto Safety, Advocates for Highway and Auto Safety and Road Safe America, requesting that NHTSA establish a safety standard to require AEB on certain heavy vehicles. This NPRM also responds to a mandate under the Bipartisan Infrastructure Law, as enacted as the Infrastructure Investment and Jobs Act, directing the Department to prescribe an FMVSS that requires heavy commercial vehicles with FMVSS-required electronic stability control systems to be equipped with an AEB system, and also promotes DOT's January 2022 National Roadway Safety Strategy to initiate a rulemaking to require AEB on heavy trucks. This NPRM also proposes Federal Motor Carrier Safety Regulations requiring the electronic stability control and AEB systems to be on during vehicle operation.</t>
  </si>
  <si>
    <t>Automatic emergency braking systems for vehicles with a gross vehicle weight rating greater than 4,536 kilograms (10,000 pounds); Quality (ICS code(s): 03.120); Braking systems (ICS code(s): 43.040.40); Commercial vehicles (ICS code(s): 43.080)</t>
  </si>
  <si>
    <t>03.120 - Quality; 43.040.40 - Braking systems; 43.080 - Commercial vehicles</t>
  </si>
  <si>
    <r>
      <rPr>
        <sz val="11"/>
        <rFont val="Calibri"/>
      </rPr>
      <t>https://members.wto.org/crnattachments/2023/TBT/USA/23_10844_00_e.pdf</t>
    </r>
  </si>
  <si>
    <t>Import health standard: Grain and Seeds for Consumption, Feed or Processing</t>
  </si>
  <si>
    <t>This notification relates to the minor amendment to the import health standard: Grain and Seeds for Consumption, Feed or Processing. The amendment includes clarifying the rate at which grains must be sampled to allow for the inspection for contaminant seeds. The seed sampling certificate requirements in Part 1.5.3 of the standard have therefore been amended.This clarification provides clarified for imports, minimising delays in the direction and/or release of grains.This amendment did not change the import requirements and was considered as an administrative change.</t>
  </si>
  <si>
    <t>Grain and seeds for consumption, feed, and processing</t>
  </si>
  <si>
    <r>
      <rPr>
        <sz val="11"/>
        <rFont val="Calibri"/>
      </rPr>
      <t>https://members.wto.org/crnattachments/2023/SPS/NZL/23_10765_00_e.pdf</t>
    </r>
  </si>
  <si>
    <t>DUS 2475: 2023, Refined pyrethrum concentrate — Specification, First edition</t>
  </si>
  <si>
    <t>This Draft Uganda Standard specifies the requirements, sampling and test methods for refined pyrethrum concentrate.</t>
  </si>
  <si>
    <t>Plants, parts of plants, incl. seeds and fruits, used primarily in perfumery, in pharmacy or for insecticidal, fungicidal or similar purposes, fresh or dried, whether or not cut, crushed or powdered (excl. liquorice and ginseng roots, coca leaf and poppy straw) (HS code(s): 121190); Insecticides (ICS code(s): 65.100.10); pyrethrum concentrate</t>
  </si>
  <si>
    <t>121190 - Plants, parts of plants, incl. seeds and fruits, used primarily in perfumery, in pharmacy or for insecticidal, fungicidal or similar purposes, fresh, chilled, frozen or dried, whether or not cut, crushed or powdered (excl. ginseng roots, coca leaf, poppy straw, ephedra and bark of African cherry)</t>
  </si>
  <si>
    <t>65.100.10 - Insecticides</t>
  </si>
  <si>
    <t>Consumer information, labelling (TBT); Prevention of deceptive practices and consumer protection (TBT); Protection of human health or safety (TBT); Quality requirements (TBT); Reducing trade barriers and facilitating trade (TBT)</t>
  </si>
  <si>
    <r>
      <rPr>
        <sz val="11"/>
        <rFont val="Calibri"/>
      </rPr>
      <t>https://members.wto.org/crnattachments/2023/TBT/UGA/23_10846_00_e.pdf</t>
    </r>
  </si>
  <si>
    <t>Draft Commission Regulation amending Annexes II, III and V to Regulation (EC) No 396/2005 of the European Parliament and of the Council as regards maximum residue levels for desmedipham, etridiazole, flurtamone, profoxydim, difenacoum and potassium permanganate in or on certain products (Text with EEA relevance)</t>
  </si>
  <si>
    <t>The proposed draft Regulation concerns the review of existing MRLs for desmedipham, etridiazole, flurtamone, profoxydim, difenacoum and potassium permanganate in certain food commodities following the non-approval of these substances in the European Union. Lower MRLs for etridiazole are set after deleting old uses which are not authorised any more in the European Union, and the values of the limits of determination specific to each product are updated in line with technical progress. </t>
  </si>
  <si>
    <t>Cereals (HS codes: 1001, 1002, 1003, 1004, 1005, 1006, 1007, 1008), foodstuffs of animal origin (HS codes: 0201, 0202, 0203, 0204, 0205, 0206, 0207, 0208, 0209, 0210) and certain products of plant origin, including fruit and vegetables</t>
  </si>
  <si>
    <t>10 - CEREALS; 02 - MEAT AND EDIBLE MEAT OFFAL; 0201 - Meat of bovine animals, fresh or chilled; 1006 - Rice; 1005 - Maize or corn; 1004 - Oats; 1003 - Barley; 1002 - Rye; 1001 - Wheat and meslin; 0210 - Meat and edible offal, salted, in brine, dried or smoked; edible flours and meals of meat or meat offal; 0209 - Pig fat, free of lean meat, and poultry fat, not rendered or otherwise extracted, fresh, chilled, frozen, salted, in brine, dried or smoked; 0208 - Meat and edible offal of rabbits, hares, pigeons and other animals, fresh, chilled or frozen (excl. of bovine animals, swine, sheep, goats, horses, asses, mules, hinnies, poultry "fowls of the species Gallus domesticus", ducks, geese, turkeys and guinea fowls); 0207 - Meat and edible offal of fowls of the species Gallus domesticus, ducks, geese, turkeys and guinea fowls, fresh, chilled or frozen; 0206 - Edible offal of bovine animals, swine, sheep, goats, horses, asses, mules or hinnies, fresh, chilled or frozen; 0205 - Meat of horses, asses, mules or hinnies, fresh, chilled or frozen.; 0204 - Meat of sheep or goats, fresh, chilled or frozen; 0203 - Meat of swine, fresh, chilled or frozen; 0202 - Meat of bovine animals, frozen; 1007 - Grain sorghum; 1008 - Buckwheat, millet, canary seed and other cereals (excl. wheat and meslin, rye, barley, oats, maize, rice and grain sorghum)</t>
  </si>
  <si>
    <r>
      <rPr>
        <sz val="11"/>
        <rFont val="Calibri"/>
      </rPr>
      <t>https://members.wto.org/crnattachments/2023/SPS/EEC/23_10838_03_e.pdf
https://members.wto.org/crnattachments/2023/SPS/EEC/23_10838_02_e.pdf
https://members.wto.org/crnattachments/2023/SPS/EEC/23_10838_01_e.pdf
https://members.wto.org/crnattachments/2023/SPS/EEC/23_10838_00_e.pdf</t>
    </r>
  </si>
  <si>
    <t>Importation and Clearance of Fresh Fruit and Vegetables into New Zealand</t>
  </si>
  <si>
    <t>The import health standard: Fresh Pineapple (Ananas comosus) for Human Consumption allows the importation of fresh pineapple fruit into New Zealand from recognised countries.The new commodity standard will replace the followings schedules in the standard 152.02.Importation and Clearance of Fresh Fruit and Vegetables into New Zealand·       Pineapple, Ananas comosus, Australia·       Pineapple, Ananas comosus, Ecuador·       Pineapple, Ananas comosus, Fiji·       Pineapple, Ananas comosus, New Caledonia·       Pineapple, Ananas comosus, Philippines·       Pineapple, Ananas comosus, Thailand·       Pineapple, Ananas comosus, VanuatuThe new commodity standard will also replace the following standards:·       Import Health Standard Commodity Sub-class: Fresh Fruit/Vegetables Pineapple, Ananas comosus from Ecuador·       Import Health Standard Commodity Sub-class: Fresh Fruit/Vegetables Pineapple, Ananas comosus from Fiji·       Import Health Standard Commodity Sub-class: Fresh Fruit/Vegetables Pineapple, Ananas comosus from Thailand·       Import Health Standard Commodity Sub-class: Fresh Fruit/Vegetables Pineapple, Ananas comosus from VanuatuThe new commodity standard also includes new market access for fresh pineapple (Ananas comosus) from Cook Islands, Costa Rica, Indonesia, Malaysia, Papua New Guinea, Panama, Samoa, Sri Lanka, Chinese Taipei, and Tonga.</t>
  </si>
  <si>
    <t>Fresh pineapple (Ananas comosus</t>
  </si>
  <si>
    <t>080430 - Fresh or dried pineapples</t>
  </si>
  <si>
    <t>Australia; Ecuador; Fiji; New Caledonia; Philippines; Thailand; Vanuatu</t>
  </si>
  <si>
    <r>
      <rPr>
        <sz val="11"/>
        <rFont val="Calibri"/>
      </rPr>
      <t>https://members.wto.org/crnattachments/2023/SPS/NZL/23_10764_00_e.pdf
https://members.wto.org/crnattachments/2023/SPS/NZL/23_10764_01_e.pdf
https://members.wto.org/crnattachments/2023/SPS/NZL/23_10764_02_e.pdf</t>
    </r>
  </si>
  <si>
    <t>This Draft East Africa standard specifies the requirements, sampling and test methods for tomato sauce and ketchup /catsup/catchup for human consumption</t>
  </si>
  <si>
    <r>
      <rPr>
        <sz val="11"/>
        <rFont val="Calibri"/>
      </rPr>
      <t>https://members.wto.org/crnattachments/2023/TBT/TZA/23_10872_00_e.pdf</t>
    </r>
  </si>
  <si>
    <t>Assessment for Application A1243– harmonisation of marine biotoxin standards for bivalve shellfish</t>
  </si>
  <si>
    <t>To align with international standards and to protect public health and safety, FSANZ has drafted an amendment to the Australia New Zealand Food Standards Code to amend the maximum levels (MLs) for diarrhetic shellfish toxins (DST) and paralytic shellfish toxins (PST) with the equivalent MLs set by the Codex Alimentarius Commission (Codex) and with those set in New Zealand.MLs for marine biotoxins are necessary in order to protect public health and safety, as marine biotoxins cause serious and sometimes long term toxicity in humans.The proposed changes are:·            Lower the ML for DST, expressed as okadaic acid equivalent, from 0.20 to 0.16 mg/kg in bivalve molluscs·            Define PST in mg saxitoxin dihydrochloride equivalents/kg rather than mg saxitoxin equivalents/kg. The net effect of this change to a more specific reporting unit is to lower the ML for PST from 0.8 to approximately 0.6 mg/kg.</t>
  </si>
  <si>
    <t>Bivalve molluscs sold in Australia (both imported and domestically produced)</t>
  </si>
  <si>
    <t>Harmonization (TBT); Protection of human health or safety (TBT); Prevention of deceptive practices and consumer protection (TBT); Consumer information, labelling (TBT)</t>
  </si>
  <si>
    <t>Proyecto de Resolución N° 02/23- Reglamento Técnico MERCOSUR sobre Definiciones relativas a las bebidas alcohólicas (con excepción de las fermentadas), sus materias primas y procesos de fabricación (Derogación de la Resolución GMC N° 77/94) (Draft Resolution No. 02/23 - MERCOSUR Technical Regulation on definitions relating to alcoholic beverages (except fermented beverages), their raw materials and manufacturing processes (Repeal of GMC Resolution No. 77/94)) (17 pages, in Spanish)</t>
  </si>
  <si>
    <t>The notified draft Resolution No. 02/23 seeks to update MERCOSUR's harmonized regulations on definitions of alcoholic beverages (except fermented beverages), their raw materials and manufacturing processes.</t>
  </si>
  <si>
    <t>Alcoholic beverages (except fermented beverages)</t>
  </si>
  <si>
    <t>67.160.10 - Alcoholic beverages</t>
  </si>
  <si>
    <r>
      <rPr>
        <sz val="11"/>
        <rFont val="Calibri"/>
      </rPr>
      <t xml:space="preserve">https://members.wto.org/crnattachments/2023/TBT/ARG/23_10843_00_s.pdf
http://www.puntofocal.gov.ar/proyecto/02-23.pdf
</t>
    </r>
  </si>
  <si>
    <t>To align with international standards and to protect public health and safety, FSANZ has drafted an amendment to the Australia New Zealand Food Standards Code to amend the maximum levels (MLs) for diarrhetic shellfish toxins (DST)and paralytic shellfish toxins (PST) with the equivalent MLs set by the Codex Alimentarius Commission (Codex) and with those set in New Zealand.MLs for marine biotoxins are necessary in order to protect public health and safety, as marine biotoxins cause serious and sometimes long-term toxicity in humans.The proposed changes are:Lower the ML for DST, expressed as okadaic acid equivalent, from 0.20 to 0.16 mg/kg in bivalve molluscs;Define PST in mg saxitoxin dihydrochloride equivalents/kg rather than mg saxitoxin equivalents/kg. The net effect of this change to a more specific reporting unit is to lower the ML for PST from 0.8 to approximately 0.6 mg/kg.All applications to change the Australia New Zealand Food Standards Code, must be assessed in the context of the following objectives:  the protection of public health and safety; the provision of adequate information relating to food to enable consumers to make informed choices; and the prevention of misleading or deceptive conduct. FSANZ must also have regard to the promotion of consistency between domestic an international foods standards.</t>
  </si>
  <si>
    <t>Foods (bivalve molluscs) sold in Australia (both imported and domestically produced)</t>
  </si>
  <si>
    <t>Draft Commission Regulation amending Annexes II and V to Regulation (EC) No 396/2005 of the European Parliament and of the Council as regards maximum residue levels for indoxacarb in or on certain products (Text with EEA relevance)</t>
  </si>
  <si>
    <t>The proposed draft Regulation concerns the review of existing MRLs for indoxacarb in certain food commodities following the non-approval of indoxacarb in the European Union. Lower MRLs are set after deleting old uses which are not authorised any more in the European Union. MRLs in certain commodities for which a human health concern may not be excluded are also lowered.</t>
  </si>
  <si>
    <r>
      <rPr>
        <sz val="11"/>
        <rFont val="Calibri"/>
      </rPr>
      <t>https://members.wto.org/crnattachments/2023/SPS/EEC/23_10837_03_e.pdf
https://members.wto.org/crnattachments/2023/SPS/EEC/23_10837_02_e.pdf
https://members.wto.org/crnattachments/2023/SPS/EEC/23_10837_01_e.pdf
https://members.wto.org/crnattachments/2023/SPS/EEC/23_10837_00_e.pdf</t>
    </r>
  </si>
  <si>
    <t>DEAS 1134: 2023, Firefighting equipment — Components of underground and above ground hydrant systems — Specification, First Edition</t>
  </si>
  <si>
    <t>This Draft East Africa Standard specifies requirements, sampling procedures, test methods of major components of underground and above ground hydrant systems for firefighting</t>
  </si>
  <si>
    <t>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 (HS code(s): 8424); Fire-fighting (ICS code(s): 13.220.10)</t>
  </si>
  <si>
    <t>8424 - Mechanical appliances, whether or not hand-operated, for projecting, dispersing or spraying liquids or powders, n.e.s.; fire extinguishers, charged or not (excl. fire-extinguishing bombs and grenades); spray guns and similar appliances (excl. electric machines and apparatus for hot spraying of metals or sintered metal carbides of heading 8515); steam or sand blasting machines and similar jet projecting machines; parts thereof, n.e.s.</t>
  </si>
  <si>
    <t>13.220.10 - Fire-fighting</t>
  </si>
  <si>
    <t>Quality requirements (TBT); Reducing trade barriers and facilitating trade (TBT); Harmonization (TBT); Consumer information, labelling (TBT); Prevention of deceptive practices and consumer protection (TBT); Protection of human health or safety (TBT)</t>
  </si>
  <si>
    <r>
      <rPr>
        <sz val="11"/>
        <rFont val="Calibri"/>
      </rPr>
      <t>https://members.wto.org/crnattachments/2023/TBT/UGA/23_10802_00_e.pdf</t>
    </r>
  </si>
  <si>
    <t>Hazardous Materials: Modernizing Regulations To Improve Safety and Efficiency</t>
  </si>
  <si>
    <t>Advance notice of proposed rulemaking (ANPRM) - PHMSA is publishing this ANPRM to solicit stakeholder feedback on initiatives PHMSA is considering that may modernize the Hazardous Materials Regulations and improve efficiencies while maintaining or improving a current high level of safety. To fully engage with stakeholders, this ANPRM solicits comments and input on questions related to 46 distinct topics under consideration. Any comments, data, and information received will be used to evaluate and potentially draft proposed amendments.</t>
  </si>
  <si>
    <t>Hazardous materials; Transport in general (ICS code(s): 03.220.01); Accident and disaster control (ICS code(s): 13.200); Protection against dangerous goods (ICS code(s): 13.300); Products of the chemical industry (ICS code(s): 71.100)</t>
  </si>
  <si>
    <t>03.220.01 - Transport in general; 13.200 - Accident and disaster control; 13.300 - Protection against dangerous goods; 71.100 - Products of the chemical industry</t>
  </si>
  <si>
    <r>
      <rPr>
        <sz val="11"/>
        <rFont val="Calibri"/>
      </rPr>
      <t>https://members.wto.org/crnattachments/2023/TBT/USA/23_10821_00_e.pdf</t>
    </r>
  </si>
  <si>
    <t>DEAS 1135: 2023, Firefighting hose-reel for fixed installations — Specification, First Edition</t>
  </si>
  <si>
    <t>This Draft East Africa Standard specifies the requirements for materials, constructional details and tests for hose reels intended for installation in buildings as emergency firefighting equipment.</t>
  </si>
  <si>
    <r>
      <rPr>
        <sz val="11"/>
        <rFont val="Calibri"/>
      </rPr>
      <t>https://members.wto.org/crnattachments/2023/TBT/UGA/23_10797_00_e.pdf</t>
    </r>
  </si>
  <si>
    <t>Nepal</t>
  </si>
  <si>
    <t>Plant Protection (First Amendment) Rules, 2080</t>
  </si>
  <si>
    <t>The Government of Nepal has revised the Plant Protection Rules 2009 and the revised part of the Rule is notified herewith.</t>
  </si>
  <si>
    <t>Plant and plant products and any medium that supports the growth or act as carrier of plant pest or diseases</t>
  </si>
  <si>
    <t>06 - LIVE TREES AND OTHER PLANTS; BULBS, ROOTS AND THE LIKE; CUT FLOWERS AND ORNAMENTAL FOLIAGE; 07 - EDIBLE VEGETABLES AND CERTAIN ROOTS AND TUBERS</t>
  </si>
  <si>
    <t>Plant protection (SPS); Protect humans from animal/plant pest or disease (SPS)</t>
  </si>
  <si>
    <t>Human health; Plant health; Pests</t>
  </si>
  <si>
    <r>
      <rPr>
        <sz val="11"/>
        <rFont val="Calibri"/>
      </rPr>
      <t>https://members.wto.org/crnattachments/2023/SPS/NPL/23_10795_00_x.pdf
http://www.npponepal.gov.np/noticedetail/90/2023/54317570</t>
    </r>
  </si>
  <si>
    <t>SDA/MAPAOrdinance No.828, 30 June 2023</t>
  </si>
  <si>
    <t>Ordinance nº. 828 opens a 45-day period for public consultation on the draft of Ordinance approving the procedures and requirements to be fulfilled for the certification of pig breeding farms and for the authorization of operation of a temporary accommodation establishment for pigs and regulates the transit of pig breeders. The Ordinance and the project are available on Ministry of Agriculture website:https://www.gov.br/agricultura/pt-br/acesso-a-informacao/participacao-social/consultas-publicas/2023/consulta-publica-portaria-que-aprova-os-procedimentos-e-requisitos-a-serem-cumpridos-para-certificacao-de-granjas-de-reprodutores-suinos-e-para-autorizacao-de-funcionamento-de-estabelecimento-de-alojamento-temporario-de-suinos-e-disciplina-o-transito-deTechnically substantiated suggestions should be forwarded through the Normative Act Monitoring System - SISMAN, of the Department of Agricultural Defense - SDA/MAPA, through the link:https://sistemasweb.agricultura.gov.br/solicita/</t>
  </si>
  <si>
    <t>Live animals (excl. horses, asses, mules, hinnies, bovine animals, swine, sheep, goats, poultry, fish, crustaceans, molluscs and other aquatic invertebrates, and microorganic cultures etc.) (HS code(s): 0106)</t>
  </si>
  <si>
    <t>0106 - Live animals (excl. horses, asses, mules, hinnies, bovine animals, swine, sheep, goats, poultry, fish, crustaceans, molluscs and other aquatic invertebrates, and microorganic cultures etc.)</t>
  </si>
  <si>
    <t>Harmonization (TBT)</t>
  </si>
  <si>
    <r>
      <rPr>
        <sz val="11"/>
        <rFont val="Calibri"/>
      </rPr>
      <t>https://www.in.gov.br/web/dou/-/portaria-sda/mapa-n-828-de-30-de-junho-de-2023-494148519</t>
    </r>
  </si>
  <si>
    <t>Draft Commission Regulation amending Annex II to Regulation (EC) No 396/2005 of the European Parliament and of the Council as regards maximum residue levels for thiacloprid in or on certain products (Text with EEA relevance)</t>
  </si>
  <si>
    <t>The proposed draft Regulation concerns the update of existing MRLs for thiacloprid in certain food commodities. The proposed changes are based upon reasoned opinions of the European Food Safety Authority (EFSA). Lower MRLs are set after deleting old uses which are not authorised any more in the European Union or for which a human health concern may not be excluded.</t>
  </si>
  <si>
    <t>10 - CEREALS; 02 - MEAT AND EDIBLE MEAT OFFAL; 0202 - Meat of bovine animals, frozen; 0201 - Meat of bovine animals, fresh or chilled; 0203 - Meat of swine, fresh, chilled or frozen; 0204 - Meat of sheep or goats, fresh, chilled or frozen; 0205 - Meat of horses, asses, mules or hinnies, fresh, chilled or frozen.; 0206 - Edible offal of bovine animals, swine, sheep, goats, horses, asses, mules or hinnies, fresh, chilled or frozen; 0207 - Meat and edible offal of fowls of the species Gallus domesticus, ducks, geese, turkeys and guinea fowls, fresh, chilled or frozen; 0208 - Meat and edible offal of rabbits, hares, pigeons and other animals, fresh, chilled or frozen (excl. of bovine animals, swine, sheep, goats, horses, asses, mules, hinnies, poultry "fowls of the species Gallus domesticus", ducks, geese, turkeys and guinea fowls); 0209 - Pig fat, free of lean meat, and poultry fat, not rendered or otherwise extracted, fresh, chilled, frozen, salted, in brine, dried or smoked; 0210 - Meat and edible offal, salted, in brine, dried or smoked; edible flours and meals of meat or meat offal; 1001 - Wheat and meslin; 1002 - Rye; 1003 - Barley; 1004 - Oats; 1005 - Maize or corn; 1008 - Buckwheat, millet, canary seed and other cereals (excl. wheat and meslin, rye, barley, oats, maize, rice and grain sorghum)</t>
  </si>
  <si>
    <r>
      <rPr>
        <sz val="11"/>
        <rFont val="Calibri"/>
      </rPr>
      <t>https://members.wto.org/crnattachments/2023/SPS/EEC/23_10767_00_e.pdf
https://members.wto.org/crnattachments/2023/SPS/EEC/23_10767_01_e.pdf
https://members.wto.org/crnattachments/2023/SPS/EEC/23_10767_02_e.pdf
https://members.wto.org/crnattachments/2023/SPS/EEC/23_10767_03_e.pdf</t>
    </r>
  </si>
  <si>
    <t>Protection of human health or safety (TBT); Prevention of deceptive practices and consumer protection (TBT); Consumer information, labelling (TBT); Harmonization (TBT); Reducing trade barriers and facilitating trade (TBT); Quality requirements (TBT)</t>
  </si>
  <si>
    <t>Draft Resolution 1173, 30 June 2023</t>
  </si>
  <si>
    <t>This draft resolution is regarded the proposal for inclusion of active ingredient  B66 - BICYCLOPIRON on the Monograph List of Active Ingredients for Pesticides, Household Cleaning Products and Wood Preservers, published by Normative Instruction 103 - 19 October 2021 on the Brazilian Official Gazette (DOU - Diário Oficial da União).</t>
  </si>
  <si>
    <r>
      <rPr>
        <sz val="11"/>
        <rFont val="Calibri"/>
      </rPr>
      <t>https://members.wto.org/crnattachments/2023/SPS/BRA/23_10793_00_x.pdf
Draft: http://antigo.anvisa.gov.br/documents/10181/6610703/CONSULTA+PUBLICA+N+1173+GGTOX.pdf/6bf890da-3a84-4bde-a048-e685ccd9088c
Comment form: https://www.gov.br/anvisa/pt-br/centraisdeconteudo/publicacoes/agrotoxicos/formulario-padrao-consulta-publica-ggtox.docx/view</t>
    </r>
  </si>
  <si>
    <t>Paraguay</t>
  </si>
  <si>
    <t>REGLAMENTO TÉCNICO PARA ALIMENTOS ELABORADOS A BASE DE CEREALES PARA LACTANTES Y NIÑOS PEQUEÑOS (Technical Regulation for processed cereal-based foods for infants and young children) (10 pages, in Spanish)</t>
  </si>
  <si>
    <t>The notified Technical Regulation applies to processed cereal-based foods intended to supplement the normal diet of children from 6 months to 36 months of age, taking into account individual nutritional needs, respecting their physiological maturity and neuropsychomotor development in order to feed infants and young children as part of a progressive and diversified diet.</t>
  </si>
  <si>
    <t>Seed (HS code: 1002); Barley (HS code: 1003); Oats (HS code: 1004); Maize (corn) (HS code: 1005); Rice (HS code: 1006); Grain sorghum (HS code: 1007); Buckwheat, millet, canary seeds and other cereals (exc. wheat and meslin, rye, barley, oats, maize (corn), rice and grain sorghum) (HS code: 1008)</t>
  </si>
  <si>
    <t>1002 - Rye; 1003 - Barley; 1004 - Oats; 1005 - Maize or corn; 1006 - Rice; 1007 - Grain sorghum; 1008 - Buckwheat, millet, canary seed and other cereals (excl. wheat and meslin, rye, barley, oats, maize, rice and grain sorghum)</t>
  </si>
  <si>
    <t>Quality requirements (TBT); Protection of human health or safety (TBT); Consumer information, labelling (TBT)</t>
  </si>
  <si>
    <r>
      <rPr>
        <sz val="11"/>
        <rFont val="Calibri"/>
      </rPr>
      <t>https://members.wto.org/crnattachments/2023/TBT/PRY/23_10820_00_s.pdf</t>
    </r>
  </si>
  <si>
    <t>Draft Commission Regulation amending Annex II to Regulation (EC) No 396/2005 of the European Parliament and of the Council as regards maximum residue levels for haloxyfop in or on certain products (Text with EEA relevance)</t>
  </si>
  <si>
    <t>The proposed draft Regulation concerns the update of existing MRLs for haloxyfop in certain food commodities. The proposed changes are based upon reasoned opinions of the European Food Safety Authority (EFSA). Lower MRLs are set after deleting old uses which are not authorised any more in the European Union or for which a human health concern may not be excluded.</t>
  </si>
  <si>
    <t>10 - CEREALS; 02 - MEAT AND EDIBLE MEAT OFFAL</t>
  </si>
  <si>
    <r>
      <rPr>
        <sz val="11"/>
        <rFont val="Calibri"/>
      </rPr>
      <t>https://members.wto.org/crnattachments/2023/SPS/EEC/23_10768_00_e.pdf
https://members.wto.org/crnattachments/2023/SPS/EEC/23_10768_01_e.pdf
https://members.wto.org/crnattachments/2023/SPS/EEC/23_10768_02_e.pdf
https://members.wto.org/crnattachments/2023/SPS/EEC/23_10768_03_e.pdf</t>
    </r>
  </si>
  <si>
    <t>Proyecto de Modificación de la Norma Oficial Mexicana NOM-167-SEMARNAT-2017, Que establece los límites máximos permisibles de emisión de contaminantes para los vehículos automotores que circulan en las entidades federativas Ciudad de México, Hidalgo, Estado de México, Morelos, Puebla y Tlaxcala; los métodos de prueba para la evaluación de dichos límites y las especificaciones de tecnologías de información y hologramas, para quedar como Proyecto de Norma Oficial Mexicana PROY-NOM-167-SEMARNAT-2023, Que establece los límites máximos permisibles de emisión de contaminantes para los vehículos automotores que circulan en las entidades federativas Ciudad de México, Hidalgo, Estado de México, Morelos, Puebla, Querétaro y Tlaxcala; los métodos de prueba para la evaluación de dichos límites y las especificaciones de tecnologías de información y hologramas (Draft amendment to Mexican Official Standard NOM-167-SEMARNAT-2017 establishing the maximum permissible pollutant emission levels for motor vehicles in the federal entities of Mexico City, Hidalgo, Mexico State, Morelos, Puebla and Tlaxcala; test methods for assessing these levels; and specifications concerning information technology and holograms, which is now entitled draft Mexican Official Standard PROY-NOM-167-SEMARNAT-2023 establishing the maximum permissible pollutant emission levels for motor vehicles in the federal entities of Mexico City, Hidalgo, Mexico State, Morelos, Puebla, Querétaro and Tlaxcala; test methods for assessing these levels; and specifications concerning information technology and holograms) (19 pages, in Spanish) 6. | Description of content: The notified draft Mexican Official Standard has the following objectives: To establish the maximum permissible levels for emissions of pollutants from the exhausts of motor vehicles powered by gasoline, liquefied petroleum gas, natural gas, diesel or any other alternative fuel in Mexico City, Hidalgo, Mexico State, Morelos, Puebla, Querétaro and Tlaxcala; To establish the minimum information technology requirements for vehicle inspection centres, inspection units, federal government through the Ministry of the Environment and Natural Resources, the Ministry of Infrastructure, and the Ministry of Communications and Transport, and the governments of the federal entities of Mexico City, Hidalgo, Mexico State, Morelos, Puebla, Querétaro and Tlaxcala, within the scope of their respective powers; To establish minimum requirements governing the authenticity and traceability of vehicle inspection records issued at inspections centres and vehicle inspection units applying this Mexican Official Standard. To establish the test method through the on-board diagnostics system, specifications and procedures. To establish the maximum permissible pollutant emission limits for the detection of an ostensibly polluting motor vehicle that use petrol or diesel. 7. | Objective and rationale, including the nature of urgent problems where applicable: Protection of human health or safety; Protection of the environment; Cost saving and productivity enhancement 8. | Relevant documents: The notified Mexican Official Standard is not equivalent (NEQ) to any international standard, because no international standard existed at the time of its drafting. 9. | Proposed date of adoption: To be determined Proposed date of entry into force: To be determined 10. | Final date for comments: 60 days from notification 11. | Texts available from: National enquiry point</t>
  </si>
  <si>
    <t>El presente proyecto de Norma Oficial Mexicana tiene los siguientes objetivos:Establecer los Límites Máximos Permisibles de emisión de contaminantes provenientes del escape de los vehículos automotores que usan gasolina, gas licuado de petróleo, gas natural, diésel o cualquier otro combustible alterno que circulen en la Ciudad de México, Hidalgo, Estado de México, Morelos, Puebla, Querétaro y Tlaxcala;_x000D_
Establecer los requisitos mínimos en materia de tecnologías de la información para los Centros de Inspección Vehicular, Unidades de Inspección, gobierno federal a través de las Secretarías de Medio Ambiente y Recursos Naturales y de Infraestructura, Comunicaciones y Transportes, y gobiernos de las entidades federativas Ciudad de México, Hidalgo, Estado de México, Morelos, Puebla, Querétaro y Tlaxcala, en el ámbito de sus respectivas atribuciones;_x000D_
Establecer los requisitos mínimos sobre la autenticidad y rastreabilidad de las Constancias de Inspección Vehicular que se emitan en los Centros de Inspección o Unidades de Inspección Vehicular que apliquen la presente Norma Oficial Mexicana._x000D_
Establecer el método de prueba a través del Sistema de Diagnóstico a Bordo, especificaciones y procedimiento._x000D_
Establecer los Límites Máximos Permisibles de emisión de contaminantes para la detección de un vehículo automotor ostensiblemente contaminante en vialidad para vehículos automotores que utilizan gasolina o diésel.</t>
  </si>
  <si>
    <t>The notified draft Mexican Official Standard seeks to establish the maximum permissible levels for emissions of pollutants from the exhausts of motor vehicles powered by gasoline, liquefied petroleum gas, natural gas, diesel or any other alternative fuel in Mexico City, Hidalgo, Mexico State, Morelos, Puebla, Querétaro and Tlaxcala.</t>
  </si>
  <si>
    <t>13.020.01 - Environment and environmental protection in general; 19.040 - Environmental testing; 43.020 - Road vehicles in general; 43.180 - Diagnostic, maintenance and test equipment</t>
  </si>
  <si>
    <t>Cost saving and productivity enhancement (TBT); Protection of human health or safety (TBT); Protection of the environment (TBT)</t>
  </si>
  <si>
    <r>
      <rPr>
        <sz val="11"/>
        <rFont val="Calibri"/>
      </rPr>
      <t>https://members.wto.org/crnattachments/2023/TBT/MEX/23_10819_00_s.pdf
https://www.dof.gob.mx/nota_detalle.php?codigo=5694213&amp;fecha=04/07/2023</t>
    </r>
  </si>
  <si>
    <t>Draft Resolution 1172, 29 June 2023</t>
  </si>
  <si>
    <t>This draft resolution is regarded the proposal for inclusion of active ingredient  P73: Paenibacillus azotofixans on the Monograph List of Active Ingredients for Pesticides, Household Cleaning Products and Wood Preservers, published by Normative Instruction 103 - 19 October 2021 on the Brazilian Official Gazette (DOU - Diário Oficial da União).</t>
  </si>
  <si>
    <r>
      <rPr>
        <sz val="11"/>
        <rFont val="Calibri"/>
      </rPr>
      <t>https://members.wto.org/crnattachments/2023/SPS/BRA/23_10792_00_x.pdf
Draft: http://antigo.anvisa.gov.br/documents/10181/6610683/CONSULTA+PUBLICA+N+1172+GGTOX.pdf/d88b13fd-9add-4b6e-b53f-69fac7fe2820
Comment form:  https://www.gov.br/anvisa/pt-br/centraisdeconteudo/publicacoes/agrotoxicos/formulario-padrao-consulta-publica-ggtox.docx/view</t>
    </r>
  </si>
  <si>
    <t>DraftCommission Delegated Regulation supplementing Regulation (EU) No 305/2011 of the European Parliament and of the Council by establishing classes of performance in relation to the resistance to fire of construction products </t>
  </si>
  <si>
    <t>The updated and consolidated European classification system regarding resistance to fire performance of construction products based upon European test methods.</t>
  </si>
  <si>
    <t>Construction products</t>
  </si>
  <si>
    <t>91.100 - Construction materials</t>
  </si>
  <si>
    <r>
      <rPr>
        <sz val="11"/>
        <rFont val="Calibri"/>
      </rPr>
      <t>https://members.wto.org/crnattachments/2023/TBT/EEC/23_10807_00_e.pdf
https://members.wto.org/crnattachments/2023/TBT/EEC/23_10807_01_e.pdf</t>
    </r>
  </si>
  <si>
    <t>DEAS 1133: 2023, Firefighting vehicle — Specification, First Edition</t>
  </si>
  <si>
    <t>This Draft East Africa Standard specifies the requirements of major components of the firefighting vehicle commonly referred to as fire engine.</t>
  </si>
  <si>
    <t>Fire fighting vehicles (excl. vehicles for transporting persons) (HS code(s): 870530); Special purpose vehicles (ICS code(s): 43.160)</t>
  </si>
  <si>
    <t>870530 - Fire fighting vehicles (excl. vehicles for transporting persons)</t>
  </si>
  <si>
    <t>43.160 - Special purpose vehicles</t>
  </si>
  <si>
    <t>Prevention of deceptive practices and consumer protection (TBT); Reducing trade barriers and facilitating trade (TBT); Harmonization (TBT); Quality requirements (TBT); Consumer information, labelling (TBT); Protection of human health or safety (TBT)</t>
  </si>
  <si>
    <r>
      <rPr>
        <sz val="11"/>
        <rFont val="Calibri"/>
      </rPr>
      <t>https://members.wto.org/crnattachments/2023/TBT/UGA/23_10787_00_e.pdf</t>
    </r>
  </si>
  <si>
    <t>PROYECTO DE PROTOCOLO DE ANÁLISIS Y/O ENSAYOS DE SEGURIDAD DE PRODUCTO ELÉCTRICO PE Nº 2/15:2023 CONDUCTORES RV, RV-K (Draft safety analysis and/or test protocol for electric products PE No. 2/15:2023 RV, RV-K Conductors) (15 pages, in Spanish)</t>
  </si>
  <si>
    <t>The notified Protocol establishes the safety certification procedure for single core or multicore electric conductors which are non-armoured and non-shielded; of annealed copper, bare or metal coated in accordance with IEC No. 60228; solid (class 1) or circular round-stranded (class 2) type RV conductor; flexible (class 5) for type RV-K conductor, cross linked polyethylene insulated (XLPE), with a thermoplastic polyvinyl chloride (PVC)/ST2 sheath, with a service temperature to 90°C.</t>
  </si>
  <si>
    <t>Electric conductors</t>
  </si>
  <si>
    <t>29.050 - Superconductivity and conducting materials</t>
  </si>
  <si>
    <r>
      <rPr>
        <sz val="11"/>
        <rFont val="Calibri"/>
      </rPr>
      <t>https://www.sec.cl/consulta-publica/#1562021903692-b342647e-b300</t>
    </r>
  </si>
  <si>
    <t>SDA/MAPAOrdinance No.832, 29 June 2023</t>
  </si>
  <si>
    <t>Ordinance nº. 832 opens a 75-day period for public consultation on the draft of technical regulation on identity and quality for frozen fish, frozen brined fish and frozen brined fish for canning.The Ordinance and the project are available on Ministry of Agriculture website:https://www.gov.br/agricultura/pt-br/acesso-a-informacao/participacao-social/consultas-publicas/2023/copy11_of_consulta-publica-portaria-conjunta-mapa-ibama-e-anvisa-procedimentos-para-distribuicao-dos-processos-pendentes-de-registro-de-produtos-tecnicos-equivalentes-pre-misturas-e-produtos-formulados-de-agrotoxicos-e-afinsTechnically substantiated suggestions should be forwarded through the Normative Act Monitoring System - SISMAN, of the Department of Agricultural Defense - SDA/MAPA, through the link:https://sistemasweb.agricultura.gov.br/solicita/</t>
  </si>
  <si>
    <t>Fish, fresh or chilled (excl. fish fillets and other fish meat of heading 0304) (HS code(s): 0302); Fish fillets and other fish meat, whether or not minced, fresh, chilled or frozen (HS code(s): 0304); Fish and fishery products (ICS code(s): 67.120.30)</t>
  </si>
  <si>
    <t>0304 - Fish fillets and other fish meat, whether or not minced, fresh, chilled or frozen; 0302 - Fish, fresh or chilled (excl. fish fillets and other fish meat of heading 0304)</t>
  </si>
  <si>
    <t>67.120.30 - Fish and fishery products</t>
  </si>
  <si>
    <t>Harmonization (TBT); Consumer information, labelling (TBT)</t>
  </si>
  <si>
    <r>
      <rPr>
        <sz val="11"/>
        <rFont val="Calibri"/>
      </rPr>
      <t>https://www.in.gov.br/en/web/dou/-/portaria-sda/mapa-n-832-de-29-de-junho-de-2023-494148670</t>
    </r>
  </si>
  <si>
    <t>Regulations Amending the Radiation Emitting Devices Regulations (Laser Products) 25 pages in Part I of the Canada Gazette, English and French.</t>
  </si>
  <si>
    <t>The requirements of the Radiation Emitting Device RegulationsRegulations) have not changed substantively in over 30 years. Proposed changes to the Regulations would include new provisions to replace the existing radiation protection requirements for laser scanners and demonstration lasers with modern requirements appropriate for the broad scope of laser products available to Canadians today, and proportional to their level of hazard. The proposed amendments would:·         extend the proposed requirements to all laser devices, rather than just demonstration lasers and laser scanners (with the exception of medical devices, those products already excluded from the scope of the IEC 60825-1: 2014 standard,                 and those products excluded from the scope of the Radiation Emitting Devices Act·         align the Regulations laser radiation safety requirements with an international standard for laser products by adopting specific sections of IEC 60825-1: 2014·         introduce the IEC classification system for “laser products” that ranks devices according to their degree of hazard·         establish testing methods and rules to determine accessible emission levels and assign laser products to a particular hazard class·         require built-in engineering safety features that are appropriate for the laser class to manage exposure to hazardous levels of radiation             ·         establish labelling requirements and accompanying information to support compliance monitoring, verification, and enforcement activities (e.g., requiring specific details to uniquely identify laser products and their manufacturing                                    origins) and help individuals who are purchasing, operating, and servicing laser products to make more-informed decisions</t>
  </si>
  <si>
    <t>Various laser devices including but not limited to HS845611, 851580, 85219010, and 901320.The following laser devices would be excluded from this proposal:·         laser-based medical devices as defined by the Medical Devices Regulations·         laser products that are sold to other manufacturers for use as components of any system for subsequent sale e.g., diode (as per IEC 60825-1:2014)·         laser products sold by or for manufacturers of end products for use as repair parts (as per IEC 60825-1:2014)</t>
  </si>
  <si>
    <t>845611 - Machine tools for working any material by removal of material, operated by laser (excl. soldering and welding machines, also those which can be used for cutting, material testing machines and machines for the manufacture of semiconductor devices or of electronic integrated circuits); 851580 - Electric machines and apparatus for laser or other light or photon beam, ultrasonic, electron beam, magnetic pulse or plasma arc welding; electric machines and apparatus for hot spraying of metals, metal carbides or cermets (excl. metal spray guns specified elsewhere); 852190 - Video recording or reproducing apparatus, whether or not incorporating a video tuner (excl. magnetic tape-type and video camera recorders); 901320 - Lasers (excl. laser diodes)</t>
  </si>
  <si>
    <t>31.260 - Optoelectronics. Laser equipment</t>
  </si>
  <si>
    <t>Protection of human health or safety (TBT); Consumer information, labelling (TBT); Quality requirements (TBT); Harmonization (TBT); Reducing trade barriers and facilitating trade (TBT); Prevention of deceptive practices and consumer protection (TBT)</t>
  </si>
  <si>
    <t>SDA/MAPAOrdinance No.831, 28 June 2023</t>
  </si>
  <si>
    <t>Ordinance nº. 831 opens a 75-day period for public consultation on the draft of technical regulation of minimum identity and quality requirements for analogue plant-based products, the visual identity and labelling rules for those products.The Ordinance and the project are available on Ministry of Agriculture website:https://www.gov.br/agricultura/pt-br/acesso-a-informacao/participacao-social/consultas-publicas/2023/copy8_of_consulta-publica-portaria-conjunta-mapa-ibama-e-anvisa-procedimentos-para-distribuicao-dos-processos-pendentes-de-registro-de-produtos-tecnicos-equivalentes-pre-misturas-e-produtos-formulados-de-agrotoxicos-e-afinsTechnically substantiated suggestions should be forwarded through the Normative Act Monitoring System - SISMAN, of the Department of Agricultural Defense - SDA/MAPA, through the link:https://sistemasweb.agricultura.gov.br/solicita/</t>
  </si>
  <si>
    <t>Plant Based Products</t>
  </si>
  <si>
    <t>65.020.20 - Plant growing</t>
  </si>
  <si>
    <t>Labelling</t>
  </si>
  <si>
    <r>
      <rPr>
        <sz val="11"/>
        <rFont val="Calibri"/>
      </rPr>
      <t>https://www.in.gov.br/en/web/dou/-/portaria-sda/mapa-n-831-de-28-de-junho-de-2023-493518856</t>
    </r>
  </si>
  <si>
    <t>Resolución N° 673/2023. Por la cual se reglamenta de forma gradual el proceso de importación, fabricación, ensamblado y comercialización de Pilas y Batería Primarias de Uso Doméstico establecidas en la Ley N° 5.882/2017 "De Gestión Integral de Pilas y Baterías de Uso Domestico" (Resolution No. 673/2023 regulating in a gradual manner the process of importation, manufacture, assembly and marketing of primary cells and primary batteries for domestic use established in Law No. 5.882/2017 on integral management of primary cells and primary batteries for domestic use) (8 pages, in Spanish)</t>
  </si>
  <si>
    <t>The notified Resolution seeks to regulate in a gradual manner the importation, manufacture, assembly and marketing of primary cells and primary batteries for domestic use established in Law No. 5.882/2017 on integral management of primary cells and primary batteries for domestic use.</t>
  </si>
  <si>
    <t>Primary cells and primary batteries; parts thereof (excl. waste) (HS code(s): 8506)</t>
  </si>
  <si>
    <t>8506 - Primary cells and primary batteries, electrical; parts thereof (excl. spent)</t>
  </si>
  <si>
    <t>29.220.10 - Primary cells and batteries</t>
  </si>
  <si>
    <t>Protection of human health or safety (TBT); Protection of the environment (TBT); Quality requirements (TBT)</t>
  </si>
  <si>
    <r>
      <rPr>
        <sz val="11"/>
        <rFont val="Calibri"/>
      </rPr>
      <t>https://members.wto.org/crnattachments/2023/TBT/PRY/23_10783_00_s.pdf</t>
    </r>
  </si>
  <si>
    <r>
      <rPr>
        <sz val="11"/>
        <rFont val="Calibri"/>
      </rPr>
      <t>https://docs.eaeunion.org/ria/ru-ru/0106043/ria_23062023</t>
    </r>
  </si>
  <si>
    <t>Proposed regulation on technical, reliability and certainty requirements to be met by automated devices for recording traffic offences; (7 pages, in Spanish)</t>
  </si>
  <si>
    <t>Regulates the technical, reliability and certainty requirements to be met by automated devices for recording traffic offences and establishes the checks to be carried out during the useful life of such devices.</t>
  </si>
  <si>
    <t>Speed measurement devices</t>
  </si>
  <si>
    <t>17.080 - Measurement of time, velocity, acceleration, angular velocity</t>
  </si>
  <si>
    <r>
      <rPr>
        <sz val="11"/>
        <rFont val="Calibri"/>
      </rPr>
      <t>https://www.mtt.gob.cl/wp-content/uploads/2023/06/ReglamentoSobreRequisitosTecnicosdeDispositivosAutomatizados.pdf</t>
    </r>
  </si>
  <si>
    <t>Draft of the Technical Regulations for Electromagnetic Compatibility</t>
  </si>
  <si>
    <t>Terms and Definitions, Scope, Objectives, Supplier Obligations, Labelling, Conformity Assessment Procedures, Responsibilities of Regulatory Authorities, Responsibilities of Market Surveillance Authorities, Violations and Penalties, General Provisions, Transitional Provisions, Appendix (lists of standards, Supplier Declaration of Conformity Form and Internal production control).</t>
  </si>
  <si>
    <t>Electromagnetic compatibility (EMC) (ICS code(s): 33.100)</t>
  </si>
  <si>
    <t>33.100 - Electromagnetic compatibility (EMC)</t>
  </si>
  <si>
    <r>
      <rPr>
        <sz val="11"/>
        <rFont val="Calibri"/>
      </rPr>
      <t>https://members.wto.org/crnattachments/2023/TBT/SAU/23_10774_00_x.pdf</t>
    </r>
  </si>
  <si>
    <t>REVISION OF GB BIOCIDAL PRODUCTS REGULATION ANNEXES II AND III</t>
  </si>
  <si>
    <t>HSE is seeking to make technical amendments to Annexes II and III of the Great Britain Biocidal Products Regulation (EU) No 528/2012 (GB BPR), which sets out the information that applicants must submit when they apply for biocidal active substances, and biocidal products to be authorised in Great Britain, respectively. These changes reflect current guidance, Organisation for Economic Co-operation and Development (OECD) validated tests and other scientific and technical advances. The changes affect Great Britain (England, Scotland and Wales).</t>
  </si>
  <si>
    <t>The technical changes to the data requirements will apply across the full range of biocidal Product Types, active substances and products.  The updated data requirements will only apply to applications submitted after the implementation date. </t>
  </si>
  <si>
    <r>
      <rPr>
        <sz val="11"/>
        <rFont val="Calibri"/>
      </rPr>
      <t>https://members.wto.org/crnattachments/2023/TBT/GBR/23_10775_00_e.pdf
https://members.wto.org/crnattachments/2023/TBT/GBR/23_10775_01_e.pdf
https://members.wto.org/crnattachments/2023/TBT/GBR/23_10775_02_e.pdf</t>
    </r>
  </si>
  <si>
    <t>Real Decreto por el que se regula la distribución, prescripción, dispensación y uso de medicamentos veterinarios (Royal Decree regulating the distribution, prescription, dispensation and use of veterinary medicinal products); (67 pages, in Spanish)</t>
  </si>
  <si>
    <t>The notified decree seeks to regulate the obligations of wholesale distribution, retailing and online sales of medicinal products not subject to prescription, conditions for veterinary prescriptions and restrictions on the use of antimicrobials, as well as to establish the obligations on the use of medicinal products on livestock farms.</t>
  </si>
  <si>
    <t>Veterinary medicinal products.</t>
  </si>
  <si>
    <r>
      <rPr>
        <sz val="11"/>
        <rFont val="Calibri"/>
      </rPr>
      <t>https://members.wto.org/crnattachments/2023/TBT/ESP/23_10770_00_s.pdf</t>
    </r>
  </si>
  <si>
    <t>Notice of Modification to the List of Permitted Food Enzymes to Enable the Use of beta-Glucanase, Cellulase, and Xylanase from Rasamsonia emersonii in a Variety of Foods</t>
  </si>
  <si>
    <t>Health Canada's Food Directorate completed a premarket safety assessment of a food additive submission seeking approval for the use of beta-(β)-glucanase, cellulase and xylanase from Rasamsonia emersonii in various foods.The results of the premarket assessment support the safety of β-glucanase, cellulase and xylanase from R. emersonii for its requested uses. Consequently, Health Canada has enabled the use of β-glucanase, cellulase and xylanase from this source as described in the information document below by modifying the List of Permitted Food Enzymes, effective 28 June 2023.The purpose of the information document is to publicly announce the Department's decision in this regard and to provide the appropriate contact information for those wishing to submit an inquiry or new scientific information relevant to the safety of these food additives.</t>
  </si>
  <si>
    <t>Beta-Glucanase, Cellulase, and Xylanase from Rasamsonia emersonii in a variety of foods (ICS codes: 67.220.20)</t>
  </si>
  <si>
    <t>67.220.20 - Food additives</t>
  </si>
  <si>
    <r>
      <rPr>
        <sz val="11"/>
        <rFont val="Calibri"/>
      </rPr>
      <t>https://members.wto.org/crnattachments/2023/SPS/CAN/23_10753_00_e.pdf
https://members.wto.org/crnattachments/2023/SPS/CAN/23_10753_00_f.pdf</t>
    </r>
  </si>
  <si>
    <t>Proyecto de Protocolo de Análisis y/o Ensayos de Seguridad de Producto Eléctrico PE Nº1/26:2023 Acondicionadores de aire (Draft safety analysis and/or test protocol for electrical products PE No. 1/26:2023: Air conditioners) (10 pages, in Spanish)</t>
  </si>
  <si>
    <t>The notified protocol establishes the safety certification procedure for air conditioners for domestic use and similar purposes as set out in standard IEC 60335-2-40, with a maximum rated voltage of not more than 300 V for single-phase appliances with a refrigerant gas direct-expansion system, split-type or single-package, ductless, with thermal input not exceeding 12 kW (42,000 BTU/h), and that are air-cooled. It also applies to: Electrical heat pumps for use in air conditioning.</t>
  </si>
  <si>
    <t>Air conditioners</t>
  </si>
  <si>
    <r>
      <rPr>
        <sz val="11"/>
        <rFont val="Calibri"/>
      </rPr>
      <t>https://members.wto.org/crnattachments/2023/TBT/CHL/23_10749_00_s.pdf
https://www.sec.cl/sitio-web/wp-content/uploads/2023/06/PE-No-1-26_2023-Acondicionadores-de-Aire.pdf</t>
    </r>
  </si>
  <si>
    <t>Notification on Mandatory Testing and Certification of Telecommunication Systems (MTCTE) – Phase V</t>
  </si>
  <si>
    <t>Testing and Certification requirements under MTCTE scheme were notified through Indian Telegraph (Amendment) Rules, 2017 [WTO TBT Notification G/TBT/IND66]. MTCTE Scheme is being launched in a phased manner and telecom products are gradually being brought under MTCTE regime. Telecom Products covered under Phase V of MTCTE regime has now been notified. Following Essential Requirement are covered under Phase V of MTCTE Scheme –Base Station for Cellular Network for 5G5G CoreHypervisorE-band Fixed Radio Relay SystemConverged Multi Service Application Access Equipment (C-MSAAE)IP TerminalHybrid Set Top Box</t>
  </si>
  <si>
    <t>HS 85</t>
  </si>
  <si>
    <t>33.040 - Telecommunication systems</t>
  </si>
  <si>
    <t>Agro Textiles (Quality Control) Order, 2023. </t>
  </si>
  <si>
    <t>Agro Textiles (Quality Control) Order, 2023 - (copy of the draft QCO attached)</t>
  </si>
  <si>
    <t>Crop Cover and Fruit Skirting Bags, IS 16718 : 2021 Shade nets (Tape Yarn), IS 16008 (Part 1) : 2016Shade nets (Monofilament Yarn), IS 16008 (Part 2) : 2016Insect nets, IS 16513 : 2016Woven Ground covers for Horticulture, IS 16202 : 2014Jute Mat, IS 17070 : 2019Vermiculture beds, IS 15907 : 2010Sapling bags, IS 16089 : 2013HDPE Laminated Woven Flat lay tube for irrigation, IS 16190 : 2014Nylon Knitted seamless gloves, IS 16390 : 2015HDPE Laminated Woven Flat lay tube for drip irrigation, IS 16627 : 2017Woven mulch mat, IS 17355 : 2020Windshield nets, IS 17356 : 2020Harvest nets, IS 17357 : 2020Fencing nets (extruded polymer), IS 17358 (Part 1) : 2020Fencing nets (mono filament and tape yarn), IS 17358 (Part 2) : 2020Plant Support Nets, IS 17513 : 2020Flat Lay Tube for rain irrigation system, IS 17728 : 2021Flexible Water Storage Tank, IS 17729 : 2021Hail Protection Nets (Knitted), IS 17730 (Part 1) : 2021Hail Protection Nets (woven), IS 17730 (Part 2) : 2021Orchard Protection Covers, IS 17731 : 2021</t>
  </si>
  <si>
    <t>65.060 - Agricultural machines, implements and equipment</t>
  </si>
  <si>
    <t>Protection of the environment (TBT); Protection of animal or plant life or health (TBT); Quality requirements (TBT); Other (TBT)</t>
  </si>
  <si>
    <r>
      <rPr>
        <sz val="11"/>
        <rFont val="Calibri"/>
      </rPr>
      <t>https://members.wto.org/crnattachments/2023/TBT/IND/23_10677_00_e.pdf</t>
    </r>
  </si>
  <si>
    <t>Draft Commission Delegated Regulation supplementing Regulation (EU) No 251/2014 of the European Parliament and of the Council as regards specific rules for the indication and designation of ingredients for aromatised wine products </t>
  </si>
  <si>
    <t>This Delegated Regulation aims at laying down specific rules for the indication and designation of ingredients for aromatised wine products taking into account their specific characteristics and the peculiar processes and timing of their production, in view of providing consumers with comprehensive and accurate information. </t>
  </si>
  <si>
    <t>Aromatised Wine Products</t>
  </si>
  <si>
    <t>2205 - Vermouth and other wine of fresh grapes, flavoured with plants or aromatic substances</t>
  </si>
  <si>
    <t>Consumer information, labelling (TBT); Quality requirements (TBT); Prevention of deceptive practices and consumer protection (TBT)</t>
  </si>
  <si>
    <r>
      <rPr>
        <sz val="11"/>
        <rFont val="Calibri"/>
      </rPr>
      <t>https://members.wto.org/crnattachments/2023/TBT/EEC/23_10683_00_e.pdf</t>
    </r>
  </si>
  <si>
    <t>Proposed Maximum Residue Limit: Ethalfluralin (PMRL2023-28)</t>
  </si>
  <si>
    <t>The objective of the notified document PMRL2023-28 is to consult on the listed maximum residue limit (MRL) for ethalfluralin that has been proposed by Health Canada’s Pest Management Regulatory Agency (PMRA).MRL (ppm)1   Raw Agricultural Commodity (RAC) and/or Processed Commodity0.05            Jerusalem artichokes1 ppm = parts per million</t>
  </si>
  <si>
    <t>Pesticide ethalfluralin in or on Jerusalem artichokes (ICS codes: 65.020, 65.100, 67.040, 67.080) </t>
  </si>
  <si>
    <t>Food safety; Human health; Pesticides; Maximum residue limits (MRLs)</t>
  </si>
  <si>
    <r>
      <rPr>
        <sz val="11"/>
        <rFont val="Calibri"/>
      </rPr>
      <t>https://www.govinfo.gov/content/pkg/FR-2023-06-26/html/2023-13482.htm</t>
    </r>
  </si>
  <si>
    <t>Regulation on disinfectants; (28 pages, in Spanish)</t>
  </si>
  <si>
    <t>The notified Regulation establishes sanitary requirements for the registration, manufacturing, importation, storage, distribution, sale on any basis and use of disinfectants intended for surfaces, inanimate objects, environments, waters or fabrics, chemicals or other disinfectants that work by chemical reaction or physical action.</t>
  </si>
  <si>
    <t>Disinfectants</t>
  </si>
  <si>
    <t>71.100.35 - Chemicals for industrial and domestic disinfection purposes</t>
  </si>
  <si>
    <t>Protection of human health or safety (TBT); Consumer information, labelling (TBT)</t>
  </si>
  <si>
    <r>
      <rPr>
        <sz val="11"/>
        <rFont val="Calibri"/>
      </rPr>
      <t>https://members.wto.org/crnattachments/2023/TBT/CHL/23_10684_00_s.pdf
https://www.minsal.cl/wp-content/uploads/2021/11/Reglamento-desinfectantes-consulta-publica.pdf</t>
    </r>
  </si>
  <si>
    <t>Draft Commission Implementing Regulation correcting and amending Implementing Regulation (EU) 2022/1421 concerning the authorisation of expressed orange essential oil, distilled orange essential oil and folded orange oils from Citrus sinensis (L.) Osbeck as feed additives for all animal species, Implementing Regulation (EU) 2022/652 concerning the authorisation of bitter orange extract as a feed additive for certain animal species, Implementing Regulation (EU) 2022/1490 concerning the authorisation of expressed lemon essential oil, residual fraction of expressed lemon oil distilled, distilled lemon essential oil (volatile fraction) and distilled lime essential oil as feed additives for certain animal species, and Implementing Regulation (EU) 2022/320 concerning the authorisation of expressed mandarin essential oil as a feed additive for poultry, pigs, ruminants, horses, rabbits and salmonids (Text with EEA relevance) </t>
  </si>
  <si>
    <t>The use as feed additives of the following substances was authorized for ten years: expressed orange essential oil, distilled orange essential oil and folded orange oils from Citrus sinensis (L.) Osbeck by Commission Implementing Regulation (EU) 2022/1421; bitter orange extract by Implementing Regulation (EU) 2022/652; expressed lemon essential oil, residual fraction of expressed lemon oil distilled, distilled lemon essential oil (volatile fraction) and distilled lime essential oil by Implementing Regulation (EU) 2022/1490; and expressed mandarin essential oil by Implementing Regulation (EU) 2022/320. However, several aspects of these authorisations need to be corrected to accurately reflect the conclusions of the scientific opinions adopted by the European Food Safety Authority (EFSA) for each additive, mainly:- for expressed orange essential oil, distilled orange essential oil, folded orange oils, bitter orange extract, expressed lemon essential oil, residual fraction of expressed lemon oil distilled, distilled lime essential oil and expressed mandarin essential oil: addition in each corresponding table of the annexes to the above mentioned acts of a new entry to authorise the use for all animal species other than those already mentioned in the table, except dogs, cats, ornamental fish and ornamental birds;- for distilled lemon essential oil (volatile fraction): addition in the table of the annex of a new entry to authorise the use for all animal species other than those already mentioned in the table.</t>
  </si>
  <si>
    <t>Preparations of a kind used in animal feeding (HS code(s): 2309)</t>
  </si>
  <si>
    <t>Human health; Food safety; Animal feed; Feed additives</t>
  </si>
  <si>
    <r>
      <rPr>
        <sz val="11"/>
        <rFont val="Calibri"/>
      </rPr>
      <t>https://members.wto.org/crnattachments/2023/SPS/EEC/23_10669_00_e.pdf
https://members.wto.org/crnattachments/2023/SPS/EEC/23_10669_01_e.pdf</t>
    </r>
  </si>
  <si>
    <t>Medical Textiles (Quality Control) Order, 2023</t>
  </si>
  <si>
    <t>Medical Textiles (Quality Control) Order, 2023 - (copy of the draft QCO attached)</t>
  </si>
  <si>
    <t>IS 5405:2019 Sanitary napkins - Specification (second revision)IS 17349:2020 Medical textiles - Shoe covers – SpecificationIS 17354:2020 Medical textiles - Dental bib/Napkins – SpecificationIS 17509:2021 Disposable baby diaper – SpecificationIS 17514:2021 Reusable sanitary pad/ sanitary napkin/ period panties – SpecificationIS 17630:2021 Medical Textiles - Bed sheet and pillow cover – Specification</t>
  </si>
  <si>
    <t>11.040 - Medical equipment; 59.080.99 - Other products of the textile industry</t>
  </si>
  <si>
    <t>Protection of human health or safety (TBT); Quality requirements (TBT); Other (TBT)</t>
  </si>
  <si>
    <r>
      <rPr>
        <sz val="11"/>
        <rFont val="Calibri"/>
      </rPr>
      <t>https://members.wto.org/crnattachments/2023/TBT/IND/23_10676_00_e.pdf</t>
    </r>
  </si>
  <si>
    <t>Proyecto de Protocolo de Análisis y/o Ensayos de Seguridad de Producto Eléctrico PE Nº1/17:2023 Refrigeradores, Congeladores (Draft safety analysis and/or test protocol for electrical products PE No. 1/17:2023: Refrigerators, Freezers) (11 pages, in Spanish)</t>
  </si>
  <si>
    <t>The notified protocol establishes the safety certification procedure for refrigerators, refrigerator-freezers and freezers for household use, with a rated voltage of not more than 250 V. Applicable also to ice makers using motor compressors.</t>
  </si>
  <si>
    <t>Refrigerators, freezers and refrigerator-freezers</t>
  </si>
  <si>
    <t>97.040.30 - Domestic refrigerating appliances</t>
  </si>
  <si>
    <r>
      <rPr>
        <sz val="11"/>
        <rFont val="Calibri"/>
      </rPr>
      <t>https://members.wto.org/crnattachments/2023/TBT/CHL/23_10748_00_s.pdf
https://www.sec.cl/sitio-web/wp-content/uploads/2023/06/PE-No1-17_2023-Refrigeradores_Colaborativo.pdf</t>
    </r>
  </si>
  <si>
    <t>Proposed Maximum Residue Limit: Ethalfluralin (PMRL2023-29)</t>
  </si>
  <si>
    <t>The objective of the notified document PMRL2023-29 is to consult on the listed maximum residue limits (MRLs) for ethalfluralin that have been proposed by Health Canada’s Pest Management Regulatory Agency (PMRA).MRL (ppm)1   Raw Agricultural Commodity (RAC) and/or Processed Commodity0.05            Dry common beans (Phaseolus spp.)2 including: dry black beans, dry cranberry beans, dry beans, dry field beans, dry French beans, dry garden beans, dry Great Northern beans, dry green beans, dry lima beans, dry pink beans, dry pinto beans, dry red beans, dry scarlet runner beans, dry tepary beans, and dry yellow beans1 ppm = parts per million2 Dry kidney beans and dry navy beans are excluded from this action as an MRL of 0.05 ppm is already established for these commodities.</t>
  </si>
  <si>
    <t>Pesticide ethalfluralin in or on dry common beans (Phaseolus spp.) (ICS codes: 65.020, 65.100, 67.040, 67.060) </t>
  </si>
  <si>
    <t>Updated Guidelines on the Application for License to Operate of Health Product Establishments with the Food and Drug Administration</t>
  </si>
  <si>
    <t>The regulation aims to introduce technical procedures on inspection and updated list of documentary requirements for the issuance of License to Operate aligned with international standards and automation of FDA licensing application systems. It also intends to repeal Administrative Order No. 2020-0017 (Revised Guidelines on the Unified Licensing Requirements and Procedures of the Food and Drug Administration Repealing AO No. 2016-0003)._x000D_
The regulation provides the list of updated documentary requirements for LTO applications, in addition to other technical requirements that shall be presented during inspection of the FDA-covered establishments._x000D_
Further, the FDA’s intention to comply with international standards in terms of health shall be institutionalized in the agency’s regulatory process. Hence, compliance with the World Health Organization – Global Benchmarking Tool (WHO-GBT) is necessary.</t>
  </si>
  <si>
    <r>
      <rPr>
        <sz val="11"/>
        <rFont val="Calibri"/>
      </rPr>
      <t>https://members.wto.org/crnattachments/2023/TBT/PHL/23_10750_00_e.pdf
https://members.wto.org/crnattachments/2023/TBT/PHL/23_10750_01_e.pdf
https://members.wto.org/crnattachments/2023/TBT/PHL/23_10750_02_e.pdf
https://members.wto.org/crnattachments/2023/TBT/PHL/23_10750_03_e.pdf
https://www.fda.gov.ph/draft-for-comments-updated-guidelines-on-the-application-for-license-to-operate-of-health-product-establishments-with-the-food-and-drug-administration/</t>
    </r>
  </si>
  <si>
    <t>Regulations Amending Certain Regulations Made Under the Motor Vehicle Safety Act (Recall Information)</t>
  </si>
  <si>
    <t>The proposed regulatory amendments would require companies that issue a safety recall to also publish safety recall-related information on their website, in a timely manner, with the goal of increasing recall awareness and completion. The proposed amendments would standardize the availability and the type of information, provide a timeline by which such information must be made available, and facilitate Canadians’ ability to find recall information — especially in cases where information about the current vehicle or vehicle equipment owner is missing, erroneous, or incomplete.The proposed amendments would also require vehicle companies designated by the Minister of Transport (the Minister) to include an online search tool that would provide safety recall information that is specific to one vehicle, using the unique 17-character vehicle identification number (VIN). In other words, the proposed amendments would require that certain companies provide a VIN lookup tool on their websites.</t>
  </si>
  <si>
    <t>Motor vehicles (ICS: 43.020, 43.080); Motor vehicle tires; Motor Vehicle Restraint Systems and Booster Seats.</t>
  </si>
  <si>
    <t>43.020 - Road vehicles in general; 43.080 - Commercial vehicles</t>
  </si>
  <si>
    <r>
      <rPr>
        <sz val="11"/>
        <rFont val="Calibri"/>
      </rPr>
      <t>https://canadagazette.gc.ca/rp-pr/p1/2023/2023-06-17/html/reg3-eng.html (English)
https://canadagazette.gc.ca/rp-pr/p1/2023/2023-06-17/html/reg3-fra.html (French)</t>
    </r>
  </si>
  <si>
    <t>Real Decreto por el que se regula la distribución, prescripción, dispensación y uso de medicamentos veterinarios (Royal Decree regulating the distribution, prescription, dispensation and use of veterinary medicinal products)</t>
  </si>
  <si>
    <t>Veterinary medicinal products</t>
  </si>
  <si>
    <t>28 - INORGANIC CHEMICALS; ORGANIC OR INORGANIC COMPOUNDS OF PRECIOUS METALS, OF RARE-EARTH METALS, OF RADIOACTIVE ELEMENTS OR OF ISOTOPES; 29 - ORGANIC CHEMICALS; 2935 - Sulphonamides; 2936 - Provitamins and vitamins, natural or reproduced by synthesis, incl. natural concentrates, derivatives thereof used primarily as vitamins, and intermixtures of the foregoing, whether or not in any solvent; 2937 - Hormones, prostaglandins, thromboxanes and leukotrienes, natural or reproduced by synthesis; derivatives and structural analogues thereof "incl. chain modified polypeptides", used primarily as hormones; 2939 - Alkaloids, natural or reproduced by synthesis, and their salts, ethers, esters and other derivatives; 3808 - Insecticides, rodenticides, fungicides, herbicides, anti-sprouting products and plant-growth regulators, disinfectants and similar products, put up for retail sale or as preparations or articles, e.g. sulphur-treated bands, wicks and candles, and fly-papers</t>
  </si>
  <si>
    <t>Food safety (SPS); Animal health (SPS)</t>
  </si>
  <si>
    <t>Human health; Food safety; Animal health; Animal diseases</t>
  </si>
  <si>
    <r>
      <rPr>
        <sz val="11"/>
        <rFont val="Calibri"/>
      </rPr>
      <t>https://members.wto.org/crnattachments/2023/SPS/ESP/23_10754_00_e.pdf</t>
    </r>
  </si>
  <si>
    <t>Proposed Maximum Residue Limit: Fludioxonil (PMRL2023-34)</t>
  </si>
  <si>
    <t>The objective of the notified document PMRL2023-34 is to consult on the listed maximum residue limit (MRL) for fludioxonil that has been proposed by Health Canada’s Pest Management Regulatory Agency (PMRA).MRL (ppm)1    Raw Agricultural Commodity (RAC) and/or Processed Commodity4.0              Sugar beet roots21 ppm = parts per million2 This MRL is proposed to replace the currently established MRL of 0.02 ppm.</t>
  </si>
  <si>
    <t>Pesticide fludioxonil in or on sugar beet roots (ICS codes: 65.020, 65.100, 67.040, 67.080)</t>
  </si>
  <si>
    <t>Notice 2023-DRS006 :Adoption of C63.10-2020 and C63.25.1-2018</t>
  </si>
  <si>
    <t>Notice is hereby given by the Ministry of Innovation, Science and Economic Development Canada has released a consultation on the adoption of C63.10-2020 and C63.25.1-2018. Notice 2023-DRS0006 (canada.ca)</t>
  </si>
  <si>
    <t>Telecommunications (ICS 33.170)</t>
  </si>
  <si>
    <t>33.170 - Television and radio broadcasting</t>
  </si>
  <si>
    <t>Emne</t>
  </si>
  <si>
    <t>Carbontetrachlorid; Miljøbeskyttelse (ICS-kode(r): 13.020); Produktion i den kemiske industri (ICS-kode(r): 71.020); Produkter fra den kemiske industri (ICS-kode(r): 71.100)</t>
  </si>
  <si>
    <t>Tørrede, afskallede bondebønner "Vicia faba var. major" og hestebønner "Vicia faba var. equina og Vicia faba var. minor", også flåede eller flækkede (HS-kode(r): 071350); Korn, bælgfrugter og afledte produkter (ICS-kode(r): 67.060); Tørre faba bønner; Vicia faba</t>
  </si>
  <si>
    <t>Echinacea purpurea Echinacea hybrid (kegleblomst)</t>
  </si>
  <si>
    <t>MILJØ. SUNDHEDSBESKYTTELSE. SIKKERHED (ICS-kode(r): 13)</t>
  </si>
  <si>
    <t>Vigna subterranea (Bambara-jordnød)</t>
  </si>
  <si>
    <t>Sojabønner, også knuste (undtagen frø til såning) (HS-kode(r): 120190); Korn, bælgfrugter og afledte produkter (ICS-kode(r): 67.060); Tørre sojabønner</t>
  </si>
  <si>
    <t>Forurening</t>
  </si>
  <si>
    <t xml:space="preserve">Frø (Kategori 4) af papaya </t>
  </si>
  <si>
    <t>Gas</t>
  </si>
  <si>
    <t>Ikke-menneskelige primater til forskning eller undervisning, formidling, reproduktion eller avlscentre</t>
  </si>
  <si>
    <t>Kvalitet og mærkning af brændstoffer</t>
  </si>
  <si>
    <t>Diospyros kaki (Persimmon)</t>
  </si>
  <si>
    <t>Friske meloner (undtagen vandmeloner) (HS-kode(r): 080719)</t>
  </si>
  <si>
    <t>Salsaer og krydderier</t>
  </si>
  <si>
    <t>Farmaceutiske produkter</t>
  </si>
  <si>
    <t>Byg (HS-kode(r): 1003); Korn, bælgfrugter og afledte produkter (ICS-kode(r): 67.060); Byg korn</t>
  </si>
  <si>
    <t>Biocidholdige produkter</t>
  </si>
  <si>
    <t>Tørrede, afskallede bønner "Vigna and Phaseolus", også flåede eller flækkede (undtagen bønner af arten "Vigna mungo [L.] Hepper eller Vigna radiata [L.] Wilczek", små røde "Adzuki" bønner, kidneybønner, Bambarabønner og koærter (HS-kode(r): 071339); Korn, bælgfrugter og afledte produkter (ICS-kode(r): 67.060); Tørre lima bønner; Tørre smørbønner</t>
  </si>
  <si>
    <t>Tagsten (HS-kode(r): 690510); Byggematerialer og bygning (ICS-kode(r): 91); Plast komposit tagsten</t>
  </si>
  <si>
    <t>Sojabønnemel og mel (HS-kode(r): 120810); Korn, bælgfrugter og afledte produkter (ICS-kode(r): 67.060); Spiselig fuldfedt sojamel</t>
  </si>
  <si>
    <t>Lægemidler</t>
  </si>
  <si>
    <t>Byg (ekskl. frø til såning) (HS-kode(r): 100390); Korn, bælgfrugter og afledte produkter (ICS-kode(r): 67.060); Byg korn</t>
  </si>
  <si>
    <t>Overfladeaktive stoffer (ICS-kode(r): 71.100.40)</t>
  </si>
  <si>
    <t>Tørrede, afskallede bønner "Vigna and Phaseolus", også flåede eller flækkede (undtagen bønner af arten "Vigna mungo [L.] Hepper eller Vigna radiata [L.] Wilczek", små røde "Adzuki" bønner, kidneybønner, Bambarabønner og koærter (HS-kode(r): 071339); Korn, bælgfrugter og afledte produkter (ICS-kode(r): 67.060), tørre limabønner; Tørre smørbønner</t>
  </si>
  <si>
    <t>Tilberedte tilsætningsstoffer til cement, mørtel eller beton (HS-kode(r): 382440); Vandtætning (ICS-kode(r): 91.120.30); vandtætningsmidler</t>
  </si>
  <si>
    <t>Sojabønnemel og mel (HS-kode(r): 120810); Korn, bælgfrugter og afledte produkter (ICS-kode(r): 67.060) Spiselig fuldfedt sojamel</t>
  </si>
  <si>
    <t>Præparat af den art, der anvendes i dyrefoder</t>
  </si>
  <si>
    <t>Tobak, tobaksvarer og beslægtet udstyr</t>
  </si>
  <si>
    <t>Benthiavalicarb (pesticid aktivt stof)</t>
  </si>
  <si>
    <t>Papir og papirbaseret emballage; Miljøbeskyttelse (ICS-kode(r): 13.020); Emballering og distribution af varer generelt (ICS-kode(r): 55.020); Emballagematerialer og tilbehør (ICS-kode(r): 55.040); Papirprodukter (ICS-kode(r): 85.080)</t>
  </si>
  <si>
    <t>Metiram (pesticid aktivt stof)</t>
  </si>
  <si>
    <t>TOBAK OG FREMSTILLEDE TOBAKSERSTATNINGER; PRODUKTER, OGSÅ INDEHOLDENDE NIKOTIN, BEREGNET TIL INHALATION UDEN FORBRÆNDING; ANDRE NIKOTININDHOLDENDE PRODUKTER BEREGNET TIL INDTAGELSE AF NIKOTIN I DEN MENNESKELIGE KROPP (HS-kode(r): 24); Tobak, tobaksvarer og beslægtet udstyr (ICS-kode(r): 65.160)</t>
  </si>
  <si>
    <t>Autoriserede ingredienser til produktion af alimentos eller suplementos til dyr</t>
  </si>
  <si>
    <t>Sundhedsfunktionelle fødevarer</t>
  </si>
  <si>
    <t>Drikkevand (ICS-kode(r): 13.060.20)</t>
  </si>
  <si>
    <t>Alle planter, planteprodukter og andre genstande</t>
  </si>
  <si>
    <t>Flyvetypecertifikater i transportkategori; Kvalitet (ICS-kode(r): 03.120); Lufttransport (ICS-kode(r): 03.220.50); Ulykkes- og katastrofekontrol (ICS-kode(r): 13.200); Luftfartøjer og rumfartøjer generelt (ICS-kode(r): 49.020)</t>
  </si>
  <si>
    <t>Pesticid azoxystrobin i eller på sukkerroerødder (ICS-koder: 65.020, 65.100, 67.040, 67.080)</t>
  </si>
  <si>
    <t>Ændringer af flytypedesign; Kvalitet (ICS-kode(r): 03.120); Ulykkes- og katastrofekontrol (ICS-kode(r): 13.200); Luftfartøjer og rumfartøjer generelt (ICS-kode(r): 49.020)</t>
  </si>
  <si>
    <t>Affugtere (CCCN 8479.89)</t>
  </si>
  <si>
    <t>Miljøbeskyttelse (ICS-kode(r): 13.020); Beskyttelse mod farligt gods (ICS-kode(r): 13.300)</t>
  </si>
  <si>
    <t>Følgende kviksølvbrugende produkter1. Strain gauges til brug i plethysmografer2. Kviksølv vakuumpumper 3. Dækbalancer og hjulvægte4. Fotografisk film og papir5. Drivmiddel til satellitter og rumfartøjer</t>
  </si>
  <si>
    <t xml:space="preserve">Instrumenter og apparater til fysisk eller kemisk analyse </t>
  </si>
  <si>
    <t>Taxametre</t>
  </si>
  <si>
    <t>Vægte,  vejning af køretøjer Vægt mellem 30 og 5.000 kg til vejning af køretøjer 8423.89.10.00: Apparater og instrumenter til vejning , herunder vægte og vægte til kontrol eller optælling af fremstillede dele, undtagen vægte, der er følsomme over for en vægt på mindre end eller lig med 5 cg; vægte til alle slags vægte eller vægte.
- Andre apparater og instrumenter til vejning: - - Andet: - - - Til vejning af køretøjer Vægte til vejning af køretøjer over 5.000 kg 9016.00.12.00: Vægte følsomme over for en vægt mindre end eller lig med 5 cg, selv med vægte .- Elektroniske vægte. Skæl med skalainddeling mindre end eller lig med 0,05 g. Klasse II og klasse I udstyr</t>
  </si>
  <si>
    <t>Stoffer med sandsynlig effekt på centralnervesystemet</t>
  </si>
  <si>
    <t>Farmaceutiske produkter (HS: 30)</t>
  </si>
  <si>
    <t>Veterinære produkter (kode SA: 30)</t>
  </si>
  <si>
    <t>Krydderier og krydderier: ICS 67.220.10</t>
  </si>
  <si>
    <t>Lette sportsfly; Kvalitet (ICS-kode(r): 03.120); Luftfartøjer og rumfartøjer generelt (ICS-kode(r): 49.020)</t>
  </si>
  <si>
    <t>Miljø. Sundhedsbeskyttelse. Sikkerhed (ICS-kode(r): 13)</t>
  </si>
  <si>
    <t>Dæk til vejkøretøjer (ICS-kode(r): 83.160.10)</t>
  </si>
  <si>
    <t>ELEKTRISKE MASKINER OG UDSTYR SAMT DELE DERTIL; LYDOPTAGERE OG -GENGIVERE, TV-BILLEDE- OG LYDOPTAGERE OG -GENGIVERE SAMT DELE OG TILBEHØR TIL SÅDANNE ARTIKLER (HS-kode(r): 85); Telekommunikation. Lyd- og videoteknik (ICS-kode(r): 33)</t>
  </si>
  <si>
    <t>Motorkøretøjer</t>
  </si>
  <si>
    <t>Rense- og hygiejneprodukter</t>
  </si>
  <si>
    <t>Veterinærprodukter</t>
  </si>
  <si>
    <t>General Medical Devices, Active Implantable Medical Devices og in vitro Diagnostic Medical Devices, som er defineret under regel 2 i The Medical Devices Regulations 2002.</t>
  </si>
  <si>
    <t>Dehydreret konserveret mælk til konsum</t>
  </si>
  <si>
    <t>Mad</t>
  </si>
  <si>
    <t>Frugt, grøntsager, korn, tørre bønner, trænødder, urter, husdyr- og fjerkrævæv, spiseligt indmad, æg, mælk og honning</t>
  </si>
  <si>
    <t>Små, mellemstore og store krafttransformere</t>
  </si>
  <si>
    <t>Madvarer</t>
  </si>
  <si>
    <t>Clofentezin (pesticid aktivt stof)</t>
  </si>
  <si>
    <t>Biocidholdige produkter og behandlede artikler behandlet med eller indeholdende biocidholdige produkter</t>
  </si>
  <si>
    <t>Frø og plantemateriale</t>
  </si>
  <si>
    <t>HS-kode: 0805.10.00 (appelsiner), HS-kode: 0805.20.00 (mandariner og mandariner), HS-kode: 0805.40.00 (grapefrugt), HS-kode: 0805.50.00 (citroner og limefrugter), HS-kode: 0.805. (Andet)</t>
  </si>
  <si>
    <t>Veterinær produkter</t>
  </si>
  <si>
    <t xml:space="preserve">Elektronisk udstyr </t>
  </si>
  <si>
    <t>Veterinærmedicin</t>
  </si>
  <si>
    <t>Vejkøretøjssystemer (ICS-kode(r): 43.040)</t>
  </si>
  <si>
    <t>Vejkøretøjer generelt (ICS-kode(r): 43.020)</t>
  </si>
  <si>
    <t>Importerede økologiske produkter</t>
  </si>
  <si>
    <t>Naturpræparat anvendt i dyrefoder</t>
  </si>
  <si>
    <t>Køretøjer (HS-kode(r): 87); (ICS-kode(r): 43.040)</t>
  </si>
  <si>
    <t>Overtryk selvstændigt åndedrætsværn med lukket kredsløb af komprimeret oxygen (HS-kode(r): 9020); (ICS-kode(r): 13.340.30)</t>
  </si>
  <si>
    <t>Præparater af den art, der anvendes i dyrefoder</t>
  </si>
  <si>
    <t>Køretøj (HS-kode(r): 87); (ICS-kode(r): 43.040.10)</t>
  </si>
  <si>
    <t>Køretøj (HS-kode(r): 87); (ICS-kode(r): 43.020)</t>
  </si>
  <si>
    <t>Proteser (HS-kode(r): 9021); (ICS-kode(r): 11.040.40)</t>
  </si>
  <si>
    <t>Kiwi in vitro-planter</t>
  </si>
  <si>
    <t>Majs (Zea mays) frø</t>
  </si>
  <si>
    <t>Sorghum til såning (HS-kode: 100710)</t>
  </si>
  <si>
    <t>Løg, knolde, knolde og knolde, skud og jordstængler, i dvale (undtagen til fødevareformål, samt planter, inkl. unge planter, og cikorierødder) (HS-kode(r): 060110)</t>
  </si>
  <si>
    <t>Cider og pærecider</t>
  </si>
  <si>
    <t>Nikotinposer til orale formål, indeholdende 20 mg nikotin en pose eller mere.</t>
  </si>
  <si>
    <t>Medicinsk udstyr (ICS-kode(r): 11.140)</t>
  </si>
  <si>
    <t>Præparat af en art inden for dyrefoder</t>
  </si>
  <si>
    <t>Tilberedninger af korn, mel, stivelse eller mælk; Konditorvarer (HS-kode(r): 19); Korn, bælgfrugter og afledte produkter (ICS-kode(r): 67.060)</t>
  </si>
  <si>
    <t>Madlavningspapir (ICS 85.080.90)</t>
  </si>
  <si>
    <t>Sorghum (Sorghum spp.) frø og korn</t>
  </si>
  <si>
    <t>Sojabønner (Glycine max) og sojabønnefrø, klid og spirer</t>
  </si>
  <si>
    <t>Pesticid saflufenacil i eller på caneberries (afgrødeundergruppe 13-07A) (ICS-koder: 65.020, 65.100, 67.040, 67.080)</t>
  </si>
  <si>
    <t>Pesticid rimsulfuron i eller på lavtvoksende bær, undtagen jordbær (afgrødeundergruppe 13-07H) (ICS-koder: 65.020, 65.100, 67.040, 67.080)</t>
  </si>
  <si>
    <t>Elektriske varmepumper.</t>
  </si>
  <si>
    <t>Klimaanlæg</t>
  </si>
  <si>
    <t>Hampefrø og deres derivater</t>
  </si>
  <si>
    <t>Organiske kemikalier (HS-kode(r): 29); Miljø og sundhedsbeskyttelse. Sikkerhed (ICS-kode(r): 13)</t>
  </si>
  <si>
    <t>Fødevareproducerende dyr og produkter fremstillet heraf bestemt til konsum</t>
  </si>
  <si>
    <t>Pesticid bromoxynil i eller på hampefrø (ICS-koder: 65.020, 65.100, 67.040, 67.200)</t>
  </si>
  <si>
    <t>TILBEREDNINGER AF KORN, MEL, STIVELSE ELLER MÆLK; KONDITORPRODUKTER (HS-kode(r): 19); Korn, bælgfrugter og afledte produkter (ICS-kode(r): 67.060)</t>
  </si>
  <si>
    <t>Landbrugsmidler almindeligt kendte pesticider</t>
  </si>
  <si>
    <t>Semillas de cáñamo</t>
  </si>
  <si>
    <t>Frø til såning og frøplanter (såsom planteskole/rodstammer, stiklinger og stiklinger) af Capsicum spp. og Solanum lycopersicum</t>
  </si>
  <si>
    <t>Korn (HS-kode(r): 10); Produkter fra mølleriindustrien; malt; Stivelse; Inulin; Hvedegluten (HS-kode(r): 11); Fødevareteknologi (ICS-kode(r): 67)</t>
  </si>
  <si>
    <t>Andre grøntsager, friske eller kølede (undtagen kartofler, tomater, alliaceous grøntsager, spiselige brassicas, salat "Lactuca sativa" og cikorie "Cichorium spp.", gulerødder, majroer, rødbeder, salsify, knoldselleri, radiser og lignende spiselige rødder, og cornichoner og bælgfrugter) (HS-kode(r): 0709); Grøntsager og afledte produkter (ICS-kode(r): 67.080.20)</t>
  </si>
  <si>
    <t>Naturlig honning (HS-kode(r): 0409); Sukker og sukkerprodukter (ICS-kode(r): 67.180.10)</t>
  </si>
  <si>
    <t>Safran</t>
  </si>
  <si>
    <t>Korn (HS-kode(r): 10); Oliefrø og olieholdige frugter; Diverse korn, frø og frugter; Industrielle eller medicinske planter; Halm og foder (HS-kode(r): 12); Fødevareteknologi (ICS-kode(r): 67)</t>
  </si>
  <si>
    <t>Veterinære lægemiddelrester i fødevarer af animalsk oprindelse (ICS-koder: 11.220, 67.040, 67.120)</t>
  </si>
  <si>
    <t>Drikkevandsbehandlingssystemer</t>
  </si>
  <si>
    <t>Mælk og forarbejdede mælkeprodukter (ICS: 67.100.10)</t>
  </si>
  <si>
    <t>Forarbejdet mælk og mejeriprodukter (ICS-kode: 67.100.10)</t>
  </si>
  <si>
    <t>Forbrugsdestination for sojabønner (Glycin max).</t>
  </si>
  <si>
    <t>Hampfrø (Cannabis sativa) formeringsdestination</t>
  </si>
  <si>
    <t>Mælk og forarbejdede mejeriprodukter</t>
  </si>
  <si>
    <t>Other vegetables, fresh or chilled (+B185:B194excl. potatoes, tomatoes, alliaceous vegetables, edible brassicas, lettuce "Lactuca sativa" and chicory "Cichorium spp.", carrots, turnips, salad beetroot, salsify, celeriac, radishes and similar edible roots, cucumbers and gherkins, and leguminous vegetables) (HS code(s): 0709); Vegetables and derived products (ICS code(s): 67.080.20)</t>
  </si>
  <si>
    <t>Andre grøntsager, friske eller kølede (+B185:B194ekskl. kartofler, tomater, allierede grøntsager, spiselig brassica, salat "Lactuca sativa" og cikorie "Cichorium spp.", gulerødder, majroer, rødbeder, salsify, knoldselleri, radise rødder, agurker og cornichoner og bælgfrugter) (HS-kode(r): 0709); Grøntsager og afledte produkter (ICS-kode(r): 67.080.20)</t>
  </si>
  <si>
    <t>Yoghurt (ICS-kode(r): 67.100.10)</t>
  </si>
  <si>
    <t>Korn, bælgfrugter og afledte produkter: 67.060)</t>
  </si>
  <si>
    <t>Ris, afskallede; ris, poleret ris; og ris, klid</t>
  </si>
  <si>
    <t>Frugter. Grøntsager (ICS-kode(r): 67.080)</t>
  </si>
  <si>
    <t>Oftalmisk optik - Brilleglas</t>
  </si>
  <si>
    <t>Kød og kødprodukter (ICS-kode(r): 67.120.10)</t>
  </si>
  <si>
    <t>Åndedrætsværn for alle luftbårne farer; Arbejdssikkerhed. Industriel hygiejne (ICS-kode(r): 13.100); Åndedrætsværn (ICS-kode(r): 13.340.30)</t>
  </si>
  <si>
    <t>Faste armaturer til almindelig brug</t>
  </si>
  <si>
    <t>Yoghurt</t>
  </si>
  <si>
    <t>Torenia frø (Torenia Fournieri</t>
  </si>
  <si>
    <t>Græskar, squash og græskar, "Cucurbita spp", friske eller kølede (HS-kode(r): 070993); Spiselige frugter og nødder; skræl af citrusfrugter eller meloner (HS-kode(r): 08) Frisk græskar (Cucurbita pepo), squash (Cucurbita pepo) og vandmelon (Citrullus lanatus (syn. citrullus vulgare)), frisk mango (Mangifera indica), persiske lime ( Citrus x latifolia), citrusfrugter (Citrus spp.), til konsum.</t>
  </si>
  <si>
    <t>Flere varer</t>
  </si>
  <si>
    <t>Tagetes frø</t>
  </si>
  <si>
    <t>Præparater af den art, der anvendes til dyrefoder</t>
  </si>
  <si>
    <t>Mælk og forarbejdede mælkeprodukter (ICS-kode: 67.100.10)</t>
  </si>
  <si>
    <t>triflusulfuron-methyl (pesticid aktivt stof)</t>
  </si>
  <si>
    <t>Frø af mælkebøtte (Antirrhinum majus</t>
  </si>
  <si>
    <t>Mælkebøttefrø (Antirrhinum majus</t>
  </si>
  <si>
    <t>Fødevarer generelt. Mælk og forarbejdede mælkeprodukter (ICS-kode: 67.100.10)</t>
  </si>
  <si>
    <t>Elektriske apparater til hud- og hårpleje</t>
  </si>
  <si>
    <t>In vitro blåbærplanter (Vaccinium spp.).</t>
  </si>
  <si>
    <t>Planteprodukter</t>
  </si>
  <si>
    <t>Frisk passionsfrugt</t>
  </si>
  <si>
    <t>Sundhedsteknologi (ICS-kode(r): 11); Fødevareteknologi (ICS-kode(r): 67); Kemisk teknologi (ICS-kode(r): 71)</t>
  </si>
  <si>
    <t>Elektriske tæpper, puder, tøj og lignende fleksible varmeapparater</t>
  </si>
  <si>
    <t>Bredbånd og mobile tjenester, trådløs telekommunikation; Kvalitet (ICS-kode(r): 03.120); Radiokommunikation (ICS-kode(r): 33.060); Mobiltjenester (ICS-kode(r): 33.070)</t>
  </si>
  <si>
    <t xml:space="preserve">Svejseudstyr </t>
  </si>
  <si>
    <t>Levende stør</t>
  </si>
  <si>
    <t>Medicin, biologiske produkter og medicinsk udstyr</t>
  </si>
  <si>
    <t>Levende kæmpe flodrejer (Macrobrachium rosenbergii</t>
  </si>
  <si>
    <t>Kosmetiske produkter</t>
  </si>
  <si>
    <t>Radiokommunikation (ICS 33.060);Elektromagnetisk kompatibilitet (EMC) inklusive radiointerferens (ICS 33.100).</t>
  </si>
  <si>
    <t>Offentlig personbefordring</t>
  </si>
  <si>
    <t>LED-lyskilder til boligbelysning og lignende generel belysning. Tariferet under kapitel 8539, 8543 og 9405 i det harmoniserede system eller toldtarif.</t>
  </si>
  <si>
    <t>Alle produkter falder ind under " ENERGIEEFFEKTIVITET, FUNKTIONALITET OG MÆRKNINGSKRAV TIL BELYSNINGSPRODUKTER - DEL 1 " (ICS 91.160.01) Belysning generelt.</t>
  </si>
  <si>
    <t>Fødevarer (ICS-kode: 67.040)</t>
  </si>
  <si>
    <t>Gasfyrede husholdningsapparater</t>
  </si>
  <si>
    <t>Elastomermaterialer til pakninger beregnet til gasapparater og -udstyr.</t>
  </si>
  <si>
    <t>Fødevarer til dyr</t>
  </si>
  <si>
    <t>Alle produkter falder ind under " ENERGIEEFFEKTIVITET, FUNKTIONALITET OG MÆRKNINGSKRAV FOR BELYSNINGSPRODUKTER - DEL 2 " (ICS 91.160.01) Belysning generelt.</t>
  </si>
  <si>
    <t>Køretøjsopbevaringscylindre for naturgas (VNG).</t>
  </si>
  <si>
    <t>Andre grøntsager, friske eller kølede (undtagen kartofler, tomater, alliace-grøntsager, spiselige grøntsager, salat "Lactuca sativa" og cikorie "Cichorium spp.", gulerødder, majroer, rødbeder, salsify, knoldselleri, radiser og lignende spiselige rødder, og cornichoner og bælgfrugter) (HS-kode(r): 0709); Grøntsager og afledte produkter (ICS-kode(r): 67.080.20)</t>
  </si>
  <si>
    <t>Fødevarer (toskallede bløddyr) solgt i New Zealand (både importeret og indenlandsk produceret)</t>
  </si>
  <si>
    <t>Frugtjuice, frugtjuice fra koncentrat, koncentreret frugtjuice, dehydreret/pulveriseret frugtjuice, frugtnektar</t>
  </si>
  <si>
    <t>Automatiske nødbremsesystemer til køretøjer med en totalvægt på mere end 4.536 kg (10.000 pund); Kvalitet (ICS-kode(r): 03.120); Bremsesystemer (ICS-kode(r): 43.040.40); Kommercielle køretøjer (ICS-kode(r): 43.080)</t>
  </si>
  <si>
    <t>Korn og frø til forbrug, foder og forarbejdning</t>
  </si>
  <si>
    <t>Planter, plantedele, inkl. frø og frugter, hovedsagelig anvendt i parfumeri, på apotek eller til insekticide, svampedræbende eller lignende formål, friske eller tørrede, også udskåret, knuste eller pulveriserede (undtagen lakrids- og ginsengrødder, kokablade og valmuestrå) (HS-kode( s): 121190); Insekticider (ICS-kode(r): 65.100.10); pyrethrum koncentrat</t>
  </si>
  <si>
    <t>Korn (HS-koder: 1001, 1002, 1003, 1004, 1005, 1006, 1007, 1008), fødevarer af animalsk oprindelse (HS-koder: 0201, 0202, 0203, 02</t>
  </si>
  <si>
    <t>Frisk ananas (Ananas comosus</t>
  </si>
  <si>
    <t>Toskallede bløddyr solgt i Australien (både importeret og indenlandsk produceret)</t>
  </si>
  <si>
    <t>Alkoholholdige drikkevarer (undtagen fermenterede drikkevarer)</t>
  </si>
  <si>
    <t>Fødevarer (toskallede bløddyr) solgt i Australien (både importeret og indenlandsk produceret)</t>
  </si>
  <si>
    <t>Korn (HS-koder: 1001, 1002, 1003, 1004, 1005, 1006, 1007, 1008), fødevarer af animalsk oprindelse (HS-koder: 0201, 0202, 0203, 0204, 0206, 0206, 0, 0, 0, 0, 0, 0, 0, 0, 2 0210) og visse produkter af vegetabilsk oprindelse, herunder frugt og grøntsager</t>
  </si>
  <si>
    <t>Mekaniske apparater, også hånddrevne, til udsprøjtning, dispergering eller sprøjtning af væsker eller pulvere, n.e.s.; ildslukkere, ladede eller ej (ekskl. ildslukningsbomber og granater); sprøjtepistoler og lignende apparater (undtagen elektriske maskiner og apparater til varmsprøjtning af metaller eller sintrede metalkarbider henhørende under pos. 8515); damp- eller sandblæsningsmaskiner og lignende jetprojektionsmaskiner; dele heraf, n.e.s. (HS-kode(r): 8424); Brandbekæmpelse (ICS-kode(r): 13.220.10)</t>
  </si>
  <si>
    <t>Farlige materialer; Transport generelt (ICS-kode(r): 03.220.01); Ulykkes- og katastrofekontrol (ICS-kode(r): 13.200); Beskyttelse mod farligt gods (ICS-kode(r): 13.300); Produkter fra den kemiske industri (ICS-kode(r): 71.100)</t>
  </si>
  <si>
    <t>Plante- og planteprodukter og ethvert medium, der understøtter væksten eller fungerer som bærer af planteskadedyr eller sygdomme</t>
  </si>
  <si>
    <t>Levende dyr (undtagen heste, æsler, muldyr, mulæsler, kvæg, svin, får, geder, fjerkræ, fisk, krebsdyr, bløddyr og andre hvirvelløse vanddyr og mikroorganiske kulturer osv.) (HS-kode(r): 0106)</t>
  </si>
  <si>
    <t>Korn og visse produkter af vegetabilsk oprindelse, herunder frugt og grøntsager</t>
  </si>
  <si>
    <t>Frø (HS-kode: 1002); Byg (HS-kode: 1003); Havre (HS-kode: 1004); Majs (majs) (HS-kode: 1005); Ris (HS-kode: 1006); Sorghum (HS-kode: 1007); Boghvede, hirse, kanariefrø og andre kornprodukter (undtagen hvede og meslin, rug, byg, havre, majs (majs), ris og sorghum) (HS-kode: 1008)</t>
  </si>
  <si>
    <t xml:space="preserve">Emissioner af forurenende stoffer fra motorkøretøjers udstødninger drevet af benzin, flydende petroleumsgas, naturgas, diesel eller ethvert andet alternativt brændstof </t>
  </si>
  <si>
    <t>Byggevarer</t>
  </si>
  <si>
    <t>Brandbekæmpelseskøretøjer (ekskl. køretøjer til transport af personer) (HS-kode(r): 870530); Specielle køretøjer (ICS-kode(r): 43.160)</t>
  </si>
  <si>
    <t>Elektriske ledere</t>
  </si>
  <si>
    <t>Fisk, fersk eller kølet (undtagen fiskefileter og andet fiskekød henhørende under pos. 0304) (HS-kode(r): 0302); Fiskefileter og andet fiskekød, også hakket, fersk, kølet eller frosset (HS-kode(r): 0304); Fisk og fiskeprodukter (ICS-kode(r): 67.120.30)</t>
  </si>
  <si>
    <t>Plantebaserede produkter</t>
  </si>
  <si>
    <t>Primære celler og primære batterier; dele deraf (ekskl. affald) (HS-kode(r): 8506)</t>
  </si>
  <si>
    <t>Hastighedsmålere</t>
  </si>
  <si>
    <t>Elektromagnetisk kompatibilitet (EMC) (ICS-kode(r): 33.100)</t>
  </si>
  <si>
    <t>Veterinærlægemidler.</t>
  </si>
  <si>
    <t>Beta-Glucanase, Cellulase og Xylanase fra Rasamsonia emersonii i en række fødevarer (ICS-koder: 67.220.20)</t>
  </si>
  <si>
    <t>Biocidholdige produkttyper, aktive stoffer og produkter</t>
  </si>
  <si>
    <t>Telekommunikation</t>
  </si>
  <si>
    <t>Aromatiserede vinprodukter</t>
  </si>
  <si>
    <t>Pesticid ethalfluralin i eller på jordskokker (ICS-koder: 65.020, 65.100, 67.040, 67.080)</t>
  </si>
  <si>
    <t>Desinfektionsmidler</t>
  </si>
  <si>
    <t>Præparater af den art, der anvendes til dyrefoder (HS-kode(r): 2309)</t>
  </si>
  <si>
    <t>Afgrødedæksel og frugtfodlister, IS 16718 : 2021 Skyggenet (tapegarn)</t>
  </si>
  <si>
    <t>Køleskabe, frysere og køle-fryseskabe</t>
  </si>
  <si>
    <t>Pesticid ethalfluralin i eller på tørre almindelige bønner (Phaseolus spp.) (ICS-koder: 65.020, 65.100, 67.040, 67.060)</t>
  </si>
  <si>
    <t>Motorkøretøjer (ICS: 43.020, 43.080); Dæk til motorkøretøjer; Fastholdelsessystemer til motorkøretøjer og selepuder.</t>
  </si>
  <si>
    <t>Veterinærlægemidler</t>
  </si>
  <si>
    <t>Pesticid fludioxonil i eller på sukkerroerødder (ICS-koder: 65.020, 65.100, 67.040, 67.080)</t>
  </si>
  <si>
    <t>Telekommunikation (ICS 33.170)</t>
  </si>
  <si>
    <t xml:space="preserve">Medicinske tekstiler </t>
  </si>
  <si>
    <t>Kommoder, skabe og garderobeskabe</t>
  </si>
  <si>
    <t>Fødevarer</t>
  </si>
  <si>
    <t xml:space="preserve">Chili </t>
  </si>
  <si>
    <t>Forskellige laserenheder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</si>
</sst>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font>
      <sz val="11"/>
      <name val="Calibri"/>
    </font>
    <font>
      <b/>
      <sz val="11"/>
      <name val="Calibri"/>
    </font>
    <font>
      <sz val="1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0">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4" fontId="0" fillId="0" borderId="0" xfId="0" applyNumberFormat="1"/>
    <xf numFmtId="14" fontId="1" fillId="0" borderId="0" xfId="0" applyNumberFormat="1" applyFont="1" applyAlignment="1">
      <alignment horizontal="center" vertical="center"/>
    </xf>
    <xf numFmtId="0" fontId="0" fillId="0" borderId="0" xfId="0" applyAlignment="1">
      <alignment vertical="top"/>
    </xf>
    <xf numFmtId="14" fontId="0" fillId="0" borderId="0" xfId="0" applyNumberFormat="1" applyAlignment="1">
      <alignment vertical="top"/>
    </xf>
    <xf numFmtId="0" fontId="0" fillId="0" borderId="0" xfId="0" applyAlignment="1">
      <alignment vertical="top"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45"/>
  <sheetViews>
    <sheetView tabSelected="1" topLeftCell="A340" workbookViewId="0">
      <selection activeCell="D4" sqref="D4"/>
    </sheetView>
  </sheetViews>
  <sheetFormatPr defaultRowHeight="69.95" customHeight="1"/>
  <cols>
    <col min="1" max="1" width="58.7109375" style="8" customWidth="1"/>
    <col min="2" max="2" width="100" style="2" hidden="1" customWidth="1"/>
    <col min="3" max="3" width="20" style="4" hidden="1" customWidth="1"/>
    <col min="4" max="4" width="50" customWidth="1"/>
    <col min="5" max="5" width="30" customWidth="1"/>
    <col min="6" max="7" width="100" style="2" customWidth="1"/>
    <col min="8" max="8" width="40" customWidth="1"/>
    <col min="9" max="12" width="100" customWidth="1"/>
    <col min="13" max="13" width="30" style="4" customWidth="1"/>
    <col min="14" max="18" width="100" customWidth="1"/>
  </cols>
  <sheetData>
    <row r="1" spans="1:18" ht="45.75" customHeight="1">
      <c r="A1" s="1" t="s">
        <v>1337</v>
      </c>
      <c r="B1" s="3" t="s">
        <v>5</v>
      </c>
      <c r="C1" s="5" t="s">
        <v>1</v>
      </c>
      <c r="D1" s="1" t="s">
        <v>2</v>
      </c>
      <c r="E1" s="1" t="s">
        <v>0</v>
      </c>
      <c r="F1" s="3" t="s">
        <v>3</v>
      </c>
      <c r="G1" s="3" t="s">
        <v>4</v>
      </c>
      <c r="H1" s="1" t="s">
        <v>6</v>
      </c>
      <c r="I1" s="1" t="s">
        <v>7</v>
      </c>
      <c r="J1" s="1" t="s">
        <v>8</v>
      </c>
      <c r="K1" s="1" t="s">
        <v>9</v>
      </c>
      <c r="L1" s="1" t="s">
        <v>10</v>
      </c>
      <c r="M1" s="5" t="s">
        <v>11</v>
      </c>
      <c r="N1" s="1" t="s">
        <v>12</v>
      </c>
      <c r="O1" s="1" t="s">
        <v>13</v>
      </c>
      <c r="P1" s="1" t="s">
        <v>14</v>
      </c>
      <c r="Q1" s="1" t="s">
        <v>15</v>
      </c>
      <c r="R1" s="1" t="s">
        <v>16</v>
      </c>
    </row>
    <row r="2" spans="1:18" ht="69.95" customHeight="1">
      <c r="A2" s="8" t="s">
        <v>1377</v>
      </c>
      <c r="B2" s="8" t="s">
        <v>307</v>
      </c>
      <c r="C2" s="7">
        <v>45134</v>
      </c>
      <c r="D2" s="6" t="str">
        <f>HYPERLINK("https://eping.wto.org/en/Search?viewData= G/TBT/N/TPKM/528"," G/TBT/N/TPKM/528")</f>
        <v xml:space="preserve"> G/TBT/N/TPKM/528</v>
      </c>
      <c r="E2" s="6" t="s">
        <v>304</v>
      </c>
      <c r="F2" s="8" t="s">
        <v>305</v>
      </c>
      <c r="G2" s="8" t="s">
        <v>306</v>
      </c>
      <c r="H2" s="6" t="s">
        <v>21</v>
      </c>
      <c r="I2" s="6" t="s">
        <v>308</v>
      </c>
      <c r="J2" s="6" t="s">
        <v>309</v>
      </c>
      <c r="K2" s="6" t="s">
        <v>21</v>
      </c>
      <c r="L2" s="6"/>
      <c r="M2" s="7">
        <v>45194</v>
      </c>
      <c r="N2" s="6" t="s">
        <v>25</v>
      </c>
      <c r="O2" s="8" t="s">
        <v>310</v>
      </c>
      <c r="P2" s="6" t="str">
        <f>HYPERLINK("https://docs.wto.org/imrd/directdoc.asp?DDFDocuments/t/G/TBTN23/TPKM528.DOCX", "https://docs.wto.org/imrd/directdoc.asp?DDFDocuments/t/G/TBTN23/TPKM528.DOCX")</f>
        <v>https://docs.wto.org/imrd/directdoc.asp?DDFDocuments/t/G/TBTN23/TPKM528.DOCX</v>
      </c>
      <c r="Q2" s="6"/>
      <c r="R2" s="6"/>
    </row>
    <row r="3" spans="1:18" ht="69.95" customHeight="1">
      <c r="A3" s="8" t="s">
        <v>1531</v>
      </c>
      <c r="B3" s="8" t="s">
        <v>1276</v>
      </c>
      <c r="C3" s="7">
        <v>45110</v>
      </c>
      <c r="D3" s="6" t="str">
        <f>HYPERLINK("https://eping.wto.org/en/Search?viewData= G/TBT/N/IND/288"," G/TBT/N/IND/288")</f>
        <v xml:space="preserve"> G/TBT/N/IND/288</v>
      </c>
      <c r="E3" s="6" t="s">
        <v>43</v>
      </c>
      <c r="F3" s="8" t="s">
        <v>1274</v>
      </c>
      <c r="G3" s="8" t="s">
        <v>1275</v>
      </c>
      <c r="H3" s="6" t="s">
        <v>21</v>
      </c>
      <c r="I3" s="6" t="s">
        <v>1277</v>
      </c>
      <c r="J3" s="6" t="s">
        <v>1278</v>
      </c>
      <c r="K3" s="6" t="s">
        <v>21</v>
      </c>
      <c r="L3" s="6"/>
      <c r="M3" s="7">
        <v>45170</v>
      </c>
      <c r="N3" s="6" t="s">
        <v>25</v>
      </c>
      <c r="O3" s="8" t="s">
        <v>1279</v>
      </c>
      <c r="P3" s="6" t="str">
        <f>HYPERLINK("https://docs.wto.org/imrd/directdoc.asp?DDFDocuments/t/G/TBTN23/IND288.DOCX", "https://docs.wto.org/imrd/directdoc.asp?DDFDocuments/t/G/TBTN23/IND288.DOCX")</f>
        <v>https://docs.wto.org/imrd/directdoc.asp?DDFDocuments/t/G/TBTN23/IND288.DOCX</v>
      </c>
      <c r="Q3" s="6" t="str">
        <f>HYPERLINK("https://docs.wto.org/imrd/directdoc.asp?DDFDocuments/u/G/TBTN23/IND288.DOCX", "https://docs.wto.org/imrd/directdoc.asp?DDFDocuments/u/G/TBTN23/IND288.DOCX")</f>
        <v>https://docs.wto.org/imrd/directdoc.asp?DDFDocuments/u/G/TBTN23/IND288.DOCX</v>
      </c>
      <c r="R3" s="6" t="str">
        <f>HYPERLINK("https://docs.wto.org/imrd/directdoc.asp?DDFDocuments/v/G/TBTN23/IND288.DOCX", "https://docs.wto.org/imrd/directdoc.asp?DDFDocuments/v/G/TBTN23/IND288.DOCX")</f>
        <v>https://docs.wto.org/imrd/directdoc.asp?DDFDocuments/v/G/TBTN23/IND288.DOCX</v>
      </c>
    </row>
    <row r="4" spans="1:18" ht="69.95" customHeight="1">
      <c r="A4" s="8" t="s">
        <v>1505</v>
      </c>
      <c r="B4" s="8" t="s">
        <v>1134</v>
      </c>
      <c r="C4" s="7">
        <v>45114</v>
      </c>
      <c r="D4" s="6" t="str">
        <f>HYPERLINK("https://eping.wto.org/en/Search?viewData= G/TBT/N/ARG/444"," G/TBT/N/ARG/444")</f>
        <v xml:space="preserve"> G/TBT/N/ARG/444</v>
      </c>
      <c r="E4" s="6" t="s">
        <v>610</v>
      </c>
      <c r="F4" s="8" t="s">
        <v>1132</v>
      </c>
      <c r="G4" s="8" t="s">
        <v>1133</v>
      </c>
      <c r="H4" s="6" t="s">
        <v>21</v>
      </c>
      <c r="I4" s="6" t="s">
        <v>1135</v>
      </c>
      <c r="J4" s="6" t="s">
        <v>655</v>
      </c>
      <c r="K4" s="6" t="s">
        <v>34</v>
      </c>
      <c r="L4" s="6"/>
      <c r="M4" s="7">
        <v>45174</v>
      </c>
      <c r="N4" s="6" t="s">
        <v>25</v>
      </c>
      <c r="O4" s="8" t="s">
        <v>1136</v>
      </c>
      <c r="P4" s="6" t="str">
        <f>HYPERLINK("https://docs.wto.org/imrd/directdoc.asp?DDFDocuments/t/G/TBTN23/ARG444.DOCX", "https://docs.wto.org/imrd/directdoc.asp?DDFDocuments/t/G/TBTN23/ARG444.DOCX")</f>
        <v>https://docs.wto.org/imrd/directdoc.asp?DDFDocuments/t/G/TBTN23/ARG444.DOCX</v>
      </c>
      <c r="Q4" s="6" t="str">
        <f>HYPERLINK("https://docs.wto.org/imrd/directdoc.asp?DDFDocuments/u/G/TBTN23/ARG444.DOCX", "https://docs.wto.org/imrd/directdoc.asp?DDFDocuments/u/G/TBTN23/ARG444.DOCX")</f>
        <v>https://docs.wto.org/imrd/directdoc.asp?DDFDocuments/u/G/TBTN23/ARG444.DOCX</v>
      </c>
      <c r="R4" s="6" t="str">
        <f>HYPERLINK("https://docs.wto.org/imrd/directdoc.asp?DDFDocuments/v/G/TBTN23/ARG444.DOCX", "https://docs.wto.org/imrd/directdoc.asp?DDFDocuments/v/G/TBTN23/ARG444.DOCX")</f>
        <v>https://docs.wto.org/imrd/directdoc.asp?DDFDocuments/v/G/TBTN23/ARG444.DOCX</v>
      </c>
    </row>
    <row r="5" spans="1:18" ht="69.95" customHeight="1">
      <c r="A5" s="8" t="s">
        <v>1373</v>
      </c>
      <c r="B5" s="8" t="s">
        <v>272</v>
      </c>
      <c r="C5" s="7">
        <v>45134</v>
      </c>
      <c r="D5" s="6" t="str">
        <f>HYPERLINK("https://eping.wto.org/en/Search?viewData= G/SPS/N/GBR/39"," G/SPS/N/GBR/39")</f>
        <v xml:space="preserve"> G/SPS/N/GBR/39</v>
      </c>
      <c r="E5" s="6" t="s">
        <v>269</v>
      </c>
      <c r="F5" s="8" t="s">
        <v>270</v>
      </c>
      <c r="G5" s="8" t="s">
        <v>271</v>
      </c>
      <c r="H5" s="6" t="s">
        <v>21</v>
      </c>
      <c r="I5" s="6" t="s">
        <v>21</v>
      </c>
      <c r="J5" s="6" t="s">
        <v>117</v>
      </c>
      <c r="K5" s="6" t="s">
        <v>273</v>
      </c>
      <c r="L5" s="6" t="s">
        <v>21</v>
      </c>
      <c r="M5" s="7">
        <v>45194</v>
      </c>
      <c r="N5" s="6" t="s">
        <v>25</v>
      </c>
      <c r="O5" s="6"/>
      <c r="P5" s="6" t="str">
        <f>HYPERLINK("https://docs.wto.org/imrd/directdoc.asp?DDFDocuments/t/G/SPS/NGBR39.DOCX", "https://docs.wto.org/imrd/directdoc.asp?DDFDocuments/t/G/SPS/NGBR39.DOCX")</f>
        <v>https://docs.wto.org/imrd/directdoc.asp?DDFDocuments/t/G/SPS/NGBR39.DOCX</v>
      </c>
      <c r="Q5" s="6"/>
      <c r="R5" s="6"/>
    </row>
    <row r="6" spans="1:18" ht="69.95" customHeight="1">
      <c r="A6" s="8" t="s">
        <v>1494</v>
      </c>
      <c r="B6" s="8" t="s">
        <v>1071</v>
      </c>
      <c r="C6" s="7">
        <v>45117</v>
      </c>
      <c r="D6" s="6" t="str">
        <f>HYPERLINK("https://eping.wto.org/en/Search?viewData= G/TBT/N/KWT/637"," G/TBT/N/KWT/637")</f>
        <v xml:space="preserve"> G/TBT/N/KWT/637</v>
      </c>
      <c r="E6" s="6" t="s">
        <v>852</v>
      </c>
      <c r="F6" s="8" t="s">
        <v>1069</v>
      </c>
      <c r="G6" s="8" t="s">
        <v>1070</v>
      </c>
      <c r="H6" s="6" t="s">
        <v>21</v>
      </c>
      <c r="I6" s="6" t="s">
        <v>1041</v>
      </c>
      <c r="J6" s="6" t="s">
        <v>23</v>
      </c>
      <c r="K6" s="6" t="s">
        <v>21</v>
      </c>
      <c r="L6" s="6"/>
      <c r="M6" s="7">
        <v>45177</v>
      </c>
      <c r="N6" s="6" t="s">
        <v>25</v>
      </c>
      <c r="O6" s="8" t="s">
        <v>1072</v>
      </c>
      <c r="P6" s="6" t="str">
        <f>HYPERLINK("https://docs.wto.org/imrd/directdoc.asp?DDFDocuments/t/G/TBTN23/KWT637.DOCX", "https://docs.wto.org/imrd/directdoc.asp?DDFDocuments/t/G/TBTN23/KWT637.DOCX")</f>
        <v>https://docs.wto.org/imrd/directdoc.asp?DDFDocuments/t/G/TBTN23/KWT637.DOCX</v>
      </c>
      <c r="Q6" s="6" t="str">
        <f>HYPERLINK("https://docs.wto.org/imrd/directdoc.asp?DDFDocuments/u/G/TBTN23/KWT637.DOCX", "https://docs.wto.org/imrd/directdoc.asp?DDFDocuments/u/G/TBTN23/KWT637.DOCX")</f>
        <v>https://docs.wto.org/imrd/directdoc.asp?DDFDocuments/u/G/TBTN23/KWT637.DOCX</v>
      </c>
      <c r="R6" s="6" t="str">
        <f>HYPERLINK("https://docs.wto.org/imrd/directdoc.asp?DDFDocuments/v/G/TBTN23/KWT637.DOCX", "https://docs.wto.org/imrd/directdoc.asp?DDFDocuments/v/G/TBTN23/KWT637.DOCX")</f>
        <v>https://docs.wto.org/imrd/directdoc.asp?DDFDocuments/v/G/TBTN23/KWT637.DOCX</v>
      </c>
    </row>
    <row r="7" spans="1:18" ht="69.95" customHeight="1">
      <c r="A7" s="8" t="s">
        <v>1489</v>
      </c>
      <c r="B7" s="8" t="s">
        <v>1040</v>
      </c>
      <c r="C7" s="7">
        <v>45117</v>
      </c>
      <c r="D7" s="6" t="str">
        <f>HYPERLINK("https://eping.wto.org/en/Search?viewData= G/TBT/N/KWT/636"," G/TBT/N/KWT/636")</f>
        <v xml:space="preserve"> G/TBT/N/KWT/636</v>
      </c>
      <c r="E7" s="6" t="s">
        <v>852</v>
      </c>
      <c r="F7" s="8" t="s">
        <v>1038</v>
      </c>
      <c r="G7" s="8" t="s">
        <v>1039</v>
      </c>
      <c r="H7" s="6" t="s">
        <v>21</v>
      </c>
      <c r="I7" s="6" t="s">
        <v>1041</v>
      </c>
      <c r="J7" s="6" t="s">
        <v>103</v>
      </c>
      <c r="K7" s="6" t="s">
        <v>21</v>
      </c>
      <c r="L7" s="6"/>
      <c r="M7" s="7">
        <v>45177</v>
      </c>
      <c r="N7" s="6" t="s">
        <v>25</v>
      </c>
      <c r="O7" s="8" t="s">
        <v>1042</v>
      </c>
      <c r="P7" s="6" t="str">
        <f>HYPERLINK("https://docs.wto.org/imrd/directdoc.asp?DDFDocuments/t/G/TBTN23/KWT636.DOCX", "https://docs.wto.org/imrd/directdoc.asp?DDFDocuments/t/G/TBTN23/KWT636.DOCX")</f>
        <v>https://docs.wto.org/imrd/directdoc.asp?DDFDocuments/t/G/TBTN23/KWT636.DOCX</v>
      </c>
      <c r="Q7" s="6" t="str">
        <f>HYPERLINK("https://docs.wto.org/imrd/directdoc.asp?DDFDocuments/u/G/TBTN23/KWT636.DOCX", "https://docs.wto.org/imrd/directdoc.asp?DDFDocuments/u/G/TBTN23/KWT636.DOCX")</f>
        <v>https://docs.wto.org/imrd/directdoc.asp?DDFDocuments/u/G/TBTN23/KWT636.DOCX</v>
      </c>
      <c r="R7" s="6" t="str">
        <f>HYPERLINK("https://docs.wto.org/imrd/directdoc.asp?DDFDocuments/v/G/TBTN23/KWT636.DOCX", "https://docs.wto.org/imrd/directdoc.asp?DDFDocuments/v/G/TBTN23/KWT636.DOCX")</f>
        <v>https://docs.wto.org/imrd/directdoc.asp?DDFDocuments/v/G/TBTN23/KWT636.DOCX</v>
      </c>
    </row>
    <row r="8" spans="1:18" ht="69.95" customHeight="1">
      <c r="A8" s="8" t="s">
        <v>1454</v>
      </c>
      <c r="B8" s="8" t="s">
        <v>1453</v>
      </c>
      <c r="C8" s="7">
        <v>45124</v>
      </c>
      <c r="D8" s="6" t="str">
        <f>HYPERLINK("https://eping.wto.org/en/Search?viewData= G/SPS/N/BDI/63, G/SPS/N/KEN/219, G/SPS/N/RWA/56, G/SPS/N/TZA/285, G/SPS/N/UGA/260"," G/SPS/N/BDI/63, G/SPS/N/KEN/219, G/SPS/N/RWA/56, G/SPS/N/TZA/285, G/SPS/N/UGA/260")</f>
        <v xml:space="preserve"> G/SPS/N/BDI/63, G/SPS/N/KEN/219, G/SPS/N/RWA/56, G/SPS/N/TZA/285, G/SPS/N/UGA/260</v>
      </c>
      <c r="E8" s="6" t="s">
        <v>197</v>
      </c>
      <c r="F8" s="8" t="s">
        <v>765</v>
      </c>
      <c r="G8" s="8" t="s">
        <v>766</v>
      </c>
      <c r="H8" s="6" t="s">
        <v>742</v>
      </c>
      <c r="I8" s="6" t="s">
        <v>743</v>
      </c>
      <c r="J8" s="6" t="s">
        <v>67</v>
      </c>
      <c r="K8" s="6" t="s">
        <v>154</v>
      </c>
      <c r="L8" s="6" t="s">
        <v>21</v>
      </c>
      <c r="M8" s="7">
        <v>45184</v>
      </c>
      <c r="N8" s="6" t="s">
        <v>25</v>
      </c>
      <c r="O8" s="8" t="s">
        <v>767</v>
      </c>
      <c r="P8" s="6" t="str">
        <f>HYPERLINK("https://docs.wto.org/imrd/directdoc.asp?DDFDocuments/t/G/SPS/NBDI63.DOCX", "https://docs.wto.org/imrd/directdoc.asp?DDFDocuments/t/G/SPS/NBDI63.DOCX")</f>
        <v>https://docs.wto.org/imrd/directdoc.asp?DDFDocuments/t/G/SPS/NBDI63.DOCX</v>
      </c>
      <c r="Q8" s="6" t="str">
        <f>HYPERLINK("https://docs.wto.org/imrd/directdoc.asp?DDFDocuments/u/G/SPS/NBDI63.DOCX", "https://docs.wto.org/imrd/directdoc.asp?DDFDocuments/u/G/SPS/NBDI63.DOCX")</f>
        <v>https://docs.wto.org/imrd/directdoc.asp?DDFDocuments/u/G/SPS/NBDI63.DOCX</v>
      </c>
      <c r="R8" s="6" t="str">
        <f>HYPERLINK("https://docs.wto.org/imrd/directdoc.asp?DDFDocuments/v/G/SPS/NBDI63.DOCX", "https://docs.wto.org/imrd/directdoc.asp?DDFDocuments/v/G/SPS/NBDI63.DOCX")</f>
        <v>https://docs.wto.org/imrd/directdoc.asp?DDFDocuments/v/G/SPS/NBDI63.DOCX</v>
      </c>
    </row>
    <row r="9" spans="1:18" ht="69.95" customHeight="1">
      <c r="A9" s="8" t="s">
        <v>1496</v>
      </c>
      <c r="B9" s="8" t="s">
        <v>1080</v>
      </c>
      <c r="C9" s="7">
        <v>45114</v>
      </c>
      <c r="D9" s="6" t="str">
        <f>HYPERLINK("https://eping.wto.org/en/Search?viewData= G/TBT/N/BDI/389, G/TBT/N/KEN/1469, G/TBT/N/RWA/901, G/TBT/N/TZA/1003, G/TBT/N/UGA/1808"," G/TBT/N/BDI/389, G/TBT/N/KEN/1469, G/TBT/N/RWA/901, G/TBT/N/TZA/1003, G/TBT/N/UGA/1808")</f>
        <v xml:space="preserve"> G/TBT/N/BDI/389, G/TBT/N/KEN/1469, G/TBT/N/RWA/901, G/TBT/N/TZA/1003, G/TBT/N/UGA/1808</v>
      </c>
      <c r="E9" s="6" t="s">
        <v>768</v>
      </c>
      <c r="F9" s="8" t="s">
        <v>739</v>
      </c>
      <c r="G9" s="8" t="s">
        <v>740</v>
      </c>
      <c r="H9" s="6" t="s">
        <v>742</v>
      </c>
      <c r="I9" s="6" t="s">
        <v>743</v>
      </c>
      <c r="J9" s="6" t="s">
        <v>1081</v>
      </c>
      <c r="K9" s="6" t="s">
        <v>34</v>
      </c>
      <c r="L9" s="6"/>
      <c r="M9" s="7">
        <v>45174</v>
      </c>
      <c r="N9" s="6" t="s">
        <v>25</v>
      </c>
      <c r="O9" s="8" t="s">
        <v>1082</v>
      </c>
      <c r="P9" s="6" t="str">
        <f>HYPERLINK("https://docs.wto.org/imrd/directdoc.asp?DDFDocuments/t/G/TBTN23/BDI389.DOCX", "https://docs.wto.org/imrd/directdoc.asp?DDFDocuments/t/G/TBTN23/BDI389.DOCX")</f>
        <v>https://docs.wto.org/imrd/directdoc.asp?DDFDocuments/t/G/TBTN23/BDI389.DOCX</v>
      </c>
      <c r="Q9" s="6" t="str">
        <f>HYPERLINK("https://docs.wto.org/imrd/directdoc.asp?DDFDocuments/u/G/TBTN23/BDI389.DOCX", "https://docs.wto.org/imrd/directdoc.asp?DDFDocuments/u/G/TBTN23/BDI389.DOCX")</f>
        <v>https://docs.wto.org/imrd/directdoc.asp?DDFDocuments/u/G/TBTN23/BDI389.DOCX</v>
      </c>
      <c r="R9" s="6" t="str">
        <f>HYPERLINK("https://docs.wto.org/imrd/directdoc.asp?DDFDocuments/v/G/TBTN23/BDI389.DOCX", "https://docs.wto.org/imrd/directdoc.asp?DDFDocuments/v/G/TBTN23/BDI389.DOCX")</f>
        <v>https://docs.wto.org/imrd/directdoc.asp?DDFDocuments/v/G/TBTN23/BDI389.DOCX</v>
      </c>
    </row>
    <row r="10" spans="1:18" ht="69.95" customHeight="1">
      <c r="A10" s="8" t="s">
        <v>1496</v>
      </c>
      <c r="B10" s="8" t="s">
        <v>1080</v>
      </c>
      <c r="C10" s="7">
        <v>45114</v>
      </c>
      <c r="D10" s="6" t="str">
        <f>HYPERLINK("https://eping.wto.org/en/Search?viewData= G/TBT/N/BDI/390, G/TBT/N/KEN/1470, G/TBT/N/RWA/902, G/TBT/N/TZA/1004, G/TBT/N/UGA/1809"," G/TBT/N/BDI/390, G/TBT/N/KEN/1470, G/TBT/N/RWA/902, G/TBT/N/TZA/1004, G/TBT/N/UGA/1809")</f>
        <v xml:space="preserve"> G/TBT/N/BDI/390, G/TBT/N/KEN/1470, G/TBT/N/RWA/902, G/TBT/N/TZA/1004, G/TBT/N/UGA/1809</v>
      </c>
      <c r="E10" s="6" t="s">
        <v>646</v>
      </c>
      <c r="F10" s="8" t="s">
        <v>765</v>
      </c>
      <c r="G10" s="8" t="s">
        <v>766</v>
      </c>
      <c r="H10" s="6" t="s">
        <v>742</v>
      </c>
      <c r="I10" s="6" t="s">
        <v>743</v>
      </c>
      <c r="J10" s="6" t="s">
        <v>1081</v>
      </c>
      <c r="K10" s="6" t="s">
        <v>34</v>
      </c>
      <c r="L10" s="6"/>
      <c r="M10" s="7">
        <v>45174</v>
      </c>
      <c r="N10" s="6" t="s">
        <v>25</v>
      </c>
      <c r="O10" s="8" t="s">
        <v>1094</v>
      </c>
      <c r="P10" s="6" t="str">
        <f>HYPERLINK("https://docs.wto.org/imrd/directdoc.asp?DDFDocuments/t/G/TBTN23/BDI390.DOCX", "https://docs.wto.org/imrd/directdoc.asp?DDFDocuments/t/G/TBTN23/BDI390.DOCX")</f>
        <v>https://docs.wto.org/imrd/directdoc.asp?DDFDocuments/t/G/TBTN23/BDI390.DOCX</v>
      </c>
      <c r="Q10" s="6" t="str">
        <f>HYPERLINK("https://docs.wto.org/imrd/directdoc.asp?DDFDocuments/u/G/TBTN23/BDI390.DOCX", "https://docs.wto.org/imrd/directdoc.asp?DDFDocuments/u/G/TBTN23/BDI390.DOCX")</f>
        <v>https://docs.wto.org/imrd/directdoc.asp?DDFDocuments/u/G/TBTN23/BDI390.DOCX</v>
      </c>
      <c r="R10" s="6" t="str">
        <f>HYPERLINK("https://docs.wto.org/imrd/directdoc.asp?DDFDocuments/v/G/TBTN23/BDI390.DOCX", "https://docs.wto.org/imrd/directdoc.asp?DDFDocuments/v/G/TBTN23/BDI390.DOCX")</f>
        <v>https://docs.wto.org/imrd/directdoc.asp?DDFDocuments/v/G/TBTN23/BDI390.DOCX</v>
      </c>
    </row>
    <row r="11" spans="1:18" ht="69.95" customHeight="1">
      <c r="A11" s="8" t="s">
        <v>1496</v>
      </c>
      <c r="B11" s="8" t="s">
        <v>1080</v>
      </c>
      <c r="C11" s="7">
        <v>45114</v>
      </c>
      <c r="D11" s="6" t="str">
        <f>HYPERLINK("https://eping.wto.org/en/Search?viewData= G/TBT/N/BDI/389, G/TBT/N/KEN/1469, G/TBT/N/RWA/901, G/TBT/N/TZA/1003, G/TBT/N/UGA/1808"," G/TBT/N/BDI/389, G/TBT/N/KEN/1469, G/TBT/N/RWA/901, G/TBT/N/TZA/1003, G/TBT/N/UGA/1808")</f>
        <v xml:space="preserve"> G/TBT/N/BDI/389, G/TBT/N/KEN/1469, G/TBT/N/RWA/901, G/TBT/N/TZA/1003, G/TBT/N/UGA/1808</v>
      </c>
      <c r="E11" s="6" t="s">
        <v>197</v>
      </c>
      <c r="F11" s="8" t="s">
        <v>739</v>
      </c>
      <c r="G11" s="8" t="s">
        <v>740</v>
      </c>
      <c r="H11" s="6" t="s">
        <v>742</v>
      </c>
      <c r="I11" s="6" t="s">
        <v>743</v>
      </c>
      <c r="J11" s="6" t="s">
        <v>1095</v>
      </c>
      <c r="K11" s="6" t="s">
        <v>34</v>
      </c>
      <c r="L11" s="6"/>
      <c r="M11" s="7">
        <v>45174</v>
      </c>
      <c r="N11" s="6" t="s">
        <v>25</v>
      </c>
      <c r="O11" s="8" t="s">
        <v>1082</v>
      </c>
      <c r="P11" s="6" t="str">
        <f>HYPERLINK("https://docs.wto.org/imrd/directdoc.asp?DDFDocuments/t/G/TBTN23/BDI389.DOCX", "https://docs.wto.org/imrd/directdoc.asp?DDFDocuments/t/G/TBTN23/BDI389.DOCX")</f>
        <v>https://docs.wto.org/imrd/directdoc.asp?DDFDocuments/t/G/TBTN23/BDI389.DOCX</v>
      </c>
      <c r="Q11" s="6" t="str">
        <f>HYPERLINK("https://docs.wto.org/imrd/directdoc.asp?DDFDocuments/u/G/TBTN23/BDI389.DOCX", "https://docs.wto.org/imrd/directdoc.asp?DDFDocuments/u/G/TBTN23/BDI389.DOCX")</f>
        <v>https://docs.wto.org/imrd/directdoc.asp?DDFDocuments/u/G/TBTN23/BDI389.DOCX</v>
      </c>
      <c r="R11" s="6" t="str">
        <f>HYPERLINK("https://docs.wto.org/imrd/directdoc.asp?DDFDocuments/v/G/TBTN23/BDI389.DOCX", "https://docs.wto.org/imrd/directdoc.asp?DDFDocuments/v/G/TBTN23/BDI389.DOCX")</f>
        <v>https://docs.wto.org/imrd/directdoc.asp?DDFDocuments/v/G/TBTN23/BDI389.DOCX</v>
      </c>
    </row>
    <row r="12" spans="1:18" ht="69.95" customHeight="1">
      <c r="A12" s="8" t="s">
        <v>1496</v>
      </c>
      <c r="B12" s="8" t="s">
        <v>1080</v>
      </c>
      <c r="C12" s="7">
        <v>45114</v>
      </c>
      <c r="D12" s="6" t="str">
        <f>HYPERLINK("https://eping.wto.org/en/Search?viewData= G/TBT/N/BDI/389, G/TBT/N/KEN/1469, G/TBT/N/RWA/901, G/TBT/N/TZA/1003, G/TBT/N/UGA/1808"," G/TBT/N/BDI/389, G/TBT/N/KEN/1469, G/TBT/N/RWA/901, G/TBT/N/TZA/1003, G/TBT/N/UGA/1808")</f>
        <v xml:space="preserve"> G/TBT/N/BDI/389, G/TBT/N/KEN/1469, G/TBT/N/RWA/901, G/TBT/N/TZA/1003, G/TBT/N/UGA/1808</v>
      </c>
      <c r="E12" s="6" t="s">
        <v>262</v>
      </c>
      <c r="F12" s="8" t="s">
        <v>739</v>
      </c>
      <c r="G12" s="8" t="s">
        <v>740</v>
      </c>
      <c r="H12" s="6" t="s">
        <v>742</v>
      </c>
      <c r="I12" s="6" t="s">
        <v>743</v>
      </c>
      <c r="J12" s="6" t="s">
        <v>1081</v>
      </c>
      <c r="K12" s="6" t="s">
        <v>34</v>
      </c>
      <c r="L12" s="6"/>
      <c r="M12" s="7">
        <v>45174</v>
      </c>
      <c r="N12" s="6" t="s">
        <v>25</v>
      </c>
      <c r="O12" s="8" t="s">
        <v>1082</v>
      </c>
      <c r="P12" s="6" t="str">
        <f>HYPERLINK("https://docs.wto.org/imrd/directdoc.asp?DDFDocuments/t/G/TBTN23/BDI389.DOCX", "https://docs.wto.org/imrd/directdoc.asp?DDFDocuments/t/G/TBTN23/BDI389.DOCX")</f>
        <v>https://docs.wto.org/imrd/directdoc.asp?DDFDocuments/t/G/TBTN23/BDI389.DOCX</v>
      </c>
      <c r="Q12" s="6" t="str">
        <f>HYPERLINK("https://docs.wto.org/imrd/directdoc.asp?DDFDocuments/u/G/TBTN23/BDI389.DOCX", "https://docs.wto.org/imrd/directdoc.asp?DDFDocuments/u/G/TBTN23/BDI389.DOCX")</f>
        <v>https://docs.wto.org/imrd/directdoc.asp?DDFDocuments/u/G/TBTN23/BDI389.DOCX</v>
      </c>
      <c r="R12" s="6" t="str">
        <f>HYPERLINK("https://docs.wto.org/imrd/directdoc.asp?DDFDocuments/v/G/TBTN23/BDI389.DOCX", "https://docs.wto.org/imrd/directdoc.asp?DDFDocuments/v/G/TBTN23/BDI389.DOCX")</f>
        <v>https://docs.wto.org/imrd/directdoc.asp?DDFDocuments/v/G/TBTN23/BDI389.DOCX</v>
      </c>
    </row>
    <row r="13" spans="1:18" ht="69.95" customHeight="1">
      <c r="A13" s="8" t="s">
        <v>1496</v>
      </c>
      <c r="B13" s="8" t="s">
        <v>1080</v>
      </c>
      <c r="C13" s="7">
        <v>45114</v>
      </c>
      <c r="D13" s="6" t="str">
        <f>HYPERLINK("https://eping.wto.org/en/Search?viewData= G/TBT/N/BDI/387, G/TBT/N/KEN/1467, G/TBT/N/RWA/899, G/TBT/N/TZA/1001, G/TBT/N/UGA/1806"," G/TBT/N/BDI/387, G/TBT/N/KEN/1467, G/TBT/N/RWA/899, G/TBT/N/TZA/1001, G/TBT/N/UGA/1806")</f>
        <v xml:space="preserve"> G/TBT/N/BDI/387, G/TBT/N/KEN/1467, G/TBT/N/RWA/899, G/TBT/N/TZA/1001, G/TBT/N/UGA/1806</v>
      </c>
      <c r="E13" s="6" t="s">
        <v>768</v>
      </c>
      <c r="F13" s="8" t="s">
        <v>1096</v>
      </c>
      <c r="G13" s="8" t="s">
        <v>1097</v>
      </c>
      <c r="H13" s="6" t="s">
        <v>742</v>
      </c>
      <c r="I13" s="6" t="s">
        <v>743</v>
      </c>
      <c r="J13" s="6" t="s">
        <v>1095</v>
      </c>
      <c r="K13" s="6" t="s">
        <v>34</v>
      </c>
      <c r="L13" s="6"/>
      <c r="M13" s="7">
        <v>45174</v>
      </c>
      <c r="N13" s="6" t="s">
        <v>25</v>
      </c>
      <c r="O13" s="8" t="s">
        <v>1098</v>
      </c>
      <c r="P13" s="6" t="str">
        <f>HYPERLINK("https://docs.wto.org/imrd/directdoc.asp?DDFDocuments/t/G/TBTN23/BDI387.DOCX", "https://docs.wto.org/imrd/directdoc.asp?DDFDocuments/t/G/TBTN23/BDI387.DOCX")</f>
        <v>https://docs.wto.org/imrd/directdoc.asp?DDFDocuments/t/G/TBTN23/BDI387.DOCX</v>
      </c>
      <c r="Q13" s="6" t="str">
        <f>HYPERLINK("https://docs.wto.org/imrd/directdoc.asp?DDFDocuments/u/G/TBTN23/BDI387.DOCX", "https://docs.wto.org/imrd/directdoc.asp?DDFDocuments/u/G/TBTN23/BDI387.DOCX")</f>
        <v>https://docs.wto.org/imrd/directdoc.asp?DDFDocuments/u/G/TBTN23/BDI387.DOCX</v>
      </c>
      <c r="R13" s="6" t="str">
        <f>HYPERLINK("https://docs.wto.org/imrd/directdoc.asp?DDFDocuments/v/G/TBTN23/BDI387.DOCX", "https://docs.wto.org/imrd/directdoc.asp?DDFDocuments/v/G/TBTN23/BDI387.DOCX")</f>
        <v>https://docs.wto.org/imrd/directdoc.asp?DDFDocuments/v/G/TBTN23/BDI387.DOCX</v>
      </c>
    </row>
    <row r="14" spans="1:18" ht="69.95" customHeight="1">
      <c r="A14" s="8" t="s">
        <v>1496</v>
      </c>
      <c r="B14" s="8" t="s">
        <v>1080</v>
      </c>
      <c r="C14" s="7">
        <v>45114</v>
      </c>
      <c r="D14" s="6" t="str">
        <f>HYPERLINK("https://eping.wto.org/en/Search?viewData= G/TBT/N/BDI/387, G/TBT/N/KEN/1467, G/TBT/N/RWA/899, G/TBT/N/TZA/1001, G/TBT/N/UGA/1806"," G/TBT/N/BDI/387, G/TBT/N/KEN/1467, G/TBT/N/RWA/899, G/TBT/N/TZA/1001, G/TBT/N/UGA/1806")</f>
        <v xml:space="preserve"> G/TBT/N/BDI/387, G/TBT/N/KEN/1467, G/TBT/N/RWA/899, G/TBT/N/TZA/1001, G/TBT/N/UGA/1806</v>
      </c>
      <c r="E14" s="6" t="s">
        <v>646</v>
      </c>
      <c r="F14" s="8" t="s">
        <v>1096</v>
      </c>
      <c r="G14" s="8" t="s">
        <v>1097</v>
      </c>
      <c r="H14" s="6" t="s">
        <v>742</v>
      </c>
      <c r="I14" s="6" t="s">
        <v>743</v>
      </c>
      <c r="J14" s="6" t="s">
        <v>1081</v>
      </c>
      <c r="K14" s="6" t="s">
        <v>34</v>
      </c>
      <c r="L14" s="6"/>
      <c r="M14" s="7">
        <v>45174</v>
      </c>
      <c r="N14" s="6" t="s">
        <v>25</v>
      </c>
      <c r="O14" s="8" t="s">
        <v>1098</v>
      </c>
      <c r="P14" s="6" t="str">
        <f>HYPERLINK("https://docs.wto.org/imrd/directdoc.asp?DDFDocuments/t/G/TBTN23/BDI387.DOCX", "https://docs.wto.org/imrd/directdoc.asp?DDFDocuments/t/G/TBTN23/BDI387.DOCX")</f>
        <v>https://docs.wto.org/imrd/directdoc.asp?DDFDocuments/t/G/TBTN23/BDI387.DOCX</v>
      </c>
      <c r="Q14" s="6" t="str">
        <f>HYPERLINK("https://docs.wto.org/imrd/directdoc.asp?DDFDocuments/u/G/TBTN23/BDI387.DOCX", "https://docs.wto.org/imrd/directdoc.asp?DDFDocuments/u/G/TBTN23/BDI387.DOCX")</f>
        <v>https://docs.wto.org/imrd/directdoc.asp?DDFDocuments/u/G/TBTN23/BDI387.DOCX</v>
      </c>
      <c r="R14" s="6" t="str">
        <f>HYPERLINK("https://docs.wto.org/imrd/directdoc.asp?DDFDocuments/v/G/TBTN23/BDI387.DOCX", "https://docs.wto.org/imrd/directdoc.asp?DDFDocuments/v/G/TBTN23/BDI387.DOCX")</f>
        <v>https://docs.wto.org/imrd/directdoc.asp?DDFDocuments/v/G/TBTN23/BDI387.DOCX</v>
      </c>
    </row>
    <row r="15" spans="1:18" ht="69.95" customHeight="1">
      <c r="A15" s="8" t="s">
        <v>1496</v>
      </c>
      <c r="B15" s="8" t="s">
        <v>1080</v>
      </c>
      <c r="C15" s="7">
        <v>45114</v>
      </c>
      <c r="D15" s="6" t="str">
        <f>HYPERLINK("https://eping.wto.org/en/Search?viewData= G/TBT/N/BDI/387, G/TBT/N/KEN/1467, G/TBT/N/RWA/899, G/TBT/N/TZA/1001, G/TBT/N/UGA/1806"," G/TBT/N/BDI/387, G/TBT/N/KEN/1467, G/TBT/N/RWA/899, G/TBT/N/TZA/1001, G/TBT/N/UGA/1806")</f>
        <v xml:space="preserve"> G/TBT/N/BDI/387, G/TBT/N/KEN/1467, G/TBT/N/RWA/899, G/TBT/N/TZA/1001, G/TBT/N/UGA/1806</v>
      </c>
      <c r="E15" s="6" t="s">
        <v>197</v>
      </c>
      <c r="F15" s="8" t="s">
        <v>1096</v>
      </c>
      <c r="G15" s="8" t="s">
        <v>1097</v>
      </c>
      <c r="H15" s="6" t="s">
        <v>742</v>
      </c>
      <c r="I15" s="6" t="s">
        <v>743</v>
      </c>
      <c r="J15" s="6" t="s">
        <v>1095</v>
      </c>
      <c r="K15" s="6" t="s">
        <v>34</v>
      </c>
      <c r="L15" s="6"/>
      <c r="M15" s="7">
        <v>45174</v>
      </c>
      <c r="N15" s="6" t="s">
        <v>25</v>
      </c>
      <c r="O15" s="8" t="s">
        <v>1098</v>
      </c>
      <c r="P15" s="6" t="str">
        <f>HYPERLINK("https://docs.wto.org/imrd/directdoc.asp?DDFDocuments/t/G/TBTN23/BDI387.DOCX", "https://docs.wto.org/imrd/directdoc.asp?DDFDocuments/t/G/TBTN23/BDI387.DOCX")</f>
        <v>https://docs.wto.org/imrd/directdoc.asp?DDFDocuments/t/G/TBTN23/BDI387.DOCX</v>
      </c>
      <c r="Q15" s="6" t="str">
        <f>HYPERLINK("https://docs.wto.org/imrd/directdoc.asp?DDFDocuments/u/G/TBTN23/BDI387.DOCX", "https://docs.wto.org/imrd/directdoc.asp?DDFDocuments/u/G/TBTN23/BDI387.DOCX")</f>
        <v>https://docs.wto.org/imrd/directdoc.asp?DDFDocuments/u/G/TBTN23/BDI387.DOCX</v>
      </c>
      <c r="R15" s="6" t="str">
        <f>HYPERLINK("https://docs.wto.org/imrd/directdoc.asp?DDFDocuments/v/G/TBTN23/BDI387.DOCX", "https://docs.wto.org/imrd/directdoc.asp?DDFDocuments/v/G/TBTN23/BDI387.DOCX")</f>
        <v>https://docs.wto.org/imrd/directdoc.asp?DDFDocuments/v/G/TBTN23/BDI387.DOCX</v>
      </c>
    </row>
    <row r="16" spans="1:18" ht="69.95" customHeight="1">
      <c r="A16" s="8" t="s">
        <v>1496</v>
      </c>
      <c r="B16" s="8" t="s">
        <v>1080</v>
      </c>
      <c r="C16" s="7">
        <v>45114</v>
      </c>
      <c r="D16" s="6" t="str">
        <f>HYPERLINK("https://eping.wto.org/en/Search?viewData= G/TBT/N/BDI/387, G/TBT/N/KEN/1467, G/TBT/N/RWA/899, G/TBT/N/TZA/1001, G/TBT/N/UGA/1806"," G/TBT/N/BDI/387, G/TBT/N/KEN/1467, G/TBT/N/RWA/899, G/TBT/N/TZA/1001, G/TBT/N/UGA/1806")</f>
        <v xml:space="preserve"> G/TBT/N/BDI/387, G/TBT/N/KEN/1467, G/TBT/N/RWA/899, G/TBT/N/TZA/1001, G/TBT/N/UGA/1806</v>
      </c>
      <c r="E16" s="6" t="s">
        <v>27</v>
      </c>
      <c r="F16" s="8" t="s">
        <v>1096</v>
      </c>
      <c r="G16" s="8" t="s">
        <v>1097</v>
      </c>
      <c r="H16" s="6" t="s">
        <v>742</v>
      </c>
      <c r="I16" s="6" t="s">
        <v>743</v>
      </c>
      <c r="J16" s="6" t="s">
        <v>1081</v>
      </c>
      <c r="K16" s="6" t="s">
        <v>34</v>
      </c>
      <c r="L16" s="6"/>
      <c r="M16" s="7">
        <v>45174</v>
      </c>
      <c r="N16" s="6" t="s">
        <v>25</v>
      </c>
      <c r="O16" s="8" t="s">
        <v>1098</v>
      </c>
      <c r="P16" s="6" t="str">
        <f>HYPERLINK("https://docs.wto.org/imrd/directdoc.asp?DDFDocuments/t/G/TBTN23/BDI387.DOCX", "https://docs.wto.org/imrd/directdoc.asp?DDFDocuments/t/G/TBTN23/BDI387.DOCX")</f>
        <v>https://docs.wto.org/imrd/directdoc.asp?DDFDocuments/t/G/TBTN23/BDI387.DOCX</v>
      </c>
      <c r="Q16" s="6" t="str">
        <f>HYPERLINK("https://docs.wto.org/imrd/directdoc.asp?DDFDocuments/u/G/TBTN23/BDI387.DOCX", "https://docs.wto.org/imrd/directdoc.asp?DDFDocuments/u/G/TBTN23/BDI387.DOCX")</f>
        <v>https://docs.wto.org/imrd/directdoc.asp?DDFDocuments/u/G/TBTN23/BDI387.DOCX</v>
      </c>
      <c r="R16" s="6" t="str">
        <f>HYPERLINK("https://docs.wto.org/imrd/directdoc.asp?DDFDocuments/v/G/TBTN23/BDI387.DOCX", "https://docs.wto.org/imrd/directdoc.asp?DDFDocuments/v/G/TBTN23/BDI387.DOCX")</f>
        <v>https://docs.wto.org/imrd/directdoc.asp?DDFDocuments/v/G/TBTN23/BDI387.DOCX</v>
      </c>
    </row>
    <row r="17" spans="1:18" ht="69.95" customHeight="1">
      <c r="A17" s="8" t="s">
        <v>1496</v>
      </c>
      <c r="B17" s="8" t="s">
        <v>1080</v>
      </c>
      <c r="C17" s="7">
        <v>45114</v>
      </c>
      <c r="D17" s="6" t="str">
        <f>HYPERLINK("https://eping.wto.org/en/Search?viewData= G/TBT/N/BDI/390, G/TBT/N/KEN/1470, G/TBT/N/RWA/902, G/TBT/N/TZA/1004, G/TBT/N/UGA/1809"," G/TBT/N/BDI/390, G/TBT/N/KEN/1470, G/TBT/N/RWA/902, G/TBT/N/TZA/1004, G/TBT/N/UGA/1809")</f>
        <v xml:space="preserve"> G/TBT/N/BDI/390, G/TBT/N/KEN/1470, G/TBT/N/RWA/902, G/TBT/N/TZA/1004, G/TBT/N/UGA/1809</v>
      </c>
      <c r="E17" s="6" t="s">
        <v>768</v>
      </c>
      <c r="F17" s="8" t="s">
        <v>765</v>
      </c>
      <c r="G17" s="8" t="s">
        <v>766</v>
      </c>
      <c r="H17" s="6" t="s">
        <v>742</v>
      </c>
      <c r="I17" s="6" t="s">
        <v>743</v>
      </c>
      <c r="J17" s="6" t="s">
        <v>1095</v>
      </c>
      <c r="K17" s="6" t="s">
        <v>34</v>
      </c>
      <c r="L17" s="6"/>
      <c r="M17" s="7">
        <v>45174</v>
      </c>
      <c r="N17" s="6" t="s">
        <v>25</v>
      </c>
      <c r="O17" s="8" t="s">
        <v>1094</v>
      </c>
      <c r="P17" s="6" t="str">
        <f>HYPERLINK("https://docs.wto.org/imrd/directdoc.asp?DDFDocuments/t/G/TBTN23/BDI390.DOCX", "https://docs.wto.org/imrd/directdoc.asp?DDFDocuments/t/G/TBTN23/BDI390.DOCX")</f>
        <v>https://docs.wto.org/imrd/directdoc.asp?DDFDocuments/t/G/TBTN23/BDI390.DOCX</v>
      </c>
      <c r="Q17" s="6" t="str">
        <f>HYPERLINK("https://docs.wto.org/imrd/directdoc.asp?DDFDocuments/u/G/TBTN23/BDI390.DOCX", "https://docs.wto.org/imrd/directdoc.asp?DDFDocuments/u/G/TBTN23/BDI390.DOCX")</f>
        <v>https://docs.wto.org/imrd/directdoc.asp?DDFDocuments/u/G/TBTN23/BDI390.DOCX</v>
      </c>
      <c r="R17" s="6" t="str">
        <f>HYPERLINK("https://docs.wto.org/imrd/directdoc.asp?DDFDocuments/v/G/TBTN23/BDI390.DOCX", "https://docs.wto.org/imrd/directdoc.asp?DDFDocuments/v/G/TBTN23/BDI390.DOCX")</f>
        <v>https://docs.wto.org/imrd/directdoc.asp?DDFDocuments/v/G/TBTN23/BDI390.DOCX</v>
      </c>
    </row>
    <row r="18" spans="1:18" ht="69.95" customHeight="1">
      <c r="A18" s="8" t="s">
        <v>1496</v>
      </c>
      <c r="B18" s="8" t="s">
        <v>1080</v>
      </c>
      <c r="C18" s="7">
        <v>45114</v>
      </c>
      <c r="D18" s="6" t="str">
        <f>HYPERLINK("https://eping.wto.org/en/Search?viewData= G/TBT/N/BDI/390, G/TBT/N/KEN/1470, G/TBT/N/RWA/902, G/TBT/N/TZA/1004, G/TBT/N/UGA/1809"," G/TBT/N/BDI/390, G/TBT/N/KEN/1470, G/TBT/N/RWA/902, G/TBT/N/TZA/1004, G/TBT/N/UGA/1809")</f>
        <v xml:space="preserve"> G/TBT/N/BDI/390, G/TBT/N/KEN/1470, G/TBT/N/RWA/902, G/TBT/N/TZA/1004, G/TBT/N/UGA/1809</v>
      </c>
      <c r="E18" s="6" t="s">
        <v>197</v>
      </c>
      <c r="F18" s="8" t="s">
        <v>765</v>
      </c>
      <c r="G18" s="8" t="s">
        <v>766</v>
      </c>
      <c r="H18" s="6" t="s">
        <v>742</v>
      </c>
      <c r="I18" s="6" t="s">
        <v>743</v>
      </c>
      <c r="J18" s="6" t="s">
        <v>1095</v>
      </c>
      <c r="K18" s="6" t="s">
        <v>34</v>
      </c>
      <c r="L18" s="6"/>
      <c r="M18" s="7">
        <v>45174</v>
      </c>
      <c r="N18" s="6" t="s">
        <v>25</v>
      </c>
      <c r="O18" s="8" t="s">
        <v>1094</v>
      </c>
      <c r="P18" s="6" t="str">
        <f>HYPERLINK("https://docs.wto.org/imrd/directdoc.asp?DDFDocuments/t/G/TBTN23/BDI390.DOCX", "https://docs.wto.org/imrd/directdoc.asp?DDFDocuments/t/G/TBTN23/BDI390.DOCX")</f>
        <v>https://docs.wto.org/imrd/directdoc.asp?DDFDocuments/t/G/TBTN23/BDI390.DOCX</v>
      </c>
      <c r="Q18" s="6" t="str">
        <f>HYPERLINK("https://docs.wto.org/imrd/directdoc.asp?DDFDocuments/u/G/TBTN23/BDI390.DOCX", "https://docs.wto.org/imrd/directdoc.asp?DDFDocuments/u/G/TBTN23/BDI390.DOCX")</f>
        <v>https://docs.wto.org/imrd/directdoc.asp?DDFDocuments/u/G/TBTN23/BDI390.DOCX</v>
      </c>
      <c r="R18" s="6" t="str">
        <f>HYPERLINK("https://docs.wto.org/imrd/directdoc.asp?DDFDocuments/v/G/TBTN23/BDI390.DOCX", "https://docs.wto.org/imrd/directdoc.asp?DDFDocuments/v/G/TBTN23/BDI390.DOCX")</f>
        <v>https://docs.wto.org/imrd/directdoc.asp?DDFDocuments/v/G/TBTN23/BDI390.DOCX</v>
      </c>
    </row>
    <row r="19" spans="1:18" ht="69.95" customHeight="1">
      <c r="A19" s="8" t="s">
        <v>1496</v>
      </c>
      <c r="B19" s="8" t="s">
        <v>1080</v>
      </c>
      <c r="C19" s="7">
        <v>45114</v>
      </c>
      <c r="D19" s="6" t="str">
        <f>HYPERLINK("https://eping.wto.org/en/Search?viewData= G/TBT/N/BDI/389, G/TBT/N/KEN/1469, G/TBT/N/RWA/901, G/TBT/N/TZA/1003, G/TBT/N/UGA/1808"," G/TBT/N/BDI/389, G/TBT/N/KEN/1469, G/TBT/N/RWA/901, G/TBT/N/TZA/1003, G/TBT/N/UGA/1808")</f>
        <v xml:space="preserve"> G/TBT/N/BDI/389, G/TBT/N/KEN/1469, G/TBT/N/RWA/901, G/TBT/N/TZA/1003, G/TBT/N/UGA/1808</v>
      </c>
      <c r="E19" s="6" t="s">
        <v>27</v>
      </c>
      <c r="F19" s="8" t="s">
        <v>739</v>
      </c>
      <c r="G19" s="8" t="s">
        <v>740</v>
      </c>
      <c r="H19" s="6" t="s">
        <v>742</v>
      </c>
      <c r="I19" s="6" t="s">
        <v>743</v>
      </c>
      <c r="J19" s="6" t="s">
        <v>1081</v>
      </c>
      <c r="K19" s="6" t="s">
        <v>34</v>
      </c>
      <c r="L19" s="6"/>
      <c r="M19" s="7">
        <v>45174</v>
      </c>
      <c r="N19" s="6" t="s">
        <v>25</v>
      </c>
      <c r="O19" s="8" t="s">
        <v>1082</v>
      </c>
      <c r="P19" s="6" t="str">
        <f>HYPERLINK("https://docs.wto.org/imrd/directdoc.asp?DDFDocuments/t/G/TBTN23/BDI389.DOCX", "https://docs.wto.org/imrd/directdoc.asp?DDFDocuments/t/G/TBTN23/BDI389.DOCX")</f>
        <v>https://docs.wto.org/imrd/directdoc.asp?DDFDocuments/t/G/TBTN23/BDI389.DOCX</v>
      </c>
      <c r="Q19" s="6" t="str">
        <f>HYPERLINK("https://docs.wto.org/imrd/directdoc.asp?DDFDocuments/u/G/TBTN23/BDI389.DOCX", "https://docs.wto.org/imrd/directdoc.asp?DDFDocuments/u/G/TBTN23/BDI389.DOCX")</f>
        <v>https://docs.wto.org/imrd/directdoc.asp?DDFDocuments/u/G/TBTN23/BDI389.DOCX</v>
      </c>
      <c r="R19" s="6" t="str">
        <f>HYPERLINK("https://docs.wto.org/imrd/directdoc.asp?DDFDocuments/v/G/TBTN23/BDI389.DOCX", "https://docs.wto.org/imrd/directdoc.asp?DDFDocuments/v/G/TBTN23/BDI389.DOCX")</f>
        <v>https://docs.wto.org/imrd/directdoc.asp?DDFDocuments/v/G/TBTN23/BDI389.DOCX</v>
      </c>
    </row>
    <row r="20" spans="1:18" ht="69.95" customHeight="1">
      <c r="A20" s="8" t="s">
        <v>1496</v>
      </c>
      <c r="B20" s="8" t="s">
        <v>1080</v>
      </c>
      <c r="C20" s="7">
        <v>45114</v>
      </c>
      <c r="D20" s="6" t="str">
        <f>HYPERLINK("https://eping.wto.org/en/Search?viewData= G/TBT/N/BDI/387, G/TBT/N/KEN/1467, G/TBT/N/RWA/899, G/TBT/N/TZA/1001, G/TBT/N/UGA/1806"," G/TBT/N/BDI/387, G/TBT/N/KEN/1467, G/TBT/N/RWA/899, G/TBT/N/TZA/1001, G/TBT/N/UGA/1806")</f>
        <v xml:space="preserve"> G/TBT/N/BDI/387, G/TBT/N/KEN/1467, G/TBT/N/RWA/899, G/TBT/N/TZA/1001, G/TBT/N/UGA/1806</v>
      </c>
      <c r="E20" s="6" t="s">
        <v>262</v>
      </c>
      <c r="F20" s="8" t="s">
        <v>1096</v>
      </c>
      <c r="G20" s="8" t="s">
        <v>1097</v>
      </c>
      <c r="H20" s="6" t="s">
        <v>742</v>
      </c>
      <c r="I20" s="6" t="s">
        <v>743</v>
      </c>
      <c r="J20" s="6" t="s">
        <v>1081</v>
      </c>
      <c r="K20" s="6" t="s">
        <v>34</v>
      </c>
      <c r="L20" s="6"/>
      <c r="M20" s="7">
        <v>45174</v>
      </c>
      <c r="N20" s="6" t="s">
        <v>25</v>
      </c>
      <c r="O20" s="8" t="s">
        <v>1098</v>
      </c>
      <c r="P20" s="6" t="str">
        <f>HYPERLINK("https://docs.wto.org/imrd/directdoc.asp?DDFDocuments/t/G/TBTN23/BDI387.DOCX", "https://docs.wto.org/imrd/directdoc.asp?DDFDocuments/t/G/TBTN23/BDI387.DOCX")</f>
        <v>https://docs.wto.org/imrd/directdoc.asp?DDFDocuments/t/G/TBTN23/BDI387.DOCX</v>
      </c>
      <c r="Q20" s="6" t="str">
        <f>HYPERLINK("https://docs.wto.org/imrd/directdoc.asp?DDFDocuments/u/G/TBTN23/BDI387.DOCX", "https://docs.wto.org/imrd/directdoc.asp?DDFDocuments/u/G/TBTN23/BDI387.DOCX")</f>
        <v>https://docs.wto.org/imrd/directdoc.asp?DDFDocuments/u/G/TBTN23/BDI387.DOCX</v>
      </c>
      <c r="R20" s="6" t="str">
        <f>HYPERLINK("https://docs.wto.org/imrd/directdoc.asp?DDFDocuments/v/G/TBTN23/BDI387.DOCX", "https://docs.wto.org/imrd/directdoc.asp?DDFDocuments/v/G/TBTN23/BDI387.DOCX")</f>
        <v>https://docs.wto.org/imrd/directdoc.asp?DDFDocuments/v/G/TBTN23/BDI387.DOCX</v>
      </c>
    </row>
    <row r="21" spans="1:18" ht="69.95" customHeight="1">
      <c r="A21" s="8" t="s">
        <v>1496</v>
      </c>
      <c r="B21" s="8" t="s">
        <v>1080</v>
      </c>
      <c r="C21" s="7">
        <v>45114</v>
      </c>
      <c r="D21" s="6" t="str">
        <f>HYPERLINK("https://eping.wto.org/en/Search?viewData= G/TBT/N/BDI/388, G/TBT/N/KEN/1468, G/TBT/N/RWA/900, G/TBT/N/TZA/1002, G/TBT/N/UGA/1807"," G/TBT/N/BDI/388, G/TBT/N/KEN/1468, G/TBT/N/RWA/900, G/TBT/N/TZA/1002, G/TBT/N/UGA/1807")</f>
        <v xml:space="preserve"> G/TBT/N/BDI/388, G/TBT/N/KEN/1468, G/TBT/N/RWA/900, G/TBT/N/TZA/1002, G/TBT/N/UGA/1807</v>
      </c>
      <c r="E21" s="6" t="s">
        <v>27</v>
      </c>
      <c r="F21" s="8" t="s">
        <v>757</v>
      </c>
      <c r="G21" s="8" t="s">
        <v>1126</v>
      </c>
      <c r="H21" s="6" t="s">
        <v>742</v>
      </c>
      <c r="I21" s="6" t="s">
        <v>743</v>
      </c>
      <c r="J21" s="6" t="s">
        <v>1081</v>
      </c>
      <c r="K21" s="6" t="s">
        <v>34</v>
      </c>
      <c r="L21" s="6"/>
      <c r="M21" s="7">
        <v>45174</v>
      </c>
      <c r="N21" s="6" t="s">
        <v>25</v>
      </c>
      <c r="O21" s="8" t="s">
        <v>1127</v>
      </c>
      <c r="P21" s="6" t="str">
        <f>HYPERLINK("https://docs.wto.org/imrd/directdoc.asp?DDFDocuments/t/G/TBTN23/BDI388.DOCX", "https://docs.wto.org/imrd/directdoc.asp?DDFDocuments/t/G/TBTN23/BDI388.DOCX")</f>
        <v>https://docs.wto.org/imrd/directdoc.asp?DDFDocuments/t/G/TBTN23/BDI388.DOCX</v>
      </c>
      <c r="Q21" s="6" t="str">
        <f>HYPERLINK("https://docs.wto.org/imrd/directdoc.asp?DDFDocuments/u/G/TBTN23/BDI388.DOCX", "https://docs.wto.org/imrd/directdoc.asp?DDFDocuments/u/G/TBTN23/BDI388.DOCX")</f>
        <v>https://docs.wto.org/imrd/directdoc.asp?DDFDocuments/u/G/TBTN23/BDI388.DOCX</v>
      </c>
      <c r="R21" s="6" t="str">
        <f>HYPERLINK("https://docs.wto.org/imrd/directdoc.asp?DDFDocuments/v/G/TBTN23/BDI388.DOCX", "https://docs.wto.org/imrd/directdoc.asp?DDFDocuments/v/G/TBTN23/BDI388.DOCX")</f>
        <v>https://docs.wto.org/imrd/directdoc.asp?DDFDocuments/v/G/TBTN23/BDI388.DOCX</v>
      </c>
    </row>
    <row r="22" spans="1:18" ht="69.95" customHeight="1">
      <c r="A22" s="8" t="s">
        <v>1496</v>
      </c>
      <c r="B22" s="8" t="s">
        <v>1080</v>
      </c>
      <c r="C22" s="7">
        <v>45114</v>
      </c>
      <c r="D22" s="6" t="str">
        <f>HYPERLINK("https://eping.wto.org/en/Search?viewData= G/TBT/N/BDI/388, G/TBT/N/KEN/1468, G/TBT/N/RWA/900, G/TBT/N/TZA/1002, G/TBT/N/UGA/1807"," G/TBT/N/BDI/388, G/TBT/N/KEN/1468, G/TBT/N/RWA/900, G/TBT/N/TZA/1002, G/TBT/N/UGA/1807")</f>
        <v xml:space="preserve"> G/TBT/N/BDI/388, G/TBT/N/KEN/1468, G/TBT/N/RWA/900, G/TBT/N/TZA/1002, G/TBT/N/UGA/1807</v>
      </c>
      <c r="E22" s="6" t="s">
        <v>646</v>
      </c>
      <c r="F22" s="8" t="s">
        <v>757</v>
      </c>
      <c r="G22" s="8" t="s">
        <v>1126</v>
      </c>
      <c r="H22" s="6" t="s">
        <v>742</v>
      </c>
      <c r="I22" s="6" t="s">
        <v>743</v>
      </c>
      <c r="J22" s="6" t="s">
        <v>1081</v>
      </c>
      <c r="K22" s="6" t="s">
        <v>34</v>
      </c>
      <c r="L22" s="6"/>
      <c r="M22" s="7">
        <v>45174</v>
      </c>
      <c r="N22" s="6" t="s">
        <v>25</v>
      </c>
      <c r="O22" s="8" t="s">
        <v>1127</v>
      </c>
      <c r="P22" s="6" t="str">
        <f>HYPERLINK("https://docs.wto.org/imrd/directdoc.asp?DDFDocuments/t/G/TBTN23/BDI388.DOCX", "https://docs.wto.org/imrd/directdoc.asp?DDFDocuments/t/G/TBTN23/BDI388.DOCX")</f>
        <v>https://docs.wto.org/imrd/directdoc.asp?DDFDocuments/t/G/TBTN23/BDI388.DOCX</v>
      </c>
      <c r="Q22" s="6" t="str">
        <f>HYPERLINK("https://docs.wto.org/imrd/directdoc.asp?DDFDocuments/u/G/TBTN23/BDI388.DOCX", "https://docs.wto.org/imrd/directdoc.asp?DDFDocuments/u/G/TBTN23/BDI388.DOCX")</f>
        <v>https://docs.wto.org/imrd/directdoc.asp?DDFDocuments/u/G/TBTN23/BDI388.DOCX</v>
      </c>
      <c r="R22" s="6" t="str">
        <f>HYPERLINK("https://docs.wto.org/imrd/directdoc.asp?DDFDocuments/v/G/TBTN23/BDI388.DOCX", "https://docs.wto.org/imrd/directdoc.asp?DDFDocuments/v/G/TBTN23/BDI388.DOCX")</f>
        <v>https://docs.wto.org/imrd/directdoc.asp?DDFDocuments/v/G/TBTN23/BDI388.DOCX</v>
      </c>
    </row>
    <row r="23" spans="1:18" ht="69.95" customHeight="1">
      <c r="A23" s="8" t="s">
        <v>1496</v>
      </c>
      <c r="B23" s="8" t="s">
        <v>1080</v>
      </c>
      <c r="C23" s="7">
        <v>45114</v>
      </c>
      <c r="D23" s="6" t="str">
        <f>HYPERLINK("https://eping.wto.org/en/Search?viewData= G/TBT/N/BDI/390, G/TBT/N/KEN/1470, G/TBT/N/RWA/902, G/TBT/N/TZA/1004, G/TBT/N/UGA/1809"," G/TBT/N/BDI/390, G/TBT/N/KEN/1470, G/TBT/N/RWA/902, G/TBT/N/TZA/1004, G/TBT/N/UGA/1809")</f>
        <v xml:space="preserve"> G/TBT/N/BDI/390, G/TBT/N/KEN/1470, G/TBT/N/RWA/902, G/TBT/N/TZA/1004, G/TBT/N/UGA/1809</v>
      </c>
      <c r="E23" s="6" t="s">
        <v>262</v>
      </c>
      <c r="F23" s="8" t="s">
        <v>765</v>
      </c>
      <c r="G23" s="8" t="s">
        <v>766</v>
      </c>
      <c r="H23" s="6" t="s">
        <v>742</v>
      </c>
      <c r="I23" s="6" t="s">
        <v>743</v>
      </c>
      <c r="J23" s="6" t="s">
        <v>1081</v>
      </c>
      <c r="K23" s="6" t="s">
        <v>34</v>
      </c>
      <c r="L23" s="6"/>
      <c r="M23" s="7">
        <v>45174</v>
      </c>
      <c r="N23" s="6" t="s">
        <v>25</v>
      </c>
      <c r="O23" s="8" t="s">
        <v>1094</v>
      </c>
      <c r="P23" s="6" t="str">
        <f>HYPERLINK("https://docs.wto.org/imrd/directdoc.asp?DDFDocuments/t/G/TBTN23/BDI390.DOCX", "https://docs.wto.org/imrd/directdoc.asp?DDFDocuments/t/G/TBTN23/BDI390.DOCX")</f>
        <v>https://docs.wto.org/imrd/directdoc.asp?DDFDocuments/t/G/TBTN23/BDI390.DOCX</v>
      </c>
      <c r="Q23" s="6" t="str">
        <f>HYPERLINK("https://docs.wto.org/imrd/directdoc.asp?DDFDocuments/u/G/TBTN23/BDI390.DOCX", "https://docs.wto.org/imrd/directdoc.asp?DDFDocuments/u/G/TBTN23/BDI390.DOCX")</f>
        <v>https://docs.wto.org/imrd/directdoc.asp?DDFDocuments/u/G/TBTN23/BDI390.DOCX</v>
      </c>
      <c r="R23" s="6" t="str">
        <f>HYPERLINK("https://docs.wto.org/imrd/directdoc.asp?DDFDocuments/v/G/TBTN23/BDI390.DOCX", "https://docs.wto.org/imrd/directdoc.asp?DDFDocuments/v/G/TBTN23/BDI390.DOCX")</f>
        <v>https://docs.wto.org/imrd/directdoc.asp?DDFDocuments/v/G/TBTN23/BDI390.DOCX</v>
      </c>
    </row>
    <row r="24" spans="1:18" ht="69.95" customHeight="1">
      <c r="A24" s="8" t="s">
        <v>1496</v>
      </c>
      <c r="B24" s="8" t="s">
        <v>1080</v>
      </c>
      <c r="C24" s="7">
        <v>45114</v>
      </c>
      <c r="D24" s="6" t="str">
        <f>HYPERLINK("https://eping.wto.org/en/Search?viewData= G/TBT/N/BDI/388, G/TBT/N/KEN/1468, G/TBT/N/RWA/900, G/TBT/N/TZA/1002, G/TBT/N/UGA/1807"," G/TBT/N/BDI/388, G/TBT/N/KEN/1468, G/TBT/N/RWA/900, G/TBT/N/TZA/1002, G/TBT/N/UGA/1807")</f>
        <v xml:space="preserve"> G/TBT/N/BDI/388, G/TBT/N/KEN/1468, G/TBT/N/RWA/900, G/TBT/N/TZA/1002, G/TBT/N/UGA/1807</v>
      </c>
      <c r="E24" s="6" t="s">
        <v>768</v>
      </c>
      <c r="F24" s="8" t="s">
        <v>757</v>
      </c>
      <c r="G24" s="8" t="s">
        <v>1126</v>
      </c>
      <c r="H24" s="6" t="s">
        <v>742</v>
      </c>
      <c r="I24" s="6" t="s">
        <v>743</v>
      </c>
      <c r="J24" s="6" t="s">
        <v>1095</v>
      </c>
      <c r="K24" s="6" t="s">
        <v>34</v>
      </c>
      <c r="L24" s="6"/>
      <c r="M24" s="7">
        <v>45174</v>
      </c>
      <c r="N24" s="6" t="s">
        <v>25</v>
      </c>
      <c r="O24" s="8" t="s">
        <v>1127</v>
      </c>
      <c r="P24" s="6" t="str">
        <f>HYPERLINK("https://docs.wto.org/imrd/directdoc.asp?DDFDocuments/t/G/TBTN23/BDI388.DOCX", "https://docs.wto.org/imrd/directdoc.asp?DDFDocuments/t/G/TBTN23/BDI388.DOCX")</f>
        <v>https://docs.wto.org/imrd/directdoc.asp?DDFDocuments/t/G/TBTN23/BDI388.DOCX</v>
      </c>
      <c r="Q24" s="6" t="str">
        <f>HYPERLINK("https://docs.wto.org/imrd/directdoc.asp?DDFDocuments/u/G/TBTN23/BDI388.DOCX", "https://docs.wto.org/imrd/directdoc.asp?DDFDocuments/u/G/TBTN23/BDI388.DOCX")</f>
        <v>https://docs.wto.org/imrd/directdoc.asp?DDFDocuments/u/G/TBTN23/BDI388.DOCX</v>
      </c>
      <c r="R24" s="6" t="str">
        <f>HYPERLINK("https://docs.wto.org/imrd/directdoc.asp?DDFDocuments/v/G/TBTN23/BDI388.DOCX", "https://docs.wto.org/imrd/directdoc.asp?DDFDocuments/v/G/TBTN23/BDI388.DOCX")</f>
        <v>https://docs.wto.org/imrd/directdoc.asp?DDFDocuments/v/G/TBTN23/BDI388.DOCX</v>
      </c>
    </row>
    <row r="25" spans="1:18" ht="69.95" customHeight="1">
      <c r="A25" s="8" t="s">
        <v>1496</v>
      </c>
      <c r="B25" s="8" t="s">
        <v>1080</v>
      </c>
      <c r="C25" s="7">
        <v>45114</v>
      </c>
      <c r="D25" s="6" t="str">
        <f>HYPERLINK("https://eping.wto.org/en/Search?viewData= G/TBT/N/BDI/388, G/TBT/N/KEN/1468, G/TBT/N/RWA/900, G/TBT/N/TZA/1002, G/TBT/N/UGA/1807"," G/TBT/N/BDI/388, G/TBT/N/KEN/1468, G/TBT/N/RWA/900, G/TBT/N/TZA/1002, G/TBT/N/UGA/1807")</f>
        <v xml:space="preserve"> G/TBT/N/BDI/388, G/TBT/N/KEN/1468, G/TBT/N/RWA/900, G/TBT/N/TZA/1002, G/TBT/N/UGA/1807</v>
      </c>
      <c r="E25" s="6" t="s">
        <v>262</v>
      </c>
      <c r="F25" s="8" t="s">
        <v>757</v>
      </c>
      <c r="G25" s="8" t="s">
        <v>1126</v>
      </c>
      <c r="H25" s="6" t="s">
        <v>742</v>
      </c>
      <c r="I25" s="6" t="s">
        <v>743</v>
      </c>
      <c r="J25" s="6" t="s">
        <v>1081</v>
      </c>
      <c r="K25" s="6" t="s">
        <v>34</v>
      </c>
      <c r="L25" s="6"/>
      <c r="M25" s="7">
        <v>45174</v>
      </c>
      <c r="N25" s="6" t="s">
        <v>25</v>
      </c>
      <c r="O25" s="8" t="s">
        <v>1127</v>
      </c>
      <c r="P25" s="6" t="str">
        <f>HYPERLINK("https://docs.wto.org/imrd/directdoc.asp?DDFDocuments/t/G/TBTN23/BDI388.DOCX", "https://docs.wto.org/imrd/directdoc.asp?DDFDocuments/t/G/TBTN23/BDI388.DOCX")</f>
        <v>https://docs.wto.org/imrd/directdoc.asp?DDFDocuments/t/G/TBTN23/BDI388.DOCX</v>
      </c>
      <c r="Q25" s="6" t="str">
        <f>HYPERLINK("https://docs.wto.org/imrd/directdoc.asp?DDFDocuments/u/G/TBTN23/BDI388.DOCX", "https://docs.wto.org/imrd/directdoc.asp?DDFDocuments/u/G/TBTN23/BDI388.DOCX")</f>
        <v>https://docs.wto.org/imrd/directdoc.asp?DDFDocuments/u/G/TBTN23/BDI388.DOCX</v>
      </c>
      <c r="R25" s="6" t="str">
        <f>HYPERLINK("https://docs.wto.org/imrd/directdoc.asp?DDFDocuments/v/G/TBTN23/BDI388.DOCX", "https://docs.wto.org/imrd/directdoc.asp?DDFDocuments/v/G/TBTN23/BDI388.DOCX")</f>
        <v>https://docs.wto.org/imrd/directdoc.asp?DDFDocuments/v/G/TBTN23/BDI388.DOCX</v>
      </c>
    </row>
    <row r="26" spans="1:18" ht="69.95" customHeight="1">
      <c r="A26" s="8" t="s">
        <v>1496</v>
      </c>
      <c r="B26" s="8" t="s">
        <v>1080</v>
      </c>
      <c r="C26" s="7">
        <v>45114</v>
      </c>
      <c r="D26" s="6" t="str">
        <f>HYPERLINK("https://eping.wto.org/en/Search?viewData= G/TBT/N/BDI/389, G/TBT/N/KEN/1469, G/TBT/N/RWA/901, G/TBT/N/TZA/1003, G/TBT/N/UGA/1808"," G/TBT/N/BDI/389, G/TBT/N/KEN/1469, G/TBT/N/RWA/901, G/TBT/N/TZA/1003, G/TBT/N/UGA/1808")</f>
        <v xml:space="preserve"> G/TBT/N/BDI/389, G/TBT/N/KEN/1469, G/TBT/N/RWA/901, G/TBT/N/TZA/1003, G/TBT/N/UGA/1808</v>
      </c>
      <c r="E26" s="6" t="s">
        <v>646</v>
      </c>
      <c r="F26" s="8" t="s">
        <v>739</v>
      </c>
      <c r="G26" s="8" t="s">
        <v>740</v>
      </c>
      <c r="H26" s="6" t="s">
        <v>742</v>
      </c>
      <c r="I26" s="6" t="s">
        <v>743</v>
      </c>
      <c r="J26" s="6" t="s">
        <v>1081</v>
      </c>
      <c r="K26" s="6" t="s">
        <v>34</v>
      </c>
      <c r="L26" s="6"/>
      <c r="M26" s="7">
        <v>45174</v>
      </c>
      <c r="N26" s="6" t="s">
        <v>25</v>
      </c>
      <c r="O26" s="8" t="s">
        <v>1082</v>
      </c>
      <c r="P26" s="6" t="str">
        <f>HYPERLINK("https://docs.wto.org/imrd/directdoc.asp?DDFDocuments/t/G/TBTN23/BDI389.DOCX", "https://docs.wto.org/imrd/directdoc.asp?DDFDocuments/t/G/TBTN23/BDI389.DOCX")</f>
        <v>https://docs.wto.org/imrd/directdoc.asp?DDFDocuments/t/G/TBTN23/BDI389.DOCX</v>
      </c>
      <c r="Q26" s="6" t="str">
        <f>HYPERLINK("https://docs.wto.org/imrd/directdoc.asp?DDFDocuments/u/G/TBTN23/BDI389.DOCX", "https://docs.wto.org/imrd/directdoc.asp?DDFDocuments/u/G/TBTN23/BDI389.DOCX")</f>
        <v>https://docs.wto.org/imrd/directdoc.asp?DDFDocuments/u/G/TBTN23/BDI389.DOCX</v>
      </c>
      <c r="R26" s="6" t="str">
        <f>HYPERLINK("https://docs.wto.org/imrd/directdoc.asp?DDFDocuments/v/G/TBTN23/BDI389.DOCX", "https://docs.wto.org/imrd/directdoc.asp?DDFDocuments/v/G/TBTN23/BDI389.DOCX")</f>
        <v>https://docs.wto.org/imrd/directdoc.asp?DDFDocuments/v/G/TBTN23/BDI389.DOCX</v>
      </c>
    </row>
    <row r="27" spans="1:18" ht="69.95" customHeight="1">
      <c r="A27" s="8" t="s">
        <v>1496</v>
      </c>
      <c r="B27" s="8" t="s">
        <v>1080</v>
      </c>
      <c r="C27" s="7">
        <v>45114</v>
      </c>
      <c r="D27" s="6" t="str">
        <f>HYPERLINK("https://eping.wto.org/en/Search?viewData= G/TBT/N/BDI/388, G/TBT/N/KEN/1468, G/TBT/N/RWA/900, G/TBT/N/TZA/1002, G/TBT/N/UGA/1807"," G/TBT/N/BDI/388, G/TBT/N/KEN/1468, G/TBT/N/RWA/900, G/TBT/N/TZA/1002, G/TBT/N/UGA/1807")</f>
        <v xml:space="preserve"> G/TBT/N/BDI/388, G/TBT/N/KEN/1468, G/TBT/N/RWA/900, G/TBT/N/TZA/1002, G/TBT/N/UGA/1807</v>
      </c>
      <c r="E27" s="6" t="s">
        <v>197</v>
      </c>
      <c r="F27" s="8" t="s">
        <v>757</v>
      </c>
      <c r="G27" s="8" t="s">
        <v>1126</v>
      </c>
      <c r="H27" s="6" t="s">
        <v>742</v>
      </c>
      <c r="I27" s="6" t="s">
        <v>743</v>
      </c>
      <c r="J27" s="6" t="s">
        <v>1095</v>
      </c>
      <c r="K27" s="6" t="s">
        <v>34</v>
      </c>
      <c r="L27" s="6"/>
      <c r="M27" s="7">
        <v>45174</v>
      </c>
      <c r="N27" s="6" t="s">
        <v>25</v>
      </c>
      <c r="O27" s="8" t="s">
        <v>1127</v>
      </c>
      <c r="P27" s="6" t="str">
        <f>HYPERLINK("https://docs.wto.org/imrd/directdoc.asp?DDFDocuments/t/G/TBTN23/BDI388.DOCX", "https://docs.wto.org/imrd/directdoc.asp?DDFDocuments/t/G/TBTN23/BDI388.DOCX")</f>
        <v>https://docs.wto.org/imrd/directdoc.asp?DDFDocuments/t/G/TBTN23/BDI388.DOCX</v>
      </c>
      <c r="Q27" s="6" t="str">
        <f>HYPERLINK("https://docs.wto.org/imrd/directdoc.asp?DDFDocuments/u/G/TBTN23/BDI388.DOCX", "https://docs.wto.org/imrd/directdoc.asp?DDFDocuments/u/G/TBTN23/BDI388.DOCX")</f>
        <v>https://docs.wto.org/imrd/directdoc.asp?DDFDocuments/u/G/TBTN23/BDI388.DOCX</v>
      </c>
      <c r="R27" s="6" t="str">
        <f>HYPERLINK("https://docs.wto.org/imrd/directdoc.asp?DDFDocuments/v/G/TBTN23/BDI388.DOCX", "https://docs.wto.org/imrd/directdoc.asp?DDFDocuments/v/G/TBTN23/BDI388.DOCX")</f>
        <v>https://docs.wto.org/imrd/directdoc.asp?DDFDocuments/v/G/TBTN23/BDI388.DOCX</v>
      </c>
    </row>
    <row r="28" spans="1:18" ht="69.95" customHeight="1">
      <c r="A28" s="8" t="s">
        <v>1496</v>
      </c>
      <c r="B28" s="8" t="s">
        <v>1080</v>
      </c>
      <c r="C28" s="7">
        <v>45114</v>
      </c>
      <c r="D28" s="6" t="str">
        <f>HYPERLINK("https://eping.wto.org/en/Search?viewData= G/TBT/N/BDI/390, G/TBT/N/KEN/1470, G/TBT/N/RWA/902, G/TBT/N/TZA/1004, G/TBT/N/UGA/1809"," G/TBT/N/BDI/390, G/TBT/N/KEN/1470, G/TBT/N/RWA/902, G/TBT/N/TZA/1004, G/TBT/N/UGA/1809")</f>
        <v xml:space="preserve"> G/TBT/N/BDI/390, G/TBT/N/KEN/1470, G/TBT/N/RWA/902, G/TBT/N/TZA/1004, G/TBT/N/UGA/1809</v>
      </c>
      <c r="E28" s="6" t="s">
        <v>27</v>
      </c>
      <c r="F28" s="8" t="s">
        <v>765</v>
      </c>
      <c r="G28" s="8" t="s">
        <v>766</v>
      </c>
      <c r="H28" s="6" t="s">
        <v>742</v>
      </c>
      <c r="I28" s="6" t="s">
        <v>743</v>
      </c>
      <c r="J28" s="6" t="s">
        <v>1081</v>
      </c>
      <c r="K28" s="6" t="s">
        <v>34</v>
      </c>
      <c r="L28" s="6"/>
      <c r="M28" s="7">
        <v>45174</v>
      </c>
      <c r="N28" s="6" t="s">
        <v>25</v>
      </c>
      <c r="O28" s="8" t="s">
        <v>1094</v>
      </c>
      <c r="P28" s="6" t="str">
        <f>HYPERLINK("https://docs.wto.org/imrd/directdoc.asp?DDFDocuments/t/G/TBTN23/BDI390.DOCX", "https://docs.wto.org/imrd/directdoc.asp?DDFDocuments/t/G/TBTN23/BDI390.DOCX")</f>
        <v>https://docs.wto.org/imrd/directdoc.asp?DDFDocuments/t/G/TBTN23/BDI390.DOCX</v>
      </c>
      <c r="Q28" s="6" t="str">
        <f>HYPERLINK("https://docs.wto.org/imrd/directdoc.asp?DDFDocuments/u/G/TBTN23/BDI390.DOCX", "https://docs.wto.org/imrd/directdoc.asp?DDFDocuments/u/G/TBTN23/BDI390.DOCX")</f>
        <v>https://docs.wto.org/imrd/directdoc.asp?DDFDocuments/u/G/TBTN23/BDI390.DOCX</v>
      </c>
      <c r="R28" s="6" t="str">
        <f>HYPERLINK("https://docs.wto.org/imrd/directdoc.asp?DDFDocuments/v/G/TBTN23/BDI390.DOCX", "https://docs.wto.org/imrd/directdoc.asp?DDFDocuments/v/G/TBTN23/BDI390.DOCX")</f>
        <v>https://docs.wto.org/imrd/directdoc.asp?DDFDocuments/v/G/TBTN23/BDI390.DOCX</v>
      </c>
    </row>
    <row r="29" spans="1:18" ht="69.95" customHeight="1">
      <c r="A29" s="8" t="s">
        <v>1442</v>
      </c>
      <c r="B29" s="8" t="s">
        <v>741</v>
      </c>
      <c r="C29" s="7">
        <v>45124</v>
      </c>
      <c r="D29" s="6" t="str">
        <f>HYPERLINK("https://eping.wto.org/en/Search?viewData= G/SPS/N/BDI/62, G/SPS/N/KEN/218, G/SPS/N/RWA/55, G/SPS/N/TZA/284, G/SPS/N/UGA/259"," G/SPS/N/BDI/62, G/SPS/N/KEN/218, G/SPS/N/RWA/55, G/SPS/N/TZA/284, G/SPS/N/UGA/259")</f>
        <v xml:space="preserve"> G/SPS/N/BDI/62, G/SPS/N/KEN/218, G/SPS/N/RWA/55, G/SPS/N/TZA/284, G/SPS/N/UGA/259</v>
      </c>
      <c r="E29" s="6" t="s">
        <v>262</v>
      </c>
      <c r="F29" s="8" t="s">
        <v>739</v>
      </c>
      <c r="G29" s="8" t="s">
        <v>740</v>
      </c>
      <c r="H29" s="6" t="s">
        <v>742</v>
      </c>
      <c r="I29" s="6" t="s">
        <v>743</v>
      </c>
      <c r="J29" s="6" t="s">
        <v>67</v>
      </c>
      <c r="K29" s="6" t="s">
        <v>154</v>
      </c>
      <c r="L29" s="6" t="s">
        <v>21</v>
      </c>
      <c r="M29" s="7">
        <v>45184</v>
      </c>
      <c r="N29" s="6" t="s">
        <v>25</v>
      </c>
      <c r="O29" s="8" t="s">
        <v>744</v>
      </c>
      <c r="P29" s="6" t="str">
        <f>HYPERLINK("https://docs.wto.org/imrd/directdoc.asp?DDFDocuments/t/G/SPS/NBDI62.DOCX", "https://docs.wto.org/imrd/directdoc.asp?DDFDocuments/t/G/SPS/NBDI62.DOCX")</f>
        <v>https://docs.wto.org/imrd/directdoc.asp?DDFDocuments/t/G/SPS/NBDI62.DOCX</v>
      </c>
      <c r="Q29" s="6" t="str">
        <f>HYPERLINK("https://docs.wto.org/imrd/directdoc.asp?DDFDocuments/u/G/SPS/NBDI62.DOCX", "https://docs.wto.org/imrd/directdoc.asp?DDFDocuments/u/G/SPS/NBDI62.DOCX")</f>
        <v>https://docs.wto.org/imrd/directdoc.asp?DDFDocuments/u/G/SPS/NBDI62.DOCX</v>
      </c>
      <c r="R29" s="6" t="str">
        <f>HYPERLINK("https://docs.wto.org/imrd/directdoc.asp?DDFDocuments/v/G/SPS/NBDI62.DOCX", "https://docs.wto.org/imrd/directdoc.asp?DDFDocuments/v/G/SPS/NBDI62.DOCX")</f>
        <v>https://docs.wto.org/imrd/directdoc.asp?DDFDocuments/v/G/SPS/NBDI62.DOCX</v>
      </c>
    </row>
    <row r="30" spans="1:18" ht="69.95" customHeight="1">
      <c r="A30" s="8" t="s">
        <v>1442</v>
      </c>
      <c r="B30" s="8" t="s">
        <v>741</v>
      </c>
      <c r="C30" s="7">
        <v>45124</v>
      </c>
      <c r="D30" s="6" t="str">
        <f>HYPERLINK("https://eping.wto.org/en/Search?viewData= G/SPS/N/BDI/60, G/SPS/N/KEN/216, G/SPS/N/RWA/53, G/SPS/N/TZA/282, G/SPS/N/UGA/257"," G/SPS/N/BDI/60, G/SPS/N/KEN/216, G/SPS/N/RWA/53, G/SPS/N/TZA/282, G/SPS/N/UGA/257")</f>
        <v xml:space="preserve"> G/SPS/N/BDI/60, G/SPS/N/KEN/216, G/SPS/N/RWA/53, G/SPS/N/TZA/282, G/SPS/N/UGA/257</v>
      </c>
      <c r="E30" s="6" t="s">
        <v>197</v>
      </c>
      <c r="F30" s="8" t="s">
        <v>754</v>
      </c>
      <c r="G30" s="8" t="s">
        <v>755</v>
      </c>
      <c r="H30" s="6" t="s">
        <v>742</v>
      </c>
      <c r="I30" s="6" t="s">
        <v>743</v>
      </c>
      <c r="J30" s="6" t="s">
        <v>67</v>
      </c>
      <c r="K30" s="6" t="s">
        <v>138</v>
      </c>
      <c r="L30" s="6" t="s">
        <v>21</v>
      </c>
      <c r="M30" s="7">
        <v>45184</v>
      </c>
      <c r="N30" s="6" t="s">
        <v>25</v>
      </c>
      <c r="O30" s="8" t="s">
        <v>756</v>
      </c>
      <c r="P30" s="6" t="str">
        <f>HYPERLINK("https://docs.wto.org/imrd/directdoc.asp?DDFDocuments/t/G/SPS/NBDI60.DOCX", "https://docs.wto.org/imrd/directdoc.asp?DDFDocuments/t/G/SPS/NBDI60.DOCX")</f>
        <v>https://docs.wto.org/imrd/directdoc.asp?DDFDocuments/t/G/SPS/NBDI60.DOCX</v>
      </c>
      <c r="Q30" s="6" t="str">
        <f>HYPERLINK("https://docs.wto.org/imrd/directdoc.asp?DDFDocuments/u/G/SPS/NBDI60.DOCX", "https://docs.wto.org/imrd/directdoc.asp?DDFDocuments/u/G/SPS/NBDI60.DOCX")</f>
        <v>https://docs.wto.org/imrd/directdoc.asp?DDFDocuments/u/G/SPS/NBDI60.DOCX</v>
      </c>
      <c r="R30" s="6" t="str">
        <f>HYPERLINK("https://docs.wto.org/imrd/directdoc.asp?DDFDocuments/v/G/SPS/NBDI60.DOCX", "https://docs.wto.org/imrd/directdoc.asp?DDFDocuments/v/G/SPS/NBDI60.DOCX")</f>
        <v>https://docs.wto.org/imrd/directdoc.asp?DDFDocuments/v/G/SPS/NBDI60.DOCX</v>
      </c>
    </row>
    <row r="31" spans="1:18" ht="69.95" customHeight="1">
      <c r="A31" s="8" t="s">
        <v>1442</v>
      </c>
      <c r="B31" s="8" t="s">
        <v>741</v>
      </c>
      <c r="C31" s="7">
        <v>45124</v>
      </c>
      <c r="D31" s="6" t="str">
        <f>HYPERLINK("https://eping.wto.org/en/Search?viewData= G/SPS/N/BDI/60, G/SPS/N/KEN/216, G/SPS/N/RWA/53, G/SPS/N/TZA/282, G/SPS/N/UGA/257"," G/SPS/N/BDI/60, G/SPS/N/KEN/216, G/SPS/N/RWA/53, G/SPS/N/TZA/282, G/SPS/N/UGA/257")</f>
        <v xml:space="preserve"> G/SPS/N/BDI/60, G/SPS/N/KEN/216, G/SPS/N/RWA/53, G/SPS/N/TZA/282, G/SPS/N/UGA/257</v>
      </c>
      <c r="E31" s="6" t="s">
        <v>646</v>
      </c>
      <c r="F31" s="8" t="s">
        <v>754</v>
      </c>
      <c r="G31" s="8" t="s">
        <v>755</v>
      </c>
      <c r="H31" s="6" t="s">
        <v>742</v>
      </c>
      <c r="I31" s="6" t="s">
        <v>743</v>
      </c>
      <c r="J31" s="6" t="s">
        <v>67</v>
      </c>
      <c r="K31" s="6" t="s">
        <v>154</v>
      </c>
      <c r="L31" s="6" t="s">
        <v>21</v>
      </c>
      <c r="M31" s="7">
        <v>45184</v>
      </c>
      <c r="N31" s="6" t="s">
        <v>25</v>
      </c>
      <c r="O31" s="8" t="s">
        <v>756</v>
      </c>
      <c r="P31" s="6" t="str">
        <f>HYPERLINK("https://docs.wto.org/imrd/directdoc.asp?DDFDocuments/t/G/SPS/NBDI60.DOCX", "https://docs.wto.org/imrd/directdoc.asp?DDFDocuments/t/G/SPS/NBDI60.DOCX")</f>
        <v>https://docs.wto.org/imrd/directdoc.asp?DDFDocuments/t/G/SPS/NBDI60.DOCX</v>
      </c>
      <c r="Q31" s="6" t="str">
        <f>HYPERLINK("https://docs.wto.org/imrd/directdoc.asp?DDFDocuments/u/G/SPS/NBDI60.DOCX", "https://docs.wto.org/imrd/directdoc.asp?DDFDocuments/u/G/SPS/NBDI60.DOCX")</f>
        <v>https://docs.wto.org/imrd/directdoc.asp?DDFDocuments/u/G/SPS/NBDI60.DOCX</v>
      </c>
      <c r="R31" s="6" t="str">
        <f>HYPERLINK("https://docs.wto.org/imrd/directdoc.asp?DDFDocuments/v/G/SPS/NBDI60.DOCX", "https://docs.wto.org/imrd/directdoc.asp?DDFDocuments/v/G/SPS/NBDI60.DOCX")</f>
        <v>https://docs.wto.org/imrd/directdoc.asp?DDFDocuments/v/G/SPS/NBDI60.DOCX</v>
      </c>
    </row>
    <row r="32" spans="1:18" ht="69.95" customHeight="1">
      <c r="A32" s="8" t="s">
        <v>1442</v>
      </c>
      <c r="B32" s="8" t="s">
        <v>741</v>
      </c>
      <c r="C32" s="7">
        <v>45124</v>
      </c>
      <c r="D32" s="6" t="str">
        <f>HYPERLINK("https://eping.wto.org/en/Search?viewData= G/SPS/N/BDI/60, G/SPS/N/KEN/216, G/SPS/N/RWA/53, G/SPS/N/TZA/282, G/SPS/N/UGA/257"," G/SPS/N/BDI/60, G/SPS/N/KEN/216, G/SPS/N/RWA/53, G/SPS/N/TZA/282, G/SPS/N/UGA/257")</f>
        <v xml:space="preserve"> G/SPS/N/BDI/60, G/SPS/N/KEN/216, G/SPS/N/RWA/53, G/SPS/N/TZA/282, G/SPS/N/UGA/257</v>
      </c>
      <c r="E32" s="6" t="s">
        <v>27</v>
      </c>
      <c r="F32" s="8" t="s">
        <v>754</v>
      </c>
      <c r="G32" s="8" t="s">
        <v>755</v>
      </c>
      <c r="H32" s="6" t="s">
        <v>742</v>
      </c>
      <c r="I32" s="6" t="s">
        <v>743</v>
      </c>
      <c r="J32" s="6" t="s">
        <v>67</v>
      </c>
      <c r="K32" s="6" t="s">
        <v>154</v>
      </c>
      <c r="L32" s="6" t="s">
        <v>21</v>
      </c>
      <c r="M32" s="7">
        <v>45184</v>
      </c>
      <c r="N32" s="6" t="s">
        <v>25</v>
      </c>
      <c r="O32" s="8" t="s">
        <v>756</v>
      </c>
      <c r="P32" s="6" t="str">
        <f>HYPERLINK("https://docs.wto.org/imrd/directdoc.asp?DDFDocuments/t/G/SPS/NBDI60.DOCX", "https://docs.wto.org/imrd/directdoc.asp?DDFDocuments/t/G/SPS/NBDI60.DOCX")</f>
        <v>https://docs.wto.org/imrd/directdoc.asp?DDFDocuments/t/G/SPS/NBDI60.DOCX</v>
      </c>
      <c r="Q32" s="6" t="str">
        <f>HYPERLINK("https://docs.wto.org/imrd/directdoc.asp?DDFDocuments/u/G/SPS/NBDI60.DOCX", "https://docs.wto.org/imrd/directdoc.asp?DDFDocuments/u/G/SPS/NBDI60.DOCX")</f>
        <v>https://docs.wto.org/imrd/directdoc.asp?DDFDocuments/u/G/SPS/NBDI60.DOCX</v>
      </c>
      <c r="R32" s="6" t="str">
        <f>HYPERLINK("https://docs.wto.org/imrd/directdoc.asp?DDFDocuments/v/G/SPS/NBDI60.DOCX", "https://docs.wto.org/imrd/directdoc.asp?DDFDocuments/v/G/SPS/NBDI60.DOCX")</f>
        <v>https://docs.wto.org/imrd/directdoc.asp?DDFDocuments/v/G/SPS/NBDI60.DOCX</v>
      </c>
    </row>
    <row r="33" spans="1:18" ht="69.95" customHeight="1">
      <c r="A33" s="8" t="s">
        <v>1442</v>
      </c>
      <c r="B33" s="8" t="s">
        <v>741</v>
      </c>
      <c r="C33" s="7">
        <v>45124</v>
      </c>
      <c r="D33" s="6" t="str">
        <f>HYPERLINK("https://eping.wto.org/en/Search?viewData= G/SPS/N/BDI/61, G/SPS/N/KEN/217, G/SPS/N/RWA/54, G/SPS/N/TZA/283, G/SPS/N/UGA/258"," G/SPS/N/BDI/61, G/SPS/N/KEN/217, G/SPS/N/RWA/54, G/SPS/N/TZA/283, G/SPS/N/UGA/258")</f>
        <v xml:space="preserve"> G/SPS/N/BDI/61, G/SPS/N/KEN/217, G/SPS/N/RWA/54, G/SPS/N/TZA/283, G/SPS/N/UGA/258</v>
      </c>
      <c r="E33" s="6" t="s">
        <v>646</v>
      </c>
      <c r="F33" s="8" t="s">
        <v>757</v>
      </c>
      <c r="G33" s="8" t="s">
        <v>758</v>
      </c>
      <c r="H33" s="6" t="s">
        <v>742</v>
      </c>
      <c r="I33" s="6" t="s">
        <v>743</v>
      </c>
      <c r="J33" s="6" t="s">
        <v>67</v>
      </c>
      <c r="K33" s="6" t="s">
        <v>154</v>
      </c>
      <c r="L33" s="6" t="s">
        <v>21</v>
      </c>
      <c r="M33" s="7">
        <v>45184</v>
      </c>
      <c r="N33" s="6" t="s">
        <v>25</v>
      </c>
      <c r="O33" s="8" t="s">
        <v>759</v>
      </c>
      <c r="P33" s="6" t="str">
        <f>HYPERLINK("https://docs.wto.org/imrd/directdoc.asp?DDFDocuments/t/G/SPS/NBDI61.DOCX", "https://docs.wto.org/imrd/directdoc.asp?DDFDocuments/t/G/SPS/NBDI61.DOCX")</f>
        <v>https://docs.wto.org/imrd/directdoc.asp?DDFDocuments/t/G/SPS/NBDI61.DOCX</v>
      </c>
      <c r="Q33" s="6" t="str">
        <f>HYPERLINK("https://docs.wto.org/imrd/directdoc.asp?DDFDocuments/u/G/SPS/NBDI61.DOCX", "https://docs.wto.org/imrd/directdoc.asp?DDFDocuments/u/G/SPS/NBDI61.DOCX")</f>
        <v>https://docs.wto.org/imrd/directdoc.asp?DDFDocuments/u/G/SPS/NBDI61.DOCX</v>
      </c>
      <c r="R33" s="6" t="str">
        <f>HYPERLINK("https://docs.wto.org/imrd/directdoc.asp?DDFDocuments/v/G/SPS/NBDI61.DOCX", "https://docs.wto.org/imrd/directdoc.asp?DDFDocuments/v/G/SPS/NBDI61.DOCX")</f>
        <v>https://docs.wto.org/imrd/directdoc.asp?DDFDocuments/v/G/SPS/NBDI61.DOCX</v>
      </c>
    </row>
    <row r="34" spans="1:18" ht="69.95" customHeight="1">
      <c r="A34" s="8" t="s">
        <v>1442</v>
      </c>
      <c r="B34" s="8" t="s">
        <v>741</v>
      </c>
      <c r="C34" s="7">
        <v>45124</v>
      </c>
      <c r="D34" s="6" t="str">
        <f>HYPERLINK("https://eping.wto.org/en/Search?viewData= G/SPS/N/BDI/63, G/SPS/N/KEN/219, G/SPS/N/RWA/56, G/SPS/N/TZA/285, G/SPS/N/UGA/260"," G/SPS/N/BDI/63, G/SPS/N/KEN/219, G/SPS/N/RWA/56, G/SPS/N/TZA/285, G/SPS/N/UGA/260")</f>
        <v xml:space="preserve"> G/SPS/N/BDI/63, G/SPS/N/KEN/219, G/SPS/N/RWA/56, G/SPS/N/TZA/285, G/SPS/N/UGA/260</v>
      </c>
      <c r="E34" s="6" t="s">
        <v>646</v>
      </c>
      <c r="F34" s="8" t="s">
        <v>765</v>
      </c>
      <c r="G34" s="8" t="s">
        <v>766</v>
      </c>
      <c r="H34" s="6" t="s">
        <v>742</v>
      </c>
      <c r="I34" s="6" t="s">
        <v>743</v>
      </c>
      <c r="J34" s="6" t="s">
        <v>67</v>
      </c>
      <c r="K34" s="6" t="s">
        <v>154</v>
      </c>
      <c r="L34" s="6" t="s">
        <v>21</v>
      </c>
      <c r="M34" s="7">
        <v>45184</v>
      </c>
      <c r="N34" s="6" t="s">
        <v>25</v>
      </c>
      <c r="O34" s="8" t="s">
        <v>767</v>
      </c>
      <c r="P34" s="6" t="str">
        <f>HYPERLINK("https://docs.wto.org/imrd/directdoc.asp?DDFDocuments/t/G/SPS/NBDI63.DOCX", "https://docs.wto.org/imrd/directdoc.asp?DDFDocuments/t/G/SPS/NBDI63.DOCX")</f>
        <v>https://docs.wto.org/imrd/directdoc.asp?DDFDocuments/t/G/SPS/NBDI63.DOCX</v>
      </c>
      <c r="Q34" s="6" t="str">
        <f>HYPERLINK("https://docs.wto.org/imrd/directdoc.asp?DDFDocuments/u/G/SPS/NBDI63.DOCX", "https://docs.wto.org/imrd/directdoc.asp?DDFDocuments/u/G/SPS/NBDI63.DOCX")</f>
        <v>https://docs.wto.org/imrd/directdoc.asp?DDFDocuments/u/G/SPS/NBDI63.DOCX</v>
      </c>
      <c r="R34" s="6" t="str">
        <f>HYPERLINK("https://docs.wto.org/imrd/directdoc.asp?DDFDocuments/v/G/SPS/NBDI63.DOCX", "https://docs.wto.org/imrd/directdoc.asp?DDFDocuments/v/G/SPS/NBDI63.DOCX")</f>
        <v>https://docs.wto.org/imrd/directdoc.asp?DDFDocuments/v/G/SPS/NBDI63.DOCX</v>
      </c>
    </row>
    <row r="35" spans="1:18" ht="69.95" customHeight="1">
      <c r="A35" s="8" t="s">
        <v>1442</v>
      </c>
      <c r="B35" s="8" t="s">
        <v>741</v>
      </c>
      <c r="C35" s="7">
        <v>45124</v>
      </c>
      <c r="D35" s="6" t="str">
        <f>HYPERLINK("https://eping.wto.org/en/Search?viewData= G/SPS/N/BDI/61, G/SPS/N/KEN/217, G/SPS/N/RWA/54, G/SPS/N/TZA/283, G/SPS/N/UGA/258"," G/SPS/N/BDI/61, G/SPS/N/KEN/217, G/SPS/N/RWA/54, G/SPS/N/TZA/283, G/SPS/N/UGA/258")</f>
        <v xml:space="preserve"> G/SPS/N/BDI/61, G/SPS/N/KEN/217, G/SPS/N/RWA/54, G/SPS/N/TZA/283, G/SPS/N/UGA/258</v>
      </c>
      <c r="E35" s="6" t="s">
        <v>27</v>
      </c>
      <c r="F35" s="8" t="s">
        <v>757</v>
      </c>
      <c r="G35" s="8" t="s">
        <v>758</v>
      </c>
      <c r="H35" s="6" t="s">
        <v>742</v>
      </c>
      <c r="I35" s="6" t="s">
        <v>743</v>
      </c>
      <c r="J35" s="6" t="s">
        <v>67</v>
      </c>
      <c r="K35" s="6" t="s">
        <v>154</v>
      </c>
      <c r="L35" s="6" t="s">
        <v>21</v>
      </c>
      <c r="M35" s="7">
        <v>45184</v>
      </c>
      <c r="N35" s="6" t="s">
        <v>25</v>
      </c>
      <c r="O35" s="8" t="s">
        <v>759</v>
      </c>
      <c r="P35" s="6" t="str">
        <f>HYPERLINK("https://docs.wto.org/imrd/directdoc.asp?DDFDocuments/t/G/SPS/NBDI61.DOCX", "https://docs.wto.org/imrd/directdoc.asp?DDFDocuments/t/G/SPS/NBDI61.DOCX")</f>
        <v>https://docs.wto.org/imrd/directdoc.asp?DDFDocuments/t/G/SPS/NBDI61.DOCX</v>
      </c>
      <c r="Q35" s="6" t="str">
        <f>HYPERLINK("https://docs.wto.org/imrd/directdoc.asp?DDFDocuments/u/G/SPS/NBDI61.DOCX", "https://docs.wto.org/imrd/directdoc.asp?DDFDocuments/u/G/SPS/NBDI61.DOCX")</f>
        <v>https://docs.wto.org/imrd/directdoc.asp?DDFDocuments/u/G/SPS/NBDI61.DOCX</v>
      </c>
      <c r="R35" s="6" t="str">
        <f>HYPERLINK("https://docs.wto.org/imrd/directdoc.asp?DDFDocuments/v/G/SPS/NBDI61.DOCX", "https://docs.wto.org/imrd/directdoc.asp?DDFDocuments/v/G/SPS/NBDI61.DOCX")</f>
        <v>https://docs.wto.org/imrd/directdoc.asp?DDFDocuments/v/G/SPS/NBDI61.DOCX</v>
      </c>
    </row>
    <row r="36" spans="1:18" ht="69.95" customHeight="1">
      <c r="A36" s="8" t="s">
        <v>1442</v>
      </c>
      <c r="B36" s="8" t="s">
        <v>741</v>
      </c>
      <c r="C36" s="7">
        <v>45124</v>
      </c>
      <c r="D36" s="6" t="str">
        <f>HYPERLINK("https://eping.wto.org/en/Search?viewData= G/SPS/N/BDI/63, G/SPS/N/KEN/219, G/SPS/N/RWA/56, G/SPS/N/TZA/285, G/SPS/N/UGA/260"," G/SPS/N/BDI/63, G/SPS/N/KEN/219, G/SPS/N/RWA/56, G/SPS/N/TZA/285, G/SPS/N/UGA/260")</f>
        <v xml:space="preserve"> G/SPS/N/BDI/63, G/SPS/N/KEN/219, G/SPS/N/RWA/56, G/SPS/N/TZA/285, G/SPS/N/UGA/260</v>
      </c>
      <c r="E36" s="6" t="s">
        <v>768</v>
      </c>
      <c r="F36" s="8" t="s">
        <v>765</v>
      </c>
      <c r="G36" s="8" t="s">
        <v>766</v>
      </c>
      <c r="H36" s="6" t="s">
        <v>742</v>
      </c>
      <c r="I36" s="6" t="s">
        <v>743</v>
      </c>
      <c r="J36" s="6" t="s">
        <v>67</v>
      </c>
      <c r="K36" s="6" t="s">
        <v>154</v>
      </c>
      <c r="L36" s="6" t="s">
        <v>21</v>
      </c>
      <c r="M36" s="7">
        <v>45184</v>
      </c>
      <c r="N36" s="6" t="s">
        <v>25</v>
      </c>
      <c r="O36" s="8" t="s">
        <v>767</v>
      </c>
      <c r="P36" s="6" t="str">
        <f>HYPERLINK("https://docs.wto.org/imrd/directdoc.asp?DDFDocuments/t/G/SPS/NBDI63.DOCX", "https://docs.wto.org/imrd/directdoc.asp?DDFDocuments/t/G/SPS/NBDI63.DOCX")</f>
        <v>https://docs.wto.org/imrd/directdoc.asp?DDFDocuments/t/G/SPS/NBDI63.DOCX</v>
      </c>
      <c r="Q36" s="6" t="str">
        <f>HYPERLINK("https://docs.wto.org/imrd/directdoc.asp?DDFDocuments/u/G/SPS/NBDI63.DOCX", "https://docs.wto.org/imrd/directdoc.asp?DDFDocuments/u/G/SPS/NBDI63.DOCX")</f>
        <v>https://docs.wto.org/imrd/directdoc.asp?DDFDocuments/u/G/SPS/NBDI63.DOCX</v>
      </c>
      <c r="R36" s="6" t="str">
        <f>HYPERLINK("https://docs.wto.org/imrd/directdoc.asp?DDFDocuments/v/G/SPS/NBDI63.DOCX", "https://docs.wto.org/imrd/directdoc.asp?DDFDocuments/v/G/SPS/NBDI63.DOCX")</f>
        <v>https://docs.wto.org/imrd/directdoc.asp?DDFDocuments/v/G/SPS/NBDI63.DOCX</v>
      </c>
    </row>
    <row r="37" spans="1:18" ht="69.95" customHeight="1">
      <c r="A37" s="8" t="s">
        <v>1442</v>
      </c>
      <c r="B37" s="8" t="s">
        <v>741</v>
      </c>
      <c r="C37" s="7">
        <v>45124</v>
      </c>
      <c r="D37" s="6" t="str">
        <f>HYPERLINK("https://eping.wto.org/en/Search?viewData= G/SPS/N/BDI/63, G/SPS/N/KEN/219, G/SPS/N/RWA/56, G/SPS/N/TZA/285, G/SPS/N/UGA/260"," G/SPS/N/BDI/63, G/SPS/N/KEN/219, G/SPS/N/RWA/56, G/SPS/N/TZA/285, G/SPS/N/UGA/260")</f>
        <v xml:space="preserve"> G/SPS/N/BDI/63, G/SPS/N/KEN/219, G/SPS/N/RWA/56, G/SPS/N/TZA/285, G/SPS/N/UGA/260</v>
      </c>
      <c r="E37" s="6" t="s">
        <v>262</v>
      </c>
      <c r="F37" s="8" t="s">
        <v>765</v>
      </c>
      <c r="G37" s="8" t="s">
        <v>766</v>
      </c>
      <c r="H37" s="6" t="s">
        <v>742</v>
      </c>
      <c r="I37" s="6" t="s">
        <v>743</v>
      </c>
      <c r="J37" s="6" t="s">
        <v>67</v>
      </c>
      <c r="K37" s="6" t="s">
        <v>154</v>
      </c>
      <c r="L37" s="6" t="s">
        <v>21</v>
      </c>
      <c r="M37" s="7">
        <v>45184</v>
      </c>
      <c r="N37" s="6" t="s">
        <v>25</v>
      </c>
      <c r="O37" s="8" t="s">
        <v>767</v>
      </c>
      <c r="P37" s="6" t="str">
        <f>HYPERLINK("https://docs.wto.org/imrd/directdoc.asp?DDFDocuments/t/G/SPS/NBDI63.DOCX", "https://docs.wto.org/imrd/directdoc.asp?DDFDocuments/t/G/SPS/NBDI63.DOCX")</f>
        <v>https://docs.wto.org/imrd/directdoc.asp?DDFDocuments/t/G/SPS/NBDI63.DOCX</v>
      </c>
      <c r="Q37" s="6" t="str">
        <f>HYPERLINK("https://docs.wto.org/imrd/directdoc.asp?DDFDocuments/u/G/SPS/NBDI63.DOCX", "https://docs.wto.org/imrd/directdoc.asp?DDFDocuments/u/G/SPS/NBDI63.DOCX")</f>
        <v>https://docs.wto.org/imrd/directdoc.asp?DDFDocuments/u/G/SPS/NBDI63.DOCX</v>
      </c>
      <c r="R37" s="6" t="str">
        <f>HYPERLINK("https://docs.wto.org/imrd/directdoc.asp?DDFDocuments/v/G/SPS/NBDI63.DOCX", "https://docs.wto.org/imrd/directdoc.asp?DDFDocuments/v/G/SPS/NBDI63.DOCX")</f>
        <v>https://docs.wto.org/imrd/directdoc.asp?DDFDocuments/v/G/SPS/NBDI63.DOCX</v>
      </c>
    </row>
    <row r="38" spans="1:18" ht="69.95" customHeight="1">
      <c r="A38" s="8" t="s">
        <v>1442</v>
      </c>
      <c r="B38" s="8" t="s">
        <v>741</v>
      </c>
      <c r="C38" s="7">
        <v>45124</v>
      </c>
      <c r="D38" s="6" t="str">
        <f>HYPERLINK("https://eping.wto.org/en/Search?viewData= G/SPS/N/BDI/63, G/SPS/N/KEN/219, G/SPS/N/RWA/56, G/SPS/N/TZA/285, G/SPS/N/UGA/260"," G/SPS/N/BDI/63, G/SPS/N/KEN/219, G/SPS/N/RWA/56, G/SPS/N/TZA/285, G/SPS/N/UGA/260")</f>
        <v xml:space="preserve"> G/SPS/N/BDI/63, G/SPS/N/KEN/219, G/SPS/N/RWA/56, G/SPS/N/TZA/285, G/SPS/N/UGA/260</v>
      </c>
      <c r="E38" s="6" t="s">
        <v>27</v>
      </c>
      <c r="F38" s="8" t="s">
        <v>765</v>
      </c>
      <c r="G38" s="8" t="s">
        <v>766</v>
      </c>
      <c r="H38" s="6" t="s">
        <v>742</v>
      </c>
      <c r="I38" s="6" t="s">
        <v>743</v>
      </c>
      <c r="J38" s="6" t="s">
        <v>67</v>
      </c>
      <c r="K38" s="6" t="s">
        <v>154</v>
      </c>
      <c r="L38" s="6" t="s">
        <v>21</v>
      </c>
      <c r="M38" s="7">
        <v>45184</v>
      </c>
      <c r="N38" s="6" t="s">
        <v>25</v>
      </c>
      <c r="O38" s="8" t="s">
        <v>767</v>
      </c>
      <c r="P38" s="6" t="str">
        <f>HYPERLINK("https://docs.wto.org/imrd/directdoc.asp?DDFDocuments/t/G/SPS/NBDI63.DOCX", "https://docs.wto.org/imrd/directdoc.asp?DDFDocuments/t/G/SPS/NBDI63.DOCX")</f>
        <v>https://docs.wto.org/imrd/directdoc.asp?DDFDocuments/t/G/SPS/NBDI63.DOCX</v>
      </c>
      <c r="Q38" s="6" t="str">
        <f>HYPERLINK("https://docs.wto.org/imrd/directdoc.asp?DDFDocuments/u/G/SPS/NBDI63.DOCX", "https://docs.wto.org/imrd/directdoc.asp?DDFDocuments/u/G/SPS/NBDI63.DOCX")</f>
        <v>https://docs.wto.org/imrd/directdoc.asp?DDFDocuments/u/G/SPS/NBDI63.DOCX</v>
      </c>
      <c r="R38" s="6" t="str">
        <f>HYPERLINK("https://docs.wto.org/imrd/directdoc.asp?DDFDocuments/v/G/SPS/NBDI63.DOCX", "https://docs.wto.org/imrd/directdoc.asp?DDFDocuments/v/G/SPS/NBDI63.DOCX")</f>
        <v>https://docs.wto.org/imrd/directdoc.asp?DDFDocuments/v/G/SPS/NBDI63.DOCX</v>
      </c>
    </row>
    <row r="39" spans="1:18" ht="69.95" customHeight="1">
      <c r="A39" s="8" t="s">
        <v>1442</v>
      </c>
      <c r="B39" s="8" t="s">
        <v>741</v>
      </c>
      <c r="C39" s="7">
        <v>45124</v>
      </c>
      <c r="D39" s="6" t="str">
        <f>HYPERLINK("https://eping.wto.org/en/Search?viewData= G/SPS/N/BDI/62, G/SPS/N/KEN/218, G/SPS/N/RWA/55, G/SPS/N/TZA/284, G/SPS/N/UGA/259"," G/SPS/N/BDI/62, G/SPS/N/KEN/218, G/SPS/N/RWA/55, G/SPS/N/TZA/284, G/SPS/N/UGA/259")</f>
        <v xml:space="preserve"> G/SPS/N/BDI/62, G/SPS/N/KEN/218, G/SPS/N/RWA/55, G/SPS/N/TZA/284, G/SPS/N/UGA/259</v>
      </c>
      <c r="E39" s="6" t="s">
        <v>646</v>
      </c>
      <c r="F39" s="8" t="s">
        <v>739</v>
      </c>
      <c r="G39" s="8" t="s">
        <v>740</v>
      </c>
      <c r="H39" s="6" t="s">
        <v>742</v>
      </c>
      <c r="I39" s="6" t="s">
        <v>743</v>
      </c>
      <c r="J39" s="6" t="s">
        <v>67</v>
      </c>
      <c r="K39" s="6" t="s">
        <v>154</v>
      </c>
      <c r="L39" s="6" t="s">
        <v>21</v>
      </c>
      <c r="M39" s="7">
        <v>45184</v>
      </c>
      <c r="N39" s="6" t="s">
        <v>25</v>
      </c>
      <c r="O39" s="8" t="s">
        <v>744</v>
      </c>
      <c r="P39" s="6" t="str">
        <f>HYPERLINK("https://docs.wto.org/imrd/directdoc.asp?DDFDocuments/t/G/SPS/NBDI62.DOCX", "https://docs.wto.org/imrd/directdoc.asp?DDFDocuments/t/G/SPS/NBDI62.DOCX")</f>
        <v>https://docs.wto.org/imrd/directdoc.asp?DDFDocuments/t/G/SPS/NBDI62.DOCX</v>
      </c>
      <c r="Q39" s="6" t="str">
        <f>HYPERLINK("https://docs.wto.org/imrd/directdoc.asp?DDFDocuments/u/G/SPS/NBDI62.DOCX", "https://docs.wto.org/imrd/directdoc.asp?DDFDocuments/u/G/SPS/NBDI62.DOCX")</f>
        <v>https://docs.wto.org/imrd/directdoc.asp?DDFDocuments/u/G/SPS/NBDI62.DOCX</v>
      </c>
      <c r="R39" s="6" t="str">
        <f>HYPERLINK("https://docs.wto.org/imrd/directdoc.asp?DDFDocuments/v/G/SPS/NBDI62.DOCX", "https://docs.wto.org/imrd/directdoc.asp?DDFDocuments/v/G/SPS/NBDI62.DOCX")</f>
        <v>https://docs.wto.org/imrd/directdoc.asp?DDFDocuments/v/G/SPS/NBDI62.DOCX</v>
      </c>
    </row>
    <row r="40" spans="1:18" ht="69.95" customHeight="1">
      <c r="A40" s="8" t="s">
        <v>1442</v>
      </c>
      <c r="B40" s="8" t="s">
        <v>741</v>
      </c>
      <c r="C40" s="7">
        <v>45124</v>
      </c>
      <c r="D40" s="6" t="str">
        <f>HYPERLINK("https://eping.wto.org/en/Search?viewData= G/SPS/N/BDI/62, G/SPS/N/KEN/218, G/SPS/N/RWA/55, G/SPS/N/TZA/284, G/SPS/N/UGA/259"," G/SPS/N/BDI/62, G/SPS/N/KEN/218, G/SPS/N/RWA/55, G/SPS/N/TZA/284, G/SPS/N/UGA/259")</f>
        <v xml:space="preserve"> G/SPS/N/BDI/62, G/SPS/N/KEN/218, G/SPS/N/RWA/55, G/SPS/N/TZA/284, G/SPS/N/UGA/259</v>
      </c>
      <c r="E40" s="6" t="s">
        <v>768</v>
      </c>
      <c r="F40" s="8" t="s">
        <v>739</v>
      </c>
      <c r="G40" s="8" t="s">
        <v>740</v>
      </c>
      <c r="H40" s="6" t="s">
        <v>742</v>
      </c>
      <c r="I40" s="6" t="s">
        <v>743</v>
      </c>
      <c r="J40" s="6" t="s">
        <v>67</v>
      </c>
      <c r="K40" s="6" t="s">
        <v>154</v>
      </c>
      <c r="L40" s="6" t="s">
        <v>21</v>
      </c>
      <c r="M40" s="7">
        <v>45184</v>
      </c>
      <c r="N40" s="6" t="s">
        <v>25</v>
      </c>
      <c r="O40" s="8" t="s">
        <v>744</v>
      </c>
      <c r="P40" s="6" t="str">
        <f>HYPERLINK("https://docs.wto.org/imrd/directdoc.asp?DDFDocuments/t/G/SPS/NBDI62.DOCX", "https://docs.wto.org/imrd/directdoc.asp?DDFDocuments/t/G/SPS/NBDI62.DOCX")</f>
        <v>https://docs.wto.org/imrd/directdoc.asp?DDFDocuments/t/G/SPS/NBDI62.DOCX</v>
      </c>
      <c r="Q40" s="6" t="str">
        <f>HYPERLINK("https://docs.wto.org/imrd/directdoc.asp?DDFDocuments/u/G/SPS/NBDI62.DOCX", "https://docs.wto.org/imrd/directdoc.asp?DDFDocuments/u/G/SPS/NBDI62.DOCX")</f>
        <v>https://docs.wto.org/imrd/directdoc.asp?DDFDocuments/u/G/SPS/NBDI62.DOCX</v>
      </c>
      <c r="R40" s="6" t="str">
        <f>HYPERLINK("https://docs.wto.org/imrd/directdoc.asp?DDFDocuments/v/G/SPS/NBDI62.DOCX", "https://docs.wto.org/imrd/directdoc.asp?DDFDocuments/v/G/SPS/NBDI62.DOCX")</f>
        <v>https://docs.wto.org/imrd/directdoc.asp?DDFDocuments/v/G/SPS/NBDI62.DOCX</v>
      </c>
    </row>
    <row r="41" spans="1:18" ht="69.95" customHeight="1">
      <c r="A41" s="8" t="s">
        <v>1442</v>
      </c>
      <c r="B41" s="8" t="s">
        <v>741</v>
      </c>
      <c r="C41" s="7">
        <v>45124</v>
      </c>
      <c r="D41" s="6" t="str">
        <f>HYPERLINK("https://eping.wto.org/en/Search?viewData= G/SPS/N/BDI/62, G/SPS/N/KEN/218, G/SPS/N/RWA/55, G/SPS/N/TZA/284, G/SPS/N/UGA/259"," G/SPS/N/BDI/62, G/SPS/N/KEN/218, G/SPS/N/RWA/55, G/SPS/N/TZA/284, G/SPS/N/UGA/259")</f>
        <v xml:space="preserve"> G/SPS/N/BDI/62, G/SPS/N/KEN/218, G/SPS/N/RWA/55, G/SPS/N/TZA/284, G/SPS/N/UGA/259</v>
      </c>
      <c r="E41" s="6" t="s">
        <v>197</v>
      </c>
      <c r="F41" s="8" t="s">
        <v>739</v>
      </c>
      <c r="G41" s="8" t="s">
        <v>740</v>
      </c>
      <c r="H41" s="6" t="s">
        <v>742</v>
      </c>
      <c r="I41" s="6" t="s">
        <v>743</v>
      </c>
      <c r="J41" s="6" t="s">
        <v>67</v>
      </c>
      <c r="K41" s="6" t="s">
        <v>154</v>
      </c>
      <c r="L41" s="6" t="s">
        <v>21</v>
      </c>
      <c r="M41" s="7">
        <v>45184</v>
      </c>
      <c r="N41" s="6" t="s">
        <v>25</v>
      </c>
      <c r="O41" s="8" t="s">
        <v>744</v>
      </c>
      <c r="P41" s="6" t="str">
        <f>HYPERLINK("https://docs.wto.org/imrd/directdoc.asp?DDFDocuments/t/G/SPS/NBDI62.DOCX", "https://docs.wto.org/imrd/directdoc.asp?DDFDocuments/t/G/SPS/NBDI62.DOCX")</f>
        <v>https://docs.wto.org/imrd/directdoc.asp?DDFDocuments/t/G/SPS/NBDI62.DOCX</v>
      </c>
      <c r="Q41" s="6" t="str">
        <f>HYPERLINK("https://docs.wto.org/imrd/directdoc.asp?DDFDocuments/u/G/SPS/NBDI62.DOCX", "https://docs.wto.org/imrd/directdoc.asp?DDFDocuments/u/G/SPS/NBDI62.DOCX")</f>
        <v>https://docs.wto.org/imrd/directdoc.asp?DDFDocuments/u/G/SPS/NBDI62.DOCX</v>
      </c>
      <c r="R41" s="6" t="str">
        <f>HYPERLINK("https://docs.wto.org/imrd/directdoc.asp?DDFDocuments/v/G/SPS/NBDI62.DOCX", "https://docs.wto.org/imrd/directdoc.asp?DDFDocuments/v/G/SPS/NBDI62.DOCX")</f>
        <v>https://docs.wto.org/imrd/directdoc.asp?DDFDocuments/v/G/SPS/NBDI62.DOCX</v>
      </c>
    </row>
    <row r="42" spans="1:18" ht="69.95" customHeight="1">
      <c r="A42" s="8" t="s">
        <v>1442</v>
      </c>
      <c r="B42" s="8" t="s">
        <v>741</v>
      </c>
      <c r="C42" s="7">
        <v>45124</v>
      </c>
      <c r="D42" s="6" t="str">
        <f>HYPERLINK("https://eping.wto.org/en/Search?viewData= G/SPS/N/BDI/60, G/SPS/N/KEN/216, G/SPS/N/RWA/53, G/SPS/N/TZA/282, G/SPS/N/UGA/257"," G/SPS/N/BDI/60, G/SPS/N/KEN/216, G/SPS/N/RWA/53, G/SPS/N/TZA/282, G/SPS/N/UGA/257")</f>
        <v xml:space="preserve"> G/SPS/N/BDI/60, G/SPS/N/KEN/216, G/SPS/N/RWA/53, G/SPS/N/TZA/282, G/SPS/N/UGA/257</v>
      </c>
      <c r="E42" s="6" t="s">
        <v>262</v>
      </c>
      <c r="F42" s="8" t="s">
        <v>754</v>
      </c>
      <c r="G42" s="8" t="s">
        <v>755</v>
      </c>
      <c r="H42" s="6" t="s">
        <v>742</v>
      </c>
      <c r="I42" s="6" t="s">
        <v>743</v>
      </c>
      <c r="J42" s="6" t="s">
        <v>67</v>
      </c>
      <c r="K42" s="6" t="s">
        <v>154</v>
      </c>
      <c r="L42" s="6" t="s">
        <v>21</v>
      </c>
      <c r="M42" s="7">
        <v>45184</v>
      </c>
      <c r="N42" s="6" t="s">
        <v>25</v>
      </c>
      <c r="O42" s="8" t="s">
        <v>756</v>
      </c>
      <c r="P42" s="6" t="str">
        <f>HYPERLINK("https://docs.wto.org/imrd/directdoc.asp?DDFDocuments/t/G/SPS/NBDI60.DOCX", "https://docs.wto.org/imrd/directdoc.asp?DDFDocuments/t/G/SPS/NBDI60.DOCX")</f>
        <v>https://docs.wto.org/imrd/directdoc.asp?DDFDocuments/t/G/SPS/NBDI60.DOCX</v>
      </c>
      <c r="Q42" s="6" t="str">
        <f>HYPERLINK("https://docs.wto.org/imrd/directdoc.asp?DDFDocuments/u/G/SPS/NBDI60.DOCX", "https://docs.wto.org/imrd/directdoc.asp?DDFDocuments/u/G/SPS/NBDI60.DOCX")</f>
        <v>https://docs.wto.org/imrd/directdoc.asp?DDFDocuments/u/G/SPS/NBDI60.DOCX</v>
      </c>
      <c r="R42" s="6" t="str">
        <f>HYPERLINK("https://docs.wto.org/imrd/directdoc.asp?DDFDocuments/v/G/SPS/NBDI60.DOCX", "https://docs.wto.org/imrd/directdoc.asp?DDFDocuments/v/G/SPS/NBDI60.DOCX")</f>
        <v>https://docs.wto.org/imrd/directdoc.asp?DDFDocuments/v/G/SPS/NBDI60.DOCX</v>
      </c>
    </row>
    <row r="43" spans="1:18" ht="69.95" customHeight="1">
      <c r="A43" s="8" t="s">
        <v>1442</v>
      </c>
      <c r="B43" s="8" t="s">
        <v>741</v>
      </c>
      <c r="C43" s="7">
        <v>45124</v>
      </c>
      <c r="D43" s="6" t="str">
        <f>HYPERLINK("https://eping.wto.org/en/Search?viewData= G/SPS/N/BDI/62, G/SPS/N/KEN/218, G/SPS/N/RWA/55, G/SPS/N/TZA/284, G/SPS/N/UGA/259"," G/SPS/N/BDI/62, G/SPS/N/KEN/218, G/SPS/N/RWA/55, G/SPS/N/TZA/284, G/SPS/N/UGA/259")</f>
        <v xml:space="preserve"> G/SPS/N/BDI/62, G/SPS/N/KEN/218, G/SPS/N/RWA/55, G/SPS/N/TZA/284, G/SPS/N/UGA/259</v>
      </c>
      <c r="E43" s="6" t="s">
        <v>27</v>
      </c>
      <c r="F43" s="8" t="s">
        <v>739</v>
      </c>
      <c r="G43" s="8" t="s">
        <v>740</v>
      </c>
      <c r="H43" s="6" t="s">
        <v>742</v>
      </c>
      <c r="I43" s="6" t="s">
        <v>743</v>
      </c>
      <c r="J43" s="6" t="s">
        <v>67</v>
      </c>
      <c r="K43" s="6" t="s">
        <v>154</v>
      </c>
      <c r="L43" s="6" t="s">
        <v>21</v>
      </c>
      <c r="M43" s="7">
        <v>45184</v>
      </c>
      <c r="N43" s="6" t="s">
        <v>25</v>
      </c>
      <c r="O43" s="8" t="s">
        <v>744</v>
      </c>
      <c r="P43" s="6" t="str">
        <f>HYPERLINK("https://docs.wto.org/imrd/directdoc.asp?DDFDocuments/t/G/SPS/NBDI62.DOCX", "https://docs.wto.org/imrd/directdoc.asp?DDFDocuments/t/G/SPS/NBDI62.DOCX")</f>
        <v>https://docs.wto.org/imrd/directdoc.asp?DDFDocuments/t/G/SPS/NBDI62.DOCX</v>
      </c>
      <c r="Q43" s="6" t="str">
        <f>HYPERLINK("https://docs.wto.org/imrd/directdoc.asp?DDFDocuments/u/G/SPS/NBDI62.DOCX", "https://docs.wto.org/imrd/directdoc.asp?DDFDocuments/u/G/SPS/NBDI62.DOCX")</f>
        <v>https://docs.wto.org/imrd/directdoc.asp?DDFDocuments/u/G/SPS/NBDI62.DOCX</v>
      </c>
      <c r="R43" s="6" t="str">
        <f>HYPERLINK("https://docs.wto.org/imrd/directdoc.asp?DDFDocuments/v/G/SPS/NBDI62.DOCX", "https://docs.wto.org/imrd/directdoc.asp?DDFDocuments/v/G/SPS/NBDI62.DOCX")</f>
        <v>https://docs.wto.org/imrd/directdoc.asp?DDFDocuments/v/G/SPS/NBDI62.DOCX</v>
      </c>
    </row>
    <row r="44" spans="1:18" ht="69.95" customHeight="1">
      <c r="A44" s="8" t="s">
        <v>1442</v>
      </c>
      <c r="B44" s="8" t="s">
        <v>741</v>
      </c>
      <c r="C44" s="7">
        <v>45124</v>
      </c>
      <c r="D44" s="6" t="str">
        <f>HYPERLINK("https://eping.wto.org/en/Search?viewData= G/SPS/N/BDI/61, G/SPS/N/KEN/217, G/SPS/N/RWA/54, G/SPS/N/TZA/283, G/SPS/N/UGA/258"," G/SPS/N/BDI/61, G/SPS/N/KEN/217, G/SPS/N/RWA/54, G/SPS/N/TZA/283, G/SPS/N/UGA/258")</f>
        <v xml:space="preserve"> G/SPS/N/BDI/61, G/SPS/N/KEN/217, G/SPS/N/RWA/54, G/SPS/N/TZA/283, G/SPS/N/UGA/258</v>
      </c>
      <c r="E44" s="6" t="s">
        <v>768</v>
      </c>
      <c r="F44" s="8" t="s">
        <v>757</v>
      </c>
      <c r="G44" s="8" t="s">
        <v>758</v>
      </c>
      <c r="H44" s="6" t="s">
        <v>742</v>
      </c>
      <c r="I44" s="6" t="s">
        <v>743</v>
      </c>
      <c r="J44" s="6" t="s">
        <v>67</v>
      </c>
      <c r="K44" s="6" t="s">
        <v>154</v>
      </c>
      <c r="L44" s="6" t="s">
        <v>21</v>
      </c>
      <c r="M44" s="7">
        <v>45184</v>
      </c>
      <c r="N44" s="6" t="s">
        <v>25</v>
      </c>
      <c r="O44" s="8" t="s">
        <v>759</v>
      </c>
      <c r="P44" s="6" t="str">
        <f>HYPERLINK("https://docs.wto.org/imrd/directdoc.asp?DDFDocuments/t/G/SPS/NBDI61.DOCX", "https://docs.wto.org/imrd/directdoc.asp?DDFDocuments/t/G/SPS/NBDI61.DOCX")</f>
        <v>https://docs.wto.org/imrd/directdoc.asp?DDFDocuments/t/G/SPS/NBDI61.DOCX</v>
      </c>
      <c r="Q44" s="6" t="str">
        <f>HYPERLINK("https://docs.wto.org/imrd/directdoc.asp?DDFDocuments/u/G/SPS/NBDI61.DOCX", "https://docs.wto.org/imrd/directdoc.asp?DDFDocuments/u/G/SPS/NBDI61.DOCX")</f>
        <v>https://docs.wto.org/imrd/directdoc.asp?DDFDocuments/u/G/SPS/NBDI61.DOCX</v>
      </c>
      <c r="R44" s="6" t="str">
        <f>HYPERLINK("https://docs.wto.org/imrd/directdoc.asp?DDFDocuments/v/G/SPS/NBDI61.DOCX", "https://docs.wto.org/imrd/directdoc.asp?DDFDocuments/v/G/SPS/NBDI61.DOCX")</f>
        <v>https://docs.wto.org/imrd/directdoc.asp?DDFDocuments/v/G/SPS/NBDI61.DOCX</v>
      </c>
    </row>
    <row r="45" spans="1:18" ht="69.95" customHeight="1">
      <c r="A45" s="8" t="s">
        <v>1442</v>
      </c>
      <c r="B45" s="8" t="s">
        <v>741</v>
      </c>
      <c r="C45" s="7">
        <v>45124</v>
      </c>
      <c r="D45" s="6" t="str">
        <f>HYPERLINK("https://eping.wto.org/en/Search?viewData= G/SPS/N/BDI/61, G/SPS/N/KEN/217, G/SPS/N/RWA/54, G/SPS/N/TZA/283, G/SPS/N/UGA/258"," G/SPS/N/BDI/61, G/SPS/N/KEN/217, G/SPS/N/RWA/54, G/SPS/N/TZA/283, G/SPS/N/UGA/258")</f>
        <v xml:space="preserve"> G/SPS/N/BDI/61, G/SPS/N/KEN/217, G/SPS/N/RWA/54, G/SPS/N/TZA/283, G/SPS/N/UGA/258</v>
      </c>
      <c r="E45" s="6" t="s">
        <v>262</v>
      </c>
      <c r="F45" s="8" t="s">
        <v>757</v>
      </c>
      <c r="G45" s="8" t="s">
        <v>758</v>
      </c>
      <c r="H45" s="6" t="s">
        <v>742</v>
      </c>
      <c r="I45" s="6" t="s">
        <v>743</v>
      </c>
      <c r="J45" s="6" t="s">
        <v>67</v>
      </c>
      <c r="K45" s="6" t="s">
        <v>154</v>
      </c>
      <c r="L45" s="6" t="s">
        <v>21</v>
      </c>
      <c r="M45" s="7">
        <v>45184</v>
      </c>
      <c r="N45" s="6" t="s">
        <v>25</v>
      </c>
      <c r="O45" s="8" t="s">
        <v>759</v>
      </c>
      <c r="P45" s="6" t="str">
        <f>HYPERLINK("https://docs.wto.org/imrd/directdoc.asp?DDFDocuments/t/G/SPS/NBDI61.DOCX", "https://docs.wto.org/imrd/directdoc.asp?DDFDocuments/t/G/SPS/NBDI61.DOCX")</f>
        <v>https://docs.wto.org/imrd/directdoc.asp?DDFDocuments/t/G/SPS/NBDI61.DOCX</v>
      </c>
      <c r="Q45" s="6" t="str">
        <f>HYPERLINK("https://docs.wto.org/imrd/directdoc.asp?DDFDocuments/u/G/SPS/NBDI61.DOCX", "https://docs.wto.org/imrd/directdoc.asp?DDFDocuments/u/G/SPS/NBDI61.DOCX")</f>
        <v>https://docs.wto.org/imrd/directdoc.asp?DDFDocuments/u/G/SPS/NBDI61.DOCX</v>
      </c>
      <c r="R45" s="6" t="str">
        <f>HYPERLINK("https://docs.wto.org/imrd/directdoc.asp?DDFDocuments/v/G/SPS/NBDI61.DOCX", "https://docs.wto.org/imrd/directdoc.asp?DDFDocuments/v/G/SPS/NBDI61.DOCX")</f>
        <v>https://docs.wto.org/imrd/directdoc.asp?DDFDocuments/v/G/SPS/NBDI61.DOCX</v>
      </c>
    </row>
    <row r="46" spans="1:18" ht="69.95" customHeight="1">
      <c r="A46" s="8" t="s">
        <v>1442</v>
      </c>
      <c r="B46" s="8" t="s">
        <v>741</v>
      </c>
      <c r="C46" s="7">
        <v>45124</v>
      </c>
      <c r="D46" s="6" t="str">
        <f>HYPERLINK("https://eping.wto.org/en/Search?viewData= G/SPS/N/BDI/60, G/SPS/N/KEN/216, G/SPS/N/RWA/53, G/SPS/N/TZA/282, G/SPS/N/UGA/257"," G/SPS/N/BDI/60, G/SPS/N/KEN/216, G/SPS/N/RWA/53, G/SPS/N/TZA/282, G/SPS/N/UGA/257")</f>
        <v xml:space="preserve"> G/SPS/N/BDI/60, G/SPS/N/KEN/216, G/SPS/N/RWA/53, G/SPS/N/TZA/282, G/SPS/N/UGA/257</v>
      </c>
      <c r="E46" s="6" t="s">
        <v>768</v>
      </c>
      <c r="F46" s="8" t="s">
        <v>754</v>
      </c>
      <c r="G46" s="8" t="s">
        <v>755</v>
      </c>
      <c r="H46" s="6" t="s">
        <v>742</v>
      </c>
      <c r="I46" s="6" t="s">
        <v>743</v>
      </c>
      <c r="J46" s="6" t="s">
        <v>67</v>
      </c>
      <c r="K46" s="6" t="s">
        <v>154</v>
      </c>
      <c r="L46" s="6" t="s">
        <v>21</v>
      </c>
      <c r="M46" s="7">
        <v>45184</v>
      </c>
      <c r="N46" s="6" t="s">
        <v>25</v>
      </c>
      <c r="O46" s="8" t="s">
        <v>756</v>
      </c>
      <c r="P46" s="6" t="str">
        <f>HYPERLINK("https://docs.wto.org/imrd/directdoc.asp?DDFDocuments/t/G/SPS/NBDI60.DOCX", "https://docs.wto.org/imrd/directdoc.asp?DDFDocuments/t/G/SPS/NBDI60.DOCX")</f>
        <v>https://docs.wto.org/imrd/directdoc.asp?DDFDocuments/t/G/SPS/NBDI60.DOCX</v>
      </c>
      <c r="Q46" s="6" t="str">
        <f>HYPERLINK("https://docs.wto.org/imrd/directdoc.asp?DDFDocuments/u/G/SPS/NBDI60.DOCX", "https://docs.wto.org/imrd/directdoc.asp?DDFDocuments/u/G/SPS/NBDI60.DOCX")</f>
        <v>https://docs.wto.org/imrd/directdoc.asp?DDFDocuments/u/G/SPS/NBDI60.DOCX</v>
      </c>
      <c r="R46" s="6" t="str">
        <f>HYPERLINK("https://docs.wto.org/imrd/directdoc.asp?DDFDocuments/v/G/SPS/NBDI60.DOCX", "https://docs.wto.org/imrd/directdoc.asp?DDFDocuments/v/G/SPS/NBDI60.DOCX")</f>
        <v>https://docs.wto.org/imrd/directdoc.asp?DDFDocuments/v/G/SPS/NBDI60.DOCX</v>
      </c>
    </row>
    <row r="47" spans="1:18" ht="69.95" customHeight="1">
      <c r="A47" s="8" t="s">
        <v>1442</v>
      </c>
      <c r="B47" s="8" t="s">
        <v>741</v>
      </c>
      <c r="C47" s="7">
        <v>45124</v>
      </c>
      <c r="D47" s="6" t="str">
        <f>HYPERLINK("https://eping.wto.org/en/Search?viewData= G/SPS/N/BDI/61, G/SPS/N/KEN/217, G/SPS/N/RWA/54, G/SPS/N/TZA/283, G/SPS/N/UGA/258"," G/SPS/N/BDI/61, G/SPS/N/KEN/217, G/SPS/N/RWA/54, G/SPS/N/TZA/283, G/SPS/N/UGA/258")</f>
        <v xml:space="preserve"> G/SPS/N/BDI/61, G/SPS/N/KEN/217, G/SPS/N/RWA/54, G/SPS/N/TZA/283, G/SPS/N/UGA/258</v>
      </c>
      <c r="E47" s="6" t="s">
        <v>197</v>
      </c>
      <c r="F47" s="8" t="s">
        <v>757</v>
      </c>
      <c r="G47" s="8" t="s">
        <v>758</v>
      </c>
      <c r="H47" s="6" t="s">
        <v>742</v>
      </c>
      <c r="I47" s="6" t="s">
        <v>743</v>
      </c>
      <c r="J47" s="6" t="s">
        <v>67</v>
      </c>
      <c r="K47" s="6" t="s">
        <v>138</v>
      </c>
      <c r="L47" s="6" t="s">
        <v>21</v>
      </c>
      <c r="M47" s="7">
        <v>45184</v>
      </c>
      <c r="N47" s="6" t="s">
        <v>25</v>
      </c>
      <c r="O47" s="8" t="s">
        <v>759</v>
      </c>
      <c r="P47" s="6" t="str">
        <f>HYPERLINK("https://docs.wto.org/imrd/directdoc.asp?DDFDocuments/t/G/SPS/NBDI61.DOCX", "https://docs.wto.org/imrd/directdoc.asp?DDFDocuments/t/G/SPS/NBDI61.DOCX")</f>
        <v>https://docs.wto.org/imrd/directdoc.asp?DDFDocuments/t/G/SPS/NBDI61.DOCX</v>
      </c>
      <c r="Q47" s="6" t="str">
        <f>HYPERLINK("https://docs.wto.org/imrd/directdoc.asp?DDFDocuments/u/G/SPS/NBDI61.DOCX", "https://docs.wto.org/imrd/directdoc.asp?DDFDocuments/u/G/SPS/NBDI61.DOCX")</f>
        <v>https://docs.wto.org/imrd/directdoc.asp?DDFDocuments/u/G/SPS/NBDI61.DOCX</v>
      </c>
      <c r="R47" s="6" t="str">
        <f>HYPERLINK("https://docs.wto.org/imrd/directdoc.asp?DDFDocuments/v/G/SPS/NBDI61.DOCX", "https://docs.wto.org/imrd/directdoc.asp?DDFDocuments/v/G/SPS/NBDI61.DOCX")</f>
        <v>https://docs.wto.org/imrd/directdoc.asp?DDFDocuments/v/G/SPS/NBDI61.DOCX</v>
      </c>
    </row>
    <row r="48" spans="1:18" ht="69.95" customHeight="1">
      <c r="A48" s="8" t="s">
        <v>1527</v>
      </c>
      <c r="B48" s="8" t="s">
        <v>1282</v>
      </c>
      <c r="C48" s="7">
        <v>45110</v>
      </c>
      <c r="D48" s="6" t="str">
        <f>HYPERLINK("https://eping.wto.org/en/Search?viewData= G/TBT/N/EU/991"," G/TBT/N/EU/991")</f>
        <v xml:space="preserve"> G/TBT/N/EU/991</v>
      </c>
      <c r="E48" s="6" t="s">
        <v>156</v>
      </c>
      <c r="F48" s="8" t="s">
        <v>1280</v>
      </c>
      <c r="G48" s="8" t="s">
        <v>1281</v>
      </c>
      <c r="H48" s="6" t="s">
        <v>1283</v>
      </c>
      <c r="I48" s="6" t="s">
        <v>1135</v>
      </c>
      <c r="J48" s="6" t="s">
        <v>1284</v>
      </c>
      <c r="K48" s="6" t="s">
        <v>34</v>
      </c>
      <c r="L48" s="6"/>
      <c r="M48" s="7">
        <v>45170</v>
      </c>
      <c r="N48" s="6" t="s">
        <v>25</v>
      </c>
      <c r="O48" s="8" t="s">
        <v>1285</v>
      </c>
      <c r="P48" s="6" t="str">
        <f>HYPERLINK("https://docs.wto.org/imrd/directdoc.asp?DDFDocuments/t/G/TBTN23/EU991.DOCX", "https://docs.wto.org/imrd/directdoc.asp?DDFDocuments/t/G/TBTN23/EU991.DOCX")</f>
        <v>https://docs.wto.org/imrd/directdoc.asp?DDFDocuments/t/G/TBTN23/EU991.DOCX</v>
      </c>
      <c r="Q48" s="6" t="str">
        <f>HYPERLINK("https://docs.wto.org/imrd/directdoc.asp?DDFDocuments/u/G/TBTN23/EU991.DOCX", "https://docs.wto.org/imrd/directdoc.asp?DDFDocuments/u/G/TBTN23/EU991.DOCX")</f>
        <v>https://docs.wto.org/imrd/directdoc.asp?DDFDocuments/u/G/TBTN23/EU991.DOCX</v>
      </c>
      <c r="R48" s="6" t="str">
        <f>HYPERLINK("https://docs.wto.org/imrd/directdoc.asp?DDFDocuments/v/G/TBTN23/EU991.DOCX", "https://docs.wto.org/imrd/directdoc.asp?DDFDocuments/v/G/TBTN23/EU991.DOCX")</f>
        <v>https://docs.wto.org/imrd/directdoc.asp?DDFDocuments/v/G/TBTN23/EU991.DOCX</v>
      </c>
    </row>
    <row r="49" spans="1:18" ht="69.95" customHeight="1">
      <c r="A49" s="8" t="s">
        <v>1499</v>
      </c>
      <c r="B49" s="8" t="s">
        <v>1101</v>
      </c>
      <c r="C49" s="7">
        <v>45114</v>
      </c>
      <c r="D49" s="6" t="str">
        <f>HYPERLINK("https://eping.wto.org/en/Search?viewData= G/TBT/N/USA/2015"," G/TBT/N/USA/2015")</f>
        <v xml:space="preserve"> G/TBT/N/USA/2015</v>
      </c>
      <c r="E49" s="6" t="s">
        <v>17</v>
      </c>
      <c r="F49" s="8" t="s">
        <v>1099</v>
      </c>
      <c r="G49" s="8" t="s">
        <v>1100</v>
      </c>
      <c r="H49" s="6" t="s">
        <v>21</v>
      </c>
      <c r="I49" s="6" t="s">
        <v>1102</v>
      </c>
      <c r="J49" s="6" t="s">
        <v>54</v>
      </c>
      <c r="K49" s="6" t="s">
        <v>21</v>
      </c>
      <c r="L49" s="6"/>
      <c r="M49" s="7">
        <v>45174</v>
      </c>
      <c r="N49" s="6" t="s">
        <v>25</v>
      </c>
      <c r="O49" s="8" t="s">
        <v>1103</v>
      </c>
      <c r="P49" s="6" t="str">
        <f>HYPERLINK("https://docs.wto.org/imrd/directdoc.asp?DDFDocuments/t/G/TBTN23/USA2015.DOCX", "https://docs.wto.org/imrd/directdoc.asp?DDFDocuments/t/G/TBTN23/USA2015.DOCX")</f>
        <v>https://docs.wto.org/imrd/directdoc.asp?DDFDocuments/t/G/TBTN23/USA2015.DOCX</v>
      </c>
      <c r="Q49" s="6" t="str">
        <f>HYPERLINK("https://docs.wto.org/imrd/directdoc.asp?DDFDocuments/u/G/TBTN23/USA2015.DOCX", "https://docs.wto.org/imrd/directdoc.asp?DDFDocuments/u/G/TBTN23/USA2015.DOCX")</f>
        <v>https://docs.wto.org/imrd/directdoc.asp?DDFDocuments/u/G/TBTN23/USA2015.DOCX</v>
      </c>
      <c r="R49" s="6" t="str">
        <f>HYPERLINK("https://docs.wto.org/imrd/directdoc.asp?DDFDocuments/v/G/TBTN23/USA2015.DOCX", "https://docs.wto.org/imrd/directdoc.asp?DDFDocuments/v/G/TBTN23/USA2015.DOCX")</f>
        <v>https://docs.wto.org/imrd/directdoc.asp?DDFDocuments/v/G/TBTN23/USA2015.DOCX</v>
      </c>
    </row>
    <row r="50" spans="1:18" ht="69.95" customHeight="1">
      <c r="A50" s="8" t="s">
        <v>1370</v>
      </c>
      <c r="B50" s="8" t="s">
        <v>253</v>
      </c>
      <c r="C50" s="7">
        <v>45134</v>
      </c>
      <c r="D50" s="6" t="str">
        <f>HYPERLINK("https://eping.wto.org/en/Search?viewData= G/SPS/N/CHL/762"," G/SPS/N/CHL/762")</f>
        <v xml:space="preserve"> G/SPS/N/CHL/762</v>
      </c>
      <c r="E50" s="6" t="s">
        <v>81</v>
      </c>
      <c r="F50" s="8" t="s">
        <v>251</v>
      </c>
      <c r="G50" s="8" t="s">
        <v>252</v>
      </c>
      <c r="H50" s="6" t="s">
        <v>21</v>
      </c>
      <c r="I50" s="6" t="s">
        <v>21</v>
      </c>
      <c r="J50" s="6" t="s">
        <v>254</v>
      </c>
      <c r="K50" s="6" t="s">
        <v>255</v>
      </c>
      <c r="L50" s="6"/>
      <c r="M50" s="7">
        <v>45194</v>
      </c>
      <c r="N50" s="6" t="s">
        <v>25</v>
      </c>
      <c r="O50" s="8" t="s">
        <v>256</v>
      </c>
      <c r="P50" s="6"/>
      <c r="Q50" s="6"/>
      <c r="R50" s="6" t="str">
        <f>HYPERLINK("https://docs.wto.org/imrd/directdoc.asp?DDFDocuments/v/G/SPS/NCHL762.DOCX", "https://docs.wto.org/imrd/directdoc.asp?DDFDocuments/v/G/SPS/NCHL762.DOCX")</f>
        <v>https://docs.wto.org/imrd/directdoc.asp?DDFDocuments/v/G/SPS/NCHL762.DOCX</v>
      </c>
    </row>
    <row r="51" spans="1:18" ht="69.95" customHeight="1">
      <c r="A51" s="8" t="s">
        <v>1366</v>
      </c>
      <c r="B51" s="8" t="s">
        <v>227</v>
      </c>
      <c r="C51" s="7">
        <v>45134</v>
      </c>
      <c r="D51" s="6" t="str">
        <f>HYPERLINK("https://eping.wto.org/en/Search?viewData= G/SPS/N/EU/674"," G/SPS/N/EU/674")</f>
        <v xml:space="preserve"> G/SPS/N/EU/674</v>
      </c>
      <c r="E51" s="6" t="s">
        <v>156</v>
      </c>
      <c r="F51" s="8" t="s">
        <v>225</v>
      </c>
      <c r="G51" s="8" t="s">
        <v>226</v>
      </c>
      <c r="H51" s="6" t="s">
        <v>21</v>
      </c>
      <c r="I51" s="6" t="s">
        <v>21</v>
      </c>
      <c r="J51" s="6" t="s">
        <v>228</v>
      </c>
      <c r="K51" s="6" t="s">
        <v>229</v>
      </c>
      <c r="L51" s="6"/>
      <c r="M51" s="7" t="s">
        <v>21</v>
      </c>
      <c r="N51" s="6" t="s">
        <v>25</v>
      </c>
      <c r="O51" s="8" t="s">
        <v>230</v>
      </c>
      <c r="P51" s="6" t="str">
        <f>HYPERLINK("https://docs.wto.org/imrd/directdoc.asp?DDFDocuments/t/G/SPS/NEU674.DOCX", "https://docs.wto.org/imrd/directdoc.asp?DDFDocuments/t/G/SPS/NEU674.DOCX")</f>
        <v>https://docs.wto.org/imrd/directdoc.asp?DDFDocuments/t/G/SPS/NEU674.DOCX</v>
      </c>
      <c r="Q51" s="6"/>
      <c r="R51" s="6"/>
    </row>
    <row r="52" spans="1:18" ht="69.95" customHeight="1">
      <c r="A52" s="8" t="s">
        <v>1366</v>
      </c>
      <c r="B52" s="8" t="s">
        <v>227</v>
      </c>
      <c r="C52" s="7">
        <v>45127</v>
      </c>
      <c r="D52" s="6" t="str">
        <f>HYPERLINK("https://eping.wto.org/en/Search?viewData= G/TBT/N/EU/997"," G/TBT/N/EU/997")</f>
        <v xml:space="preserve"> G/TBT/N/EU/997</v>
      </c>
      <c r="E52" s="6" t="s">
        <v>156</v>
      </c>
      <c r="F52" s="8" t="s">
        <v>507</v>
      </c>
      <c r="G52" s="8" t="s">
        <v>508</v>
      </c>
      <c r="H52" s="6" t="s">
        <v>21</v>
      </c>
      <c r="I52" s="6" t="s">
        <v>509</v>
      </c>
      <c r="J52" s="6" t="s">
        <v>510</v>
      </c>
      <c r="K52" s="6" t="s">
        <v>60</v>
      </c>
      <c r="L52" s="6"/>
      <c r="M52" s="7">
        <v>45187</v>
      </c>
      <c r="N52" s="6" t="s">
        <v>25</v>
      </c>
      <c r="O52" s="8" t="s">
        <v>511</v>
      </c>
      <c r="P52" s="6" t="str">
        <f>HYPERLINK("https://docs.wto.org/imrd/directdoc.asp?DDFDocuments/t/G/TBTN23/EU997.DOCX", "https://docs.wto.org/imrd/directdoc.asp?DDFDocuments/t/G/TBTN23/EU997.DOCX")</f>
        <v>https://docs.wto.org/imrd/directdoc.asp?DDFDocuments/t/G/TBTN23/EU997.DOCX</v>
      </c>
      <c r="Q52" s="6"/>
      <c r="R52" s="6"/>
    </row>
    <row r="53" spans="1:18" ht="69.95" customHeight="1">
      <c r="A53" s="8" t="s">
        <v>1524</v>
      </c>
      <c r="B53" s="8" t="s">
        <v>1263</v>
      </c>
      <c r="C53" s="7">
        <v>45110</v>
      </c>
      <c r="D53" s="6" t="str">
        <f>HYPERLINK("https://eping.wto.org/en/Search?viewData= G/SPS/N/CAN/1519"," G/SPS/N/CAN/1519")</f>
        <v xml:space="preserve"> G/SPS/N/CAN/1519</v>
      </c>
      <c r="E53" s="6" t="s">
        <v>286</v>
      </c>
      <c r="F53" s="8" t="s">
        <v>1261</v>
      </c>
      <c r="G53" s="8" t="s">
        <v>1262</v>
      </c>
      <c r="H53" s="6" t="s">
        <v>21</v>
      </c>
      <c r="I53" s="6" t="s">
        <v>1264</v>
      </c>
      <c r="J53" s="6" t="s">
        <v>67</v>
      </c>
      <c r="K53" s="6" t="s">
        <v>460</v>
      </c>
      <c r="L53" s="6" t="s">
        <v>21</v>
      </c>
      <c r="M53" s="7">
        <v>45179</v>
      </c>
      <c r="N53" s="6" t="s">
        <v>25</v>
      </c>
      <c r="O53" s="8" t="s">
        <v>1265</v>
      </c>
      <c r="P53" s="6" t="str">
        <f>HYPERLINK("https://docs.wto.org/imrd/directdoc.asp?DDFDocuments/t/G/SPS/NCAN1519.DOCX", "https://docs.wto.org/imrd/directdoc.asp?DDFDocuments/t/G/SPS/NCAN1519.DOCX")</f>
        <v>https://docs.wto.org/imrd/directdoc.asp?DDFDocuments/t/G/SPS/NCAN1519.DOCX</v>
      </c>
      <c r="Q53" s="6" t="str">
        <f>HYPERLINK("https://docs.wto.org/imrd/directdoc.asp?DDFDocuments/u/G/SPS/NCAN1519.DOCX", "https://docs.wto.org/imrd/directdoc.asp?DDFDocuments/u/G/SPS/NCAN1519.DOCX")</f>
        <v>https://docs.wto.org/imrd/directdoc.asp?DDFDocuments/u/G/SPS/NCAN1519.DOCX</v>
      </c>
      <c r="R53" s="6" t="str">
        <f>HYPERLINK("https://docs.wto.org/imrd/directdoc.asp?DDFDocuments/v/G/SPS/NCAN1519.DOCX", "https://docs.wto.org/imrd/directdoc.asp?DDFDocuments/v/G/SPS/NCAN1519.DOCX")</f>
        <v>https://docs.wto.org/imrd/directdoc.asp?DDFDocuments/v/G/SPS/NCAN1519.DOCX</v>
      </c>
    </row>
    <row r="54" spans="1:18" ht="69.95" customHeight="1">
      <c r="A54" s="8" t="s">
        <v>1354</v>
      </c>
      <c r="B54" s="8" t="s">
        <v>159</v>
      </c>
      <c r="C54" s="7">
        <v>45135</v>
      </c>
      <c r="D54" s="6" t="str">
        <f>HYPERLINK("https://eping.wto.org/en/Search?viewData= G/TBT/N/EU/1000"," G/TBT/N/EU/1000")</f>
        <v xml:space="preserve"> G/TBT/N/EU/1000</v>
      </c>
      <c r="E54" s="6" t="s">
        <v>156</v>
      </c>
      <c r="F54" s="8" t="s">
        <v>157</v>
      </c>
      <c r="G54" s="8" t="s">
        <v>158</v>
      </c>
      <c r="H54" s="6" t="s">
        <v>21</v>
      </c>
      <c r="I54" s="6" t="s">
        <v>160</v>
      </c>
      <c r="J54" s="6" t="s">
        <v>161</v>
      </c>
      <c r="K54" s="6" t="s">
        <v>21</v>
      </c>
      <c r="L54" s="6"/>
      <c r="M54" s="7">
        <v>45195</v>
      </c>
      <c r="N54" s="6" t="s">
        <v>25</v>
      </c>
      <c r="O54" s="8" t="s">
        <v>162</v>
      </c>
      <c r="P54" s="6" t="str">
        <f>HYPERLINK("https://docs.wto.org/imrd/directdoc.asp?DDFDocuments/t/G/TBTN23/EU1000.DOCX", "https://docs.wto.org/imrd/directdoc.asp?DDFDocuments/t/G/TBTN23/EU1000.DOCX")</f>
        <v>https://docs.wto.org/imrd/directdoc.asp?DDFDocuments/t/G/TBTN23/EU1000.DOCX</v>
      </c>
      <c r="Q54" s="6"/>
      <c r="R54" s="6"/>
    </row>
    <row r="55" spans="1:18" ht="69.95" customHeight="1">
      <c r="A55" s="8" t="s">
        <v>1401</v>
      </c>
      <c r="B55" s="8" t="s">
        <v>472</v>
      </c>
      <c r="C55" s="7">
        <v>45128</v>
      </c>
      <c r="D55" s="6" t="str">
        <f>HYPERLINK("https://eping.wto.org/en/Search?viewData= G/TBT/N/EU/999"," G/TBT/N/EU/999")</f>
        <v xml:space="preserve"> G/TBT/N/EU/999</v>
      </c>
      <c r="E55" s="6" t="s">
        <v>156</v>
      </c>
      <c r="F55" s="8" t="s">
        <v>470</v>
      </c>
      <c r="G55" s="8" t="s">
        <v>471</v>
      </c>
      <c r="H55" s="6" t="s">
        <v>21</v>
      </c>
      <c r="I55" s="6" t="s">
        <v>160</v>
      </c>
      <c r="J55" s="6" t="s">
        <v>473</v>
      </c>
      <c r="K55" s="6" t="s">
        <v>60</v>
      </c>
      <c r="L55" s="6"/>
      <c r="M55" s="7">
        <v>45188</v>
      </c>
      <c r="N55" s="6" t="s">
        <v>25</v>
      </c>
      <c r="O55" s="8" t="s">
        <v>474</v>
      </c>
      <c r="P55" s="6" t="str">
        <f>HYPERLINK("https://docs.wto.org/imrd/directdoc.asp?DDFDocuments/t/G/TBTN23/EU999.DOCX", "https://docs.wto.org/imrd/directdoc.asp?DDFDocuments/t/G/TBTN23/EU999.DOCX")</f>
        <v>https://docs.wto.org/imrd/directdoc.asp?DDFDocuments/t/G/TBTN23/EU999.DOCX</v>
      </c>
      <c r="Q55" s="6"/>
      <c r="R55" s="6"/>
    </row>
    <row r="56" spans="1:18" ht="69.95" customHeight="1">
      <c r="A56" s="8" t="s">
        <v>1401</v>
      </c>
      <c r="B56" s="8" t="s">
        <v>472</v>
      </c>
      <c r="C56" s="7">
        <v>45128</v>
      </c>
      <c r="D56" s="6" t="str">
        <f>HYPERLINK("https://eping.wto.org/en/Search?viewData= G/TBT/N/EU/998"," G/TBT/N/EU/998")</f>
        <v xml:space="preserve"> G/TBT/N/EU/998</v>
      </c>
      <c r="E56" s="6" t="s">
        <v>156</v>
      </c>
      <c r="F56" s="8" t="s">
        <v>503</v>
      </c>
      <c r="G56" s="8" t="s">
        <v>504</v>
      </c>
      <c r="H56" s="6" t="s">
        <v>21</v>
      </c>
      <c r="I56" s="6" t="s">
        <v>160</v>
      </c>
      <c r="J56" s="6" t="s">
        <v>505</v>
      </c>
      <c r="K56" s="6" t="s">
        <v>60</v>
      </c>
      <c r="L56" s="6"/>
      <c r="M56" s="7">
        <v>45188</v>
      </c>
      <c r="N56" s="6" t="s">
        <v>25</v>
      </c>
      <c r="O56" s="8" t="s">
        <v>506</v>
      </c>
      <c r="P56" s="6" t="str">
        <f>HYPERLINK("https://docs.wto.org/imrd/directdoc.asp?DDFDocuments/t/G/TBTN23/EU998.DOCX", "https://docs.wto.org/imrd/directdoc.asp?DDFDocuments/t/G/TBTN23/EU998.DOCX")</f>
        <v>https://docs.wto.org/imrd/directdoc.asp?DDFDocuments/t/G/TBTN23/EU998.DOCX</v>
      </c>
      <c r="Q56" s="6"/>
      <c r="R56" s="6"/>
    </row>
    <row r="57" spans="1:18" ht="69.95" customHeight="1">
      <c r="A57" s="8" t="s">
        <v>1525</v>
      </c>
      <c r="B57" s="8" t="s">
        <v>1255</v>
      </c>
      <c r="C57" s="7">
        <v>45111</v>
      </c>
      <c r="D57" s="6" t="str">
        <f>HYPERLINK("https://eping.wto.org/en/Search?viewData= G/TBT/N/GBR/63"," G/TBT/N/GBR/63")</f>
        <v xml:space="preserve"> G/TBT/N/GBR/63</v>
      </c>
      <c r="E57" s="6" t="s">
        <v>269</v>
      </c>
      <c r="F57" s="8" t="s">
        <v>1253</v>
      </c>
      <c r="G57" s="8" t="s">
        <v>1254</v>
      </c>
      <c r="H57" s="6" t="s">
        <v>21</v>
      </c>
      <c r="I57" s="6" t="s">
        <v>160</v>
      </c>
      <c r="J57" s="6" t="s">
        <v>59</v>
      </c>
      <c r="K57" s="6" t="s">
        <v>21</v>
      </c>
      <c r="L57" s="6"/>
      <c r="M57" s="7">
        <v>45171</v>
      </c>
      <c r="N57" s="6" t="s">
        <v>25</v>
      </c>
      <c r="O57" s="8" t="s">
        <v>1256</v>
      </c>
      <c r="P57" s="6" t="str">
        <f>HYPERLINK("https://docs.wto.org/imrd/directdoc.asp?DDFDocuments/t/G/TBTN23/GBR63.DOCX", "https://docs.wto.org/imrd/directdoc.asp?DDFDocuments/t/G/TBTN23/GBR63.DOCX")</f>
        <v>https://docs.wto.org/imrd/directdoc.asp?DDFDocuments/t/G/TBTN23/GBR63.DOCX</v>
      </c>
      <c r="Q57" s="6" t="str">
        <f>HYPERLINK("https://docs.wto.org/imrd/directdoc.asp?DDFDocuments/u/G/TBTN23/GBR63.DOCX", "https://docs.wto.org/imrd/directdoc.asp?DDFDocuments/u/G/TBTN23/GBR63.DOCX")</f>
        <v>https://docs.wto.org/imrd/directdoc.asp?DDFDocuments/u/G/TBTN23/GBR63.DOCX</v>
      </c>
      <c r="R57" s="6" t="str">
        <f>HYPERLINK("https://docs.wto.org/imrd/directdoc.asp?DDFDocuments/v/G/TBTN23/GBR63.DOCX", "https://docs.wto.org/imrd/directdoc.asp?DDFDocuments/v/G/TBTN23/GBR63.DOCX")</f>
        <v>https://docs.wto.org/imrd/directdoc.asp?DDFDocuments/v/G/TBTN23/GBR63.DOCX</v>
      </c>
    </row>
    <row r="58" spans="1:18" ht="69.95" customHeight="1">
      <c r="A58" s="8" t="s">
        <v>1516</v>
      </c>
      <c r="B58" s="8" t="s">
        <v>1206</v>
      </c>
      <c r="C58" s="7">
        <v>45112</v>
      </c>
      <c r="D58" s="6" t="str">
        <f>HYPERLINK("https://eping.wto.org/en/Search?viewData= G/TBT/N/BDI/384, G/TBT/N/KEN/1464, G/TBT/N/RWA/896, G/TBT/N/TZA/998, G/TBT/N/UGA/1802"," G/TBT/N/BDI/384, G/TBT/N/KEN/1464, G/TBT/N/RWA/896, G/TBT/N/TZA/998, G/TBT/N/UGA/1802")</f>
        <v xml:space="preserve"> G/TBT/N/BDI/384, G/TBT/N/KEN/1464, G/TBT/N/RWA/896, G/TBT/N/TZA/998, G/TBT/N/UGA/1802</v>
      </c>
      <c r="E58" s="6" t="s">
        <v>197</v>
      </c>
      <c r="F58" s="8" t="s">
        <v>1204</v>
      </c>
      <c r="G58" s="8" t="s">
        <v>1205</v>
      </c>
      <c r="H58" s="6" t="s">
        <v>1207</v>
      </c>
      <c r="I58" s="6" t="s">
        <v>1208</v>
      </c>
      <c r="J58" s="6" t="s">
        <v>1209</v>
      </c>
      <c r="K58" s="6" t="s">
        <v>21</v>
      </c>
      <c r="L58" s="6"/>
      <c r="M58" s="7">
        <v>45172</v>
      </c>
      <c r="N58" s="6" t="s">
        <v>25</v>
      </c>
      <c r="O58" s="8" t="s">
        <v>1210</v>
      </c>
      <c r="P58" s="6" t="str">
        <f>HYPERLINK("https://docs.wto.org/imrd/directdoc.asp?DDFDocuments/t/G/TBTN23/BDI384.DOCX", "https://docs.wto.org/imrd/directdoc.asp?DDFDocuments/t/G/TBTN23/BDI384.DOCX")</f>
        <v>https://docs.wto.org/imrd/directdoc.asp?DDFDocuments/t/G/TBTN23/BDI384.DOCX</v>
      </c>
      <c r="Q58" s="6" t="str">
        <f>HYPERLINK("https://docs.wto.org/imrd/directdoc.asp?DDFDocuments/u/G/TBTN23/BDI384.DOCX", "https://docs.wto.org/imrd/directdoc.asp?DDFDocuments/u/G/TBTN23/BDI384.DOCX")</f>
        <v>https://docs.wto.org/imrd/directdoc.asp?DDFDocuments/u/G/TBTN23/BDI384.DOCX</v>
      </c>
      <c r="R58" s="6" t="str">
        <f>HYPERLINK("https://docs.wto.org/imrd/directdoc.asp?DDFDocuments/v/G/TBTN23/BDI384.DOCX", "https://docs.wto.org/imrd/directdoc.asp?DDFDocuments/v/G/TBTN23/BDI384.DOCX")</f>
        <v>https://docs.wto.org/imrd/directdoc.asp?DDFDocuments/v/G/TBTN23/BDI384.DOCX</v>
      </c>
    </row>
    <row r="59" spans="1:18" ht="69.95" customHeight="1">
      <c r="A59" s="8" t="s">
        <v>1516</v>
      </c>
      <c r="B59" s="8" t="s">
        <v>1206</v>
      </c>
      <c r="C59" s="7">
        <v>45112</v>
      </c>
      <c r="D59" s="6" t="str">
        <f>HYPERLINK("https://eping.wto.org/en/Search?viewData= G/TBT/N/BDI/384, G/TBT/N/KEN/1464, G/TBT/N/RWA/896, G/TBT/N/TZA/998, G/TBT/N/UGA/1802"," G/TBT/N/BDI/384, G/TBT/N/KEN/1464, G/TBT/N/RWA/896, G/TBT/N/TZA/998, G/TBT/N/UGA/1802")</f>
        <v xml:space="preserve"> G/TBT/N/BDI/384, G/TBT/N/KEN/1464, G/TBT/N/RWA/896, G/TBT/N/TZA/998, G/TBT/N/UGA/1802</v>
      </c>
      <c r="E59" s="6" t="s">
        <v>646</v>
      </c>
      <c r="F59" s="8" t="s">
        <v>1204</v>
      </c>
      <c r="G59" s="8" t="s">
        <v>1205</v>
      </c>
      <c r="H59" s="6" t="s">
        <v>1207</v>
      </c>
      <c r="I59" s="6" t="s">
        <v>1208</v>
      </c>
      <c r="J59" s="6" t="s">
        <v>1209</v>
      </c>
      <c r="K59" s="6" t="s">
        <v>21</v>
      </c>
      <c r="L59" s="6"/>
      <c r="M59" s="7">
        <v>45172</v>
      </c>
      <c r="N59" s="6" t="s">
        <v>25</v>
      </c>
      <c r="O59" s="8" t="s">
        <v>1210</v>
      </c>
      <c r="P59" s="6" t="str">
        <f>HYPERLINK("https://docs.wto.org/imrd/directdoc.asp?DDFDocuments/t/G/TBTN23/BDI384.DOCX", "https://docs.wto.org/imrd/directdoc.asp?DDFDocuments/t/G/TBTN23/BDI384.DOCX")</f>
        <v>https://docs.wto.org/imrd/directdoc.asp?DDFDocuments/t/G/TBTN23/BDI384.DOCX</v>
      </c>
      <c r="Q59" s="6" t="str">
        <f>HYPERLINK("https://docs.wto.org/imrd/directdoc.asp?DDFDocuments/u/G/TBTN23/BDI384.DOCX", "https://docs.wto.org/imrd/directdoc.asp?DDFDocuments/u/G/TBTN23/BDI384.DOCX")</f>
        <v>https://docs.wto.org/imrd/directdoc.asp?DDFDocuments/u/G/TBTN23/BDI384.DOCX</v>
      </c>
      <c r="R59" s="6" t="str">
        <f>HYPERLINK("https://docs.wto.org/imrd/directdoc.asp?DDFDocuments/v/G/TBTN23/BDI384.DOCX", "https://docs.wto.org/imrd/directdoc.asp?DDFDocuments/v/G/TBTN23/BDI384.DOCX")</f>
        <v>https://docs.wto.org/imrd/directdoc.asp?DDFDocuments/v/G/TBTN23/BDI384.DOCX</v>
      </c>
    </row>
    <row r="60" spans="1:18" ht="69.95" customHeight="1">
      <c r="A60" s="8" t="s">
        <v>1516</v>
      </c>
      <c r="B60" s="8" t="s">
        <v>1206</v>
      </c>
      <c r="C60" s="7">
        <v>45112</v>
      </c>
      <c r="D60" s="6" t="str">
        <f>HYPERLINK("https://eping.wto.org/en/Search?viewData= G/TBT/N/BDI/384, G/TBT/N/KEN/1464, G/TBT/N/RWA/896, G/TBT/N/TZA/998, G/TBT/N/UGA/1802"," G/TBT/N/BDI/384, G/TBT/N/KEN/1464, G/TBT/N/RWA/896, G/TBT/N/TZA/998, G/TBT/N/UGA/1802")</f>
        <v xml:space="preserve"> G/TBT/N/BDI/384, G/TBT/N/KEN/1464, G/TBT/N/RWA/896, G/TBT/N/TZA/998, G/TBT/N/UGA/1802</v>
      </c>
      <c r="E60" s="6" t="s">
        <v>768</v>
      </c>
      <c r="F60" s="8" t="s">
        <v>1204</v>
      </c>
      <c r="G60" s="8" t="s">
        <v>1205</v>
      </c>
      <c r="H60" s="6" t="s">
        <v>1207</v>
      </c>
      <c r="I60" s="6" t="s">
        <v>1208</v>
      </c>
      <c r="J60" s="6" t="s">
        <v>1228</v>
      </c>
      <c r="K60" s="6" t="s">
        <v>21</v>
      </c>
      <c r="L60" s="6"/>
      <c r="M60" s="7">
        <v>45172</v>
      </c>
      <c r="N60" s="6" t="s">
        <v>25</v>
      </c>
      <c r="O60" s="8" t="s">
        <v>1210</v>
      </c>
      <c r="P60" s="6" t="str">
        <f>HYPERLINK("https://docs.wto.org/imrd/directdoc.asp?DDFDocuments/t/G/TBTN23/BDI384.DOCX", "https://docs.wto.org/imrd/directdoc.asp?DDFDocuments/t/G/TBTN23/BDI384.DOCX")</f>
        <v>https://docs.wto.org/imrd/directdoc.asp?DDFDocuments/t/G/TBTN23/BDI384.DOCX</v>
      </c>
      <c r="Q60" s="6" t="str">
        <f>HYPERLINK("https://docs.wto.org/imrd/directdoc.asp?DDFDocuments/u/G/TBTN23/BDI384.DOCX", "https://docs.wto.org/imrd/directdoc.asp?DDFDocuments/u/G/TBTN23/BDI384.DOCX")</f>
        <v>https://docs.wto.org/imrd/directdoc.asp?DDFDocuments/u/G/TBTN23/BDI384.DOCX</v>
      </c>
      <c r="R60" s="6" t="str">
        <f>HYPERLINK("https://docs.wto.org/imrd/directdoc.asp?DDFDocuments/v/G/TBTN23/BDI384.DOCX", "https://docs.wto.org/imrd/directdoc.asp?DDFDocuments/v/G/TBTN23/BDI384.DOCX")</f>
        <v>https://docs.wto.org/imrd/directdoc.asp?DDFDocuments/v/G/TBTN23/BDI384.DOCX</v>
      </c>
    </row>
    <row r="61" spans="1:18" ht="69.95" customHeight="1">
      <c r="A61" s="8" t="s">
        <v>1516</v>
      </c>
      <c r="B61" s="8" t="s">
        <v>1206</v>
      </c>
      <c r="C61" s="7">
        <v>45112</v>
      </c>
      <c r="D61" s="6" t="str">
        <f>HYPERLINK("https://eping.wto.org/en/Search?viewData= G/TBT/N/BDI/384, G/TBT/N/KEN/1464, G/TBT/N/RWA/896, G/TBT/N/TZA/998, G/TBT/N/UGA/1802"," G/TBT/N/BDI/384, G/TBT/N/KEN/1464, G/TBT/N/RWA/896, G/TBT/N/TZA/998, G/TBT/N/UGA/1802")</f>
        <v xml:space="preserve"> G/TBT/N/BDI/384, G/TBT/N/KEN/1464, G/TBT/N/RWA/896, G/TBT/N/TZA/998, G/TBT/N/UGA/1802</v>
      </c>
      <c r="E61" s="6" t="s">
        <v>27</v>
      </c>
      <c r="F61" s="8" t="s">
        <v>1204</v>
      </c>
      <c r="G61" s="8" t="s">
        <v>1205</v>
      </c>
      <c r="H61" s="6" t="s">
        <v>1207</v>
      </c>
      <c r="I61" s="6" t="s">
        <v>1208</v>
      </c>
      <c r="J61" s="6" t="s">
        <v>1228</v>
      </c>
      <c r="K61" s="6" t="s">
        <v>21</v>
      </c>
      <c r="L61" s="6"/>
      <c r="M61" s="7">
        <v>45172</v>
      </c>
      <c r="N61" s="6" t="s">
        <v>25</v>
      </c>
      <c r="O61" s="8" t="s">
        <v>1210</v>
      </c>
      <c r="P61" s="6" t="str">
        <f>HYPERLINK("https://docs.wto.org/imrd/directdoc.asp?DDFDocuments/t/G/TBTN23/BDI384.DOCX", "https://docs.wto.org/imrd/directdoc.asp?DDFDocuments/t/G/TBTN23/BDI384.DOCX")</f>
        <v>https://docs.wto.org/imrd/directdoc.asp?DDFDocuments/t/G/TBTN23/BDI384.DOCX</v>
      </c>
      <c r="Q61" s="6" t="str">
        <f>HYPERLINK("https://docs.wto.org/imrd/directdoc.asp?DDFDocuments/u/G/TBTN23/BDI384.DOCX", "https://docs.wto.org/imrd/directdoc.asp?DDFDocuments/u/G/TBTN23/BDI384.DOCX")</f>
        <v>https://docs.wto.org/imrd/directdoc.asp?DDFDocuments/u/G/TBTN23/BDI384.DOCX</v>
      </c>
      <c r="R61" s="6" t="str">
        <f>HYPERLINK("https://docs.wto.org/imrd/directdoc.asp?DDFDocuments/v/G/TBTN23/BDI384.DOCX", "https://docs.wto.org/imrd/directdoc.asp?DDFDocuments/v/G/TBTN23/BDI384.DOCX")</f>
        <v>https://docs.wto.org/imrd/directdoc.asp?DDFDocuments/v/G/TBTN23/BDI384.DOCX</v>
      </c>
    </row>
    <row r="62" spans="1:18" ht="69.95" customHeight="1">
      <c r="A62" s="8" t="s">
        <v>1516</v>
      </c>
      <c r="B62" s="8" t="s">
        <v>1206</v>
      </c>
      <c r="C62" s="7">
        <v>45112</v>
      </c>
      <c r="D62" s="6" t="str">
        <f>HYPERLINK("https://eping.wto.org/en/Search?viewData= G/TBT/N/BDI/384, G/TBT/N/KEN/1464, G/TBT/N/RWA/896, G/TBT/N/TZA/998, G/TBT/N/UGA/1802"," G/TBT/N/BDI/384, G/TBT/N/KEN/1464, G/TBT/N/RWA/896, G/TBT/N/TZA/998, G/TBT/N/UGA/1802")</f>
        <v xml:space="preserve"> G/TBT/N/BDI/384, G/TBT/N/KEN/1464, G/TBT/N/RWA/896, G/TBT/N/TZA/998, G/TBT/N/UGA/1802</v>
      </c>
      <c r="E62" s="6" t="s">
        <v>262</v>
      </c>
      <c r="F62" s="8" t="s">
        <v>1204</v>
      </c>
      <c r="G62" s="8" t="s">
        <v>1205</v>
      </c>
      <c r="H62" s="6" t="s">
        <v>1207</v>
      </c>
      <c r="I62" s="6" t="s">
        <v>1208</v>
      </c>
      <c r="J62" s="6" t="s">
        <v>1209</v>
      </c>
      <c r="K62" s="6" t="s">
        <v>21</v>
      </c>
      <c r="L62" s="6"/>
      <c r="M62" s="7">
        <v>45172</v>
      </c>
      <c r="N62" s="6" t="s">
        <v>25</v>
      </c>
      <c r="O62" s="8" t="s">
        <v>1210</v>
      </c>
      <c r="P62" s="6" t="str">
        <f>HYPERLINK("https://docs.wto.org/imrd/directdoc.asp?DDFDocuments/t/G/TBTN23/BDI384.DOCX", "https://docs.wto.org/imrd/directdoc.asp?DDFDocuments/t/G/TBTN23/BDI384.DOCX")</f>
        <v>https://docs.wto.org/imrd/directdoc.asp?DDFDocuments/t/G/TBTN23/BDI384.DOCX</v>
      </c>
      <c r="Q62" s="6" t="str">
        <f>HYPERLINK("https://docs.wto.org/imrd/directdoc.asp?DDFDocuments/u/G/TBTN23/BDI384.DOCX", "https://docs.wto.org/imrd/directdoc.asp?DDFDocuments/u/G/TBTN23/BDI384.DOCX")</f>
        <v>https://docs.wto.org/imrd/directdoc.asp?DDFDocuments/u/G/TBTN23/BDI384.DOCX</v>
      </c>
      <c r="R62" s="6" t="str">
        <f>HYPERLINK("https://docs.wto.org/imrd/directdoc.asp?DDFDocuments/v/G/TBTN23/BDI384.DOCX", "https://docs.wto.org/imrd/directdoc.asp?DDFDocuments/v/G/TBTN23/BDI384.DOCX")</f>
        <v>https://docs.wto.org/imrd/directdoc.asp?DDFDocuments/v/G/TBTN23/BDI384.DOCX</v>
      </c>
    </row>
    <row r="63" spans="1:18" ht="69.95" customHeight="1">
      <c r="A63" s="8" t="s">
        <v>1480</v>
      </c>
      <c r="B63" s="8" t="s">
        <v>992</v>
      </c>
      <c r="C63" s="7">
        <v>45118</v>
      </c>
      <c r="D63" s="6" t="str">
        <f>HYPERLINK("https://eping.wto.org/en/Search?viewData= G/TBT/N/USA/2016"," G/TBT/N/USA/2016")</f>
        <v xml:space="preserve"> G/TBT/N/USA/2016</v>
      </c>
      <c r="E63" s="6" t="s">
        <v>17</v>
      </c>
      <c r="F63" s="8" t="s">
        <v>990</v>
      </c>
      <c r="G63" s="8" t="s">
        <v>991</v>
      </c>
      <c r="H63" s="6" t="s">
        <v>21</v>
      </c>
      <c r="I63" s="6" t="s">
        <v>993</v>
      </c>
      <c r="J63" s="6" t="s">
        <v>994</v>
      </c>
      <c r="K63" s="6" t="s">
        <v>21</v>
      </c>
      <c r="L63" s="6"/>
      <c r="M63" s="7">
        <v>45147</v>
      </c>
      <c r="N63" s="6" t="s">
        <v>25</v>
      </c>
      <c r="O63" s="8" t="s">
        <v>995</v>
      </c>
      <c r="P63" s="6" t="str">
        <f>HYPERLINK("https://docs.wto.org/imrd/directdoc.asp?DDFDocuments/t/G/TBTN23/USA2016.DOCX", "https://docs.wto.org/imrd/directdoc.asp?DDFDocuments/t/G/TBTN23/USA2016.DOCX")</f>
        <v>https://docs.wto.org/imrd/directdoc.asp?DDFDocuments/t/G/TBTN23/USA2016.DOCX</v>
      </c>
      <c r="Q63" s="6" t="str">
        <f>HYPERLINK("https://docs.wto.org/imrd/directdoc.asp?DDFDocuments/u/G/TBTN23/USA2016.DOCX", "https://docs.wto.org/imrd/directdoc.asp?DDFDocuments/u/G/TBTN23/USA2016.DOCX")</f>
        <v>https://docs.wto.org/imrd/directdoc.asp?DDFDocuments/u/G/TBTN23/USA2016.DOCX</v>
      </c>
      <c r="R63" s="6" t="str">
        <f>HYPERLINK("https://docs.wto.org/imrd/directdoc.asp?DDFDocuments/v/G/TBTN23/USA2016.DOCX", "https://docs.wto.org/imrd/directdoc.asp?DDFDocuments/v/G/TBTN23/USA2016.DOCX")</f>
        <v>https://docs.wto.org/imrd/directdoc.asp?DDFDocuments/v/G/TBTN23/USA2016.DOCX</v>
      </c>
    </row>
    <row r="64" spans="1:18" ht="69.95" customHeight="1">
      <c r="A64" s="8" t="s">
        <v>1359</v>
      </c>
      <c r="B64" s="8" t="s">
        <v>193</v>
      </c>
      <c r="C64" s="7">
        <v>45135</v>
      </c>
      <c r="D64" s="6" t="str">
        <f>HYPERLINK("https://eping.wto.org/en/Search?viewData= G/TBT/N/UGA/1811"," G/TBT/N/UGA/1811")</f>
        <v xml:space="preserve"> G/TBT/N/UGA/1811</v>
      </c>
      <c r="E64" s="6" t="s">
        <v>27</v>
      </c>
      <c r="F64" s="8" t="s">
        <v>191</v>
      </c>
      <c r="G64" s="8" t="s">
        <v>192</v>
      </c>
      <c r="H64" s="6" t="s">
        <v>194</v>
      </c>
      <c r="I64" s="6" t="s">
        <v>32</v>
      </c>
      <c r="J64" s="6" t="s">
        <v>195</v>
      </c>
      <c r="K64" s="6" t="s">
        <v>34</v>
      </c>
      <c r="L64" s="6"/>
      <c r="M64" s="7">
        <v>45195</v>
      </c>
      <c r="N64" s="6" t="s">
        <v>25</v>
      </c>
      <c r="O64" s="8" t="s">
        <v>196</v>
      </c>
      <c r="P64" s="6" t="str">
        <f>HYPERLINK("https://docs.wto.org/imrd/directdoc.asp?DDFDocuments/t/G/TBTN23/UGA1811.DOCX", "https://docs.wto.org/imrd/directdoc.asp?DDFDocuments/t/G/TBTN23/UGA1811.DOCX")</f>
        <v>https://docs.wto.org/imrd/directdoc.asp?DDFDocuments/t/G/TBTN23/UGA1811.DOCX</v>
      </c>
      <c r="Q64" s="6"/>
      <c r="R64" s="6"/>
    </row>
    <row r="65" spans="1:18" ht="69.95" customHeight="1">
      <c r="A65" s="8" t="s">
        <v>1353</v>
      </c>
      <c r="B65" s="8" t="s">
        <v>152</v>
      </c>
      <c r="C65" s="7">
        <v>45135</v>
      </c>
      <c r="D65" s="6" t="str">
        <f>HYPERLINK("https://eping.wto.org/en/Search?viewData= G/SPS/N/UGA/262"," G/SPS/N/UGA/262")</f>
        <v xml:space="preserve"> G/SPS/N/UGA/262</v>
      </c>
      <c r="E65" s="6" t="s">
        <v>27</v>
      </c>
      <c r="F65" s="8" t="s">
        <v>150</v>
      </c>
      <c r="G65" s="8" t="s">
        <v>151</v>
      </c>
      <c r="H65" s="6" t="s">
        <v>153</v>
      </c>
      <c r="I65" s="6" t="s">
        <v>32</v>
      </c>
      <c r="J65" s="6" t="s">
        <v>67</v>
      </c>
      <c r="K65" s="6" t="s">
        <v>154</v>
      </c>
      <c r="L65" s="6"/>
      <c r="M65" s="7">
        <v>45195</v>
      </c>
      <c r="N65" s="6" t="s">
        <v>25</v>
      </c>
      <c r="O65" s="8" t="s">
        <v>155</v>
      </c>
      <c r="P65" s="6" t="str">
        <f>HYPERLINK("https://docs.wto.org/imrd/directdoc.asp?DDFDocuments/t/G/SPS/NUGA262.DOCX", "https://docs.wto.org/imrd/directdoc.asp?DDFDocuments/t/G/SPS/NUGA262.DOCX")</f>
        <v>https://docs.wto.org/imrd/directdoc.asp?DDFDocuments/t/G/SPS/NUGA262.DOCX</v>
      </c>
      <c r="Q65" s="6"/>
      <c r="R65" s="6"/>
    </row>
    <row r="66" spans="1:18" ht="69.95" customHeight="1">
      <c r="A66" s="8" t="s">
        <v>1515</v>
      </c>
      <c r="B66" s="8" t="s">
        <v>1201</v>
      </c>
      <c r="C66" s="7">
        <v>45113</v>
      </c>
      <c r="D66" s="6" t="str">
        <f>HYPERLINK("https://eping.wto.org/en/Search?viewData= G/TBT/N/EU/992"," G/TBT/N/EU/992")</f>
        <v xml:space="preserve"> G/TBT/N/EU/992</v>
      </c>
      <c r="E66" s="6" t="s">
        <v>156</v>
      </c>
      <c r="F66" s="8" t="s">
        <v>1199</v>
      </c>
      <c r="G66" s="8" t="s">
        <v>1200</v>
      </c>
      <c r="H66" s="6" t="s">
        <v>21</v>
      </c>
      <c r="I66" s="6" t="s">
        <v>1202</v>
      </c>
      <c r="J66" s="6" t="s">
        <v>54</v>
      </c>
      <c r="K66" s="6" t="s">
        <v>21</v>
      </c>
      <c r="L66" s="6"/>
      <c r="M66" s="7">
        <v>45173</v>
      </c>
      <c r="N66" s="6" t="s">
        <v>25</v>
      </c>
      <c r="O66" s="8" t="s">
        <v>1203</v>
      </c>
      <c r="P66" s="6" t="str">
        <f>HYPERLINK("https://docs.wto.org/imrd/directdoc.asp?DDFDocuments/t/G/TBTN23/EU992.DOCX", "https://docs.wto.org/imrd/directdoc.asp?DDFDocuments/t/G/TBTN23/EU992.DOCX")</f>
        <v>https://docs.wto.org/imrd/directdoc.asp?DDFDocuments/t/G/TBTN23/EU992.DOCX</v>
      </c>
      <c r="Q66" s="6" t="str">
        <f>HYPERLINK("https://docs.wto.org/imrd/directdoc.asp?DDFDocuments/u/G/TBTN23/EU992.DOCX", "https://docs.wto.org/imrd/directdoc.asp?DDFDocuments/u/G/TBTN23/EU992.DOCX")</f>
        <v>https://docs.wto.org/imrd/directdoc.asp?DDFDocuments/u/G/TBTN23/EU992.DOCX</v>
      </c>
      <c r="R66" s="6" t="str">
        <f>HYPERLINK("https://docs.wto.org/imrd/directdoc.asp?DDFDocuments/v/G/TBTN23/EU992.DOCX", "https://docs.wto.org/imrd/directdoc.asp?DDFDocuments/v/G/TBTN23/EU992.DOCX")</f>
        <v>https://docs.wto.org/imrd/directdoc.asp?DDFDocuments/v/G/TBTN23/EU992.DOCX</v>
      </c>
    </row>
    <row r="67" spans="1:18" ht="69.95" customHeight="1">
      <c r="A67" s="8" t="s">
        <v>1338</v>
      </c>
      <c r="B67" s="8" t="s">
        <v>20</v>
      </c>
      <c r="C67" s="7">
        <v>45138</v>
      </c>
      <c r="D67" s="6" t="str">
        <f>HYPERLINK("https://eping.wto.org/en/Search?viewData= G/TBT/N/USA/2024"," G/TBT/N/USA/2024")</f>
        <v xml:space="preserve"> G/TBT/N/USA/2024</v>
      </c>
      <c r="E67" s="6" t="s">
        <v>17</v>
      </c>
      <c r="F67" s="8" t="s">
        <v>18</v>
      </c>
      <c r="G67" s="8" t="s">
        <v>19</v>
      </c>
      <c r="H67" s="6" t="s">
        <v>21</v>
      </c>
      <c r="I67" s="6" t="s">
        <v>22</v>
      </c>
      <c r="J67" s="6" t="s">
        <v>23</v>
      </c>
      <c r="K67" s="6" t="s">
        <v>24</v>
      </c>
      <c r="L67" s="6"/>
      <c r="M67" s="7">
        <v>45180</v>
      </c>
      <c r="N67" s="6" t="s">
        <v>25</v>
      </c>
      <c r="O67" s="8" t="s">
        <v>26</v>
      </c>
      <c r="P67" s="6" t="str">
        <f>HYPERLINK("https://docs.wto.org/imrd/directdoc.asp?DDFDocuments/t/G/TBTN23/USA2024.DOCX", "https://docs.wto.org/imrd/directdoc.asp?DDFDocuments/t/G/TBTN23/USA2024.DOCX")</f>
        <v>https://docs.wto.org/imrd/directdoc.asp?DDFDocuments/t/G/TBTN23/USA2024.DOCX</v>
      </c>
      <c r="Q67" s="6"/>
      <c r="R67" s="6"/>
    </row>
    <row r="68" spans="1:18" ht="69.95" customHeight="1">
      <c r="A68" s="8" t="s">
        <v>1541</v>
      </c>
      <c r="B68" s="8"/>
      <c r="C68" s="7">
        <v>45120</v>
      </c>
      <c r="D68" s="6" t="str">
        <f>HYPERLINK("https://eping.wto.org/en/Search?viewData= G/SPS/N/BRA/2187"," G/SPS/N/BRA/2187")</f>
        <v xml:space="preserve"> G/SPS/N/BRA/2187</v>
      </c>
      <c r="E68" s="6" t="s">
        <v>62</v>
      </c>
      <c r="F68" s="8" t="s">
        <v>961</v>
      </c>
      <c r="G68" s="8" t="s">
        <v>962</v>
      </c>
      <c r="H68" s="6" t="s">
        <v>963</v>
      </c>
      <c r="I68" s="6" t="s">
        <v>21</v>
      </c>
      <c r="J68" s="6" t="s">
        <v>117</v>
      </c>
      <c r="K68" s="6" t="s">
        <v>926</v>
      </c>
      <c r="L68" s="6" t="s">
        <v>359</v>
      </c>
      <c r="M68" s="7" t="s">
        <v>21</v>
      </c>
      <c r="N68" s="6" t="s">
        <v>25</v>
      </c>
      <c r="O68" s="8" t="s">
        <v>964</v>
      </c>
      <c r="P68" s="6" t="str">
        <f>HYPERLINK("https://docs.wto.org/imrd/directdoc.asp?DDFDocuments/t/G/SPS/NBRA2187.DOCX", "https://docs.wto.org/imrd/directdoc.asp?DDFDocuments/t/G/SPS/NBRA2187.DOCX")</f>
        <v>https://docs.wto.org/imrd/directdoc.asp?DDFDocuments/t/G/SPS/NBRA2187.DOCX</v>
      </c>
      <c r="Q68" s="6" t="str">
        <f>HYPERLINK("https://docs.wto.org/imrd/directdoc.asp?DDFDocuments/u/G/SPS/NBRA2187.DOCX", "https://docs.wto.org/imrd/directdoc.asp?DDFDocuments/u/G/SPS/NBRA2187.DOCX")</f>
        <v>https://docs.wto.org/imrd/directdoc.asp?DDFDocuments/u/G/SPS/NBRA2187.DOCX</v>
      </c>
      <c r="R68" s="6" t="str">
        <f>HYPERLINK("https://docs.wto.org/imrd/directdoc.asp?DDFDocuments/v/G/SPS/NBRA2187.DOCX", "https://docs.wto.org/imrd/directdoc.asp?DDFDocuments/v/G/SPS/NBRA2187.DOCX")</f>
        <v>https://docs.wto.org/imrd/directdoc.asp?DDFDocuments/v/G/SPS/NBRA2187.DOCX</v>
      </c>
    </row>
    <row r="69" spans="1:18" ht="69.95" customHeight="1">
      <c r="A69" s="8" t="s">
        <v>1421</v>
      </c>
      <c r="B69" s="8" t="s">
        <v>613</v>
      </c>
      <c r="C69" s="7">
        <v>45126</v>
      </c>
      <c r="D69" s="6" t="str">
        <f>HYPERLINK("https://eping.wto.org/en/Search?viewData= G/TBT/N/ARG/447"," G/TBT/N/ARG/447")</f>
        <v xml:space="preserve"> G/TBT/N/ARG/447</v>
      </c>
      <c r="E69" s="6" t="s">
        <v>610</v>
      </c>
      <c r="F69" s="8" t="s">
        <v>611</v>
      </c>
      <c r="G69" s="8" t="s">
        <v>612</v>
      </c>
      <c r="H69" s="6" t="s">
        <v>614</v>
      </c>
      <c r="I69" s="6" t="s">
        <v>615</v>
      </c>
      <c r="J69" s="6" t="s">
        <v>616</v>
      </c>
      <c r="K69" s="6" t="s">
        <v>34</v>
      </c>
      <c r="L69" s="6"/>
      <c r="M69" s="7">
        <v>45161</v>
      </c>
      <c r="N69" s="6" t="s">
        <v>25</v>
      </c>
      <c r="O69" s="8" t="s">
        <v>617</v>
      </c>
      <c r="P69" s="6"/>
      <c r="Q69" s="6"/>
      <c r="R69" s="6" t="str">
        <f>HYPERLINK("https://docs.wto.org/imrd/directdoc.asp?DDFDocuments/v/G/TBTN23/ARG447.DOCX", "https://docs.wto.org/imrd/directdoc.asp?DDFDocuments/v/G/TBTN23/ARG447.DOCX")</f>
        <v>https://docs.wto.org/imrd/directdoc.asp?DDFDocuments/v/G/TBTN23/ARG447.DOCX</v>
      </c>
    </row>
    <row r="70" spans="1:18" ht="69.95" customHeight="1">
      <c r="A70" s="8" t="s">
        <v>1400</v>
      </c>
      <c r="B70" s="8" t="s">
        <v>464</v>
      </c>
      <c r="C70" s="7">
        <v>45128</v>
      </c>
      <c r="D70" s="6" t="str">
        <f>HYPERLINK("https://eping.wto.org/en/Search?viewData= G/SPS/N/EU/662"," G/SPS/N/EU/662")</f>
        <v xml:space="preserve"> G/SPS/N/EU/662</v>
      </c>
      <c r="E70" s="6" t="s">
        <v>156</v>
      </c>
      <c r="F70" s="8" t="s">
        <v>462</v>
      </c>
      <c r="G70" s="8" t="s">
        <v>463</v>
      </c>
      <c r="H70" s="6" t="s">
        <v>21</v>
      </c>
      <c r="I70" s="6" t="s">
        <v>21</v>
      </c>
      <c r="J70" s="6" t="s">
        <v>465</v>
      </c>
      <c r="K70" s="6" t="s">
        <v>240</v>
      </c>
      <c r="L70" s="6"/>
      <c r="M70" s="7" t="s">
        <v>21</v>
      </c>
      <c r="N70" s="6" t="s">
        <v>25</v>
      </c>
      <c r="O70" s="8" t="s">
        <v>466</v>
      </c>
      <c r="P70" s="6" t="str">
        <f>HYPERLINK("https://docs.wto.org/imrd/directdoc.asp?DDFDocuments/t/G/SPS/NEU662.DOCX", "https://docs.wto.org/imrd/directdoc.asp?DDFDocuments/t/G/SPS/NEU662.DOCX")</f>
        <v>https://docs.wto.org/imrd/directdoc.asp?DDFDocuments/t/G/SPS/NEU662.DOCX</v>
      </c>
      <c r="Q70" s="6"/>
      <c r="R70" s="6"/>
    </row>
    <row r="71" spans="1:18" ht="69.95" customHeight="1">
      <c r="A71" s="8" t="s">
        <v>1400</v>
      </c>
      <c r="B71" s="8" t="s">
        <v>464</v>
      </c>
      <c r="C71" s="7">
        <v>45121</v>
      </c>
      <c r="D71" s="6" t="str">
        <f>HYPERLINK("https://eping.wto.org/en/Search?viewData= G/TBT/N/EU/994"," G/TBT/N/EU/994")</f>
        <v xml:space="preserve"> G/TBT/N/EU/994</v>
      </c>
      <c r="E71" s="6" t="s">
        <v>156</v>
      </c>
      <c r="F71" s="8" t="s">
        <v>860</v>
      </c>
      <c r="G71" s="8" t="s">
        <v>861</v>
      </c>
      <c r="H71" s="6" t="s">
        <v>21</v>
      </c>
      <c r="I71" s="6" t="s">
        <v>21</v>
      </c>
      <c r="J71" s="6" t="s">
        <v>510</v>
      </c>
      <c r="K71" s="6" t="s">
        <v>60</v>
      </c>
      <c r="L71" s="6"/>
      <c r="M71" s="7">
        <v>45181</v>
      </c>
      <c r="N71" s="6" t="s">
        <v>25</v>
      </c>
      <c r="O71" s="8" t="s">
        <v>862</v>
      </c>
      <c r="P71" s="6" t="str">
        <f>HYPERLINK("https://docs.wto.org/imrd/directdoc.asp?DDFDocuments/t/G/TBTN23/EU994.DOCX", "https://docs.wto.org/imrd/directdoc.asp?DDFDocuments/t/G/TBTN23/EU994.DOCX")</f>
        <v>https://docs.wto.org/imrd/directdoc.asp?DDFDocuments/t/G/TBTN23/EU994.DOCX</v>
      </c>
      <c r="Q71" s="6" t="str">
        <f>HYPERLINK("https://docs.wto.org/imrd/directdoc.asp?DDFDocuments/u/G/TBTN23/EU994.DOCX", "https://docs.wto.org/imrd/directdoc.asp?DDFDocuments/u/G/TBTN23/EU994.DOCX")</f>
        <v>https://docs.wto.org/imrd/directdoc.asp?DDFDocuments/u/G/TBTN23/EU994.DOCX</v>
      </c>
      <c r="R71" s="6" t="str">
        <f>HYPERLINK("https://docs.wto.org/imrd/directdoc.asp?DDFDocuments/v/G/TBTN23/EU994.DOCX", "https://docs.wto.org/imrd/directdoc.asp?DDFDocuments/v/G/TBTN23/EU994.DOCX")</f>
        <v>https://docs.wto.org/imrd/directdoc.asp?DDFDocuments/v/G/TBTN23/EU994.DOCX</v>
      </c>
    </row>
    <row r="72" spans="1:18" ht="69.95" customHeight="1">
      <c r="A72" s="8" t="s">
        <v>1395</v>
      </c>
      <c r="B72" s="8" t="s">
        <v>422</v>
      </c>
      <c r="C72" s="7">
        <v>45131</v>
      </c>
      <c r="D72" s="6" t="str">
        <f>HYPERLINK("https://eping.wto.org/en/Search?viewData= G/TBT/N/UKR/265"," G/TBT/N/UKR/265")</f>
        <v xml:space="preserve"> G/TBT/N/UKR/265</v>
      </c>
      <c r="E72" s="6" t="s">
        <v>419</v>
      </c>
      <c r="F72" s="8" t="s">
        <v>420</v>
      </c>
      <c r="G72" s="8" t="s">
        <v>421</v>
      </c>
      <c r="H72" s="6" t="s">
        <v>21</v>
      </c>
      <c r="I72" s="6" t="s">
        <v>423</v>
      </c>
      <c r="J72" s="6" t="s">
        <v>424</v>
      </c>
      <c r="K72" s="6" t="s">
        <v>34</v>
      </c>
      <c r="L72" s="6"/>
      <c r="M72" s="7">
        <v>45191</v>
      </c>
      <c r="N72" s="6" t="s">
        <v>25</v>
      </c>
      <c r="O72" s="8" t="s">
        <v>425</v>
      </c>
      <c r="P72" s="6" t="str">
        <f>HYPERLINK("https://docs.wto.org/imrd/directdoc.asp?DDFDocuments/t/G/TBTN23/UKR265.DOCX", "https://docs.wto.org/imrd/directdoc.asp?DDFDocuments/t/G/TBTN23/UKR265.DOCX")</f>
        <v>https://docs.wto.org/imrd/directdoc.asp?DDFDocuments/t/G/TBTN23/UKR265.DOCX</v>
      </c>
      <c r="Q72" s="6"/>
      <c r="R72" s="6"/>
    </row>
    <row r="73" spans="1:18" ht="69.95" customHeight="1">
      <c r="A73" s="8" t="s">
        <v>1395</v>
      </c>
      <c r="B73" s="8" t="s">
        <v>422</v>
      </c>
      <c r="C73" s="7">
        <v>45131</v>
      </c>
      <c r="D73" s="6" t="str">
        <f>HYPERLINK("https://eping.wto.org/en/Search?viewData= G/SPS/N/UKR/206"," G/SPS/N/UKR/206")</f>
        <v xml:space="preserve"> G/SPS/N/UKR/206</v>
      </c>
      <c r="E73" s="6" t="s">
        <v>419</v>
      </c>
      <c r="F73" s="8" t="s">
        <v>439</v>
      </c>
      <c r="G73" s="8" t="s">
        <v>440</v>
      </c>
      <c r="H73" s="6" t="s">
        <v>441</v>
      </c>
      <c r="I73" s="6" t="s">
        <v>423</v>
      </c>
      <c r="J73" s="6" t="s">
        <v>67</v>
      </c>
      <c r="K73" s="6" t="s">
        <v>138</v>
      </c>
      <c r="L73" s="6" t="s">
        <v>21</v>
      </c>
      <c r="M73" s="7">
        <v>45191</v>
      </c>
      <c r="N73" s="6" t="s">
        <v>25</v>
      </c>
      <c r="O73" s="8" t="s">
        <v>442</v>
      </c>
      <c r="P73" s="6" t="str">
        <f>HYPERLINK("https://docs.wto.org/imrd/directdoc.asp?DDFDocuments/t/G/SPS/NUKR206.DOCX", "https://docs.wto.org/imrd/directdoc.asp?DDFDocuments/t/G/SPS/NUKR206.DOCX")</f>
        <v>https://docs.wto.org/imrd/directdoc.asp?DDFDocuments/t/G/SPS/NUKR206.DOCX</v>
      </c>
      <c r="Q73" s="6" t="str">
        <f>HYPERLINK("https://docs.wto.org/imrd/directdoc.asp?DDFDocuments/u/G/SPS/NUKR206.DOCX", "https://docs.wto.org/imrd/directdoc.asp?DDFDocuments/u/G/SPS/NUKR206.DOCX")</f>
        <v>https://docs.wto.org/imrd/directdoc.asp?DDFDocuments/u/G/SPS/NUKR206.DOCX</v>
      </c>
      <c r="R73" s="6" t="str">
        <f>HYPERLINK("https://docs.wto.org/imrd/directdoc.asp?DDFDocuments/v/G/SPS/NUKR206.DOCX", "https://docs.wto.org/imrd/directdoc.asp?DDFDocuments/v/G/SPS/NUKR206.DOCX")</f>
        <v>https://docs.wto.org/imrd/directdoc.asp?DDFDocuments/v/G/SPS/NUKR206.DOCX</v>
      </c>
    </row>
    <row r="74" spans="1:18" ht="69.95" customHeight="1">
      <c r="A74" s="8" t="s">
        <v>1529</v>
      </c>
      <c r="B74" s="8" t="s">
        <v>1293</v>
      </c>
      <c r="C74" s="7">
        <v>45110</v>
      </c>
      <c r="D74" s="6" t="str">
        <f>HYPERLINK("https://eping.wto.org/en/Search?viewData= G/TBT/N/CHL/647"," G/TBT/N/CHL/647")</f>
        <v xml:space="preserve"> G/TBT/N/CHL/647</v>
      </c>
      <c r="E74" s="6" t="s">
        <v>81</v>
      </c>
      <c r="F74" s="8" t="s">
        <v>1291</v>
      </c>
      <c r="G74" s="8" t="s">
        <v>1292</v>
      </c>
      <c r="H74" s="6" t="s">
        <v>21</v>
      </c>
      <c r="I74" s="6" t="s">
        <v>1294</v>
      </c>
      <c r="J74" s="6" t="s">
        <v>1295</v>
      </c>
      <c r="K74" s="6" t="s">
        <v>60</v>
      </c>
      <c r="L74" s="6"/>
      <c r="M74" s="7">
        <v>45170</v>
      </c>
      <c r="N74" s="6" t="s">
        <v>25</v>
      </c>
      <c r="O74" s="8" t="s">
        <v>1296</v>
      </c>
      <c r="P74" s="6" t="str">
        <f>HYPERLINK("https://docs.wto.org/imrd/directdoc.asp?DDFDocuments/t/G/TBTN23/CHL647.DOCX", "https://docs.wto.org/imrd/directdoc.asp?DDFDocuments/t/G/TBTN23/CHL647.DOCX")</f>
        <v>https://docs.wto.org/imrd/directdoc.asp?DDFDocuments/t/G/TBTN23/CHL647.DOCX</v>
      </c>
      <c r="Q74" s="6" t="str">
        <f>HYPERLINK("https://docs.wto.org/imrd/directdoc.asp?DDFDocuments/u/G/TBTN23/CHL647.DOCX", "https://docs.wto.org/imrd/directdoc.asp?DDFDocuments/u/G/TBTN23/CHL647.DOCX")</f>
        <v>https://docs.wto.org/imrd/directdoc.asp?DDFDocuments/u/G/TBTN23/CHL647.DOCX</v>
      </c>
      <c r="R74" s="6" t="str">
        <f>HYPERLINK("https://docs.wto.org/imrd/directdoc.asp?DDFDocuments/v/G/TBTN23/CHL647.DOCX", "https://docs.wto.org/imrd/directdoc.asp?DDFDocuments/v/G/TBTN23/CHL647.DOCX")</f>
        <v>https://docs.wto.org/imrd/directdoc.asp?DDFDocuments/v/G/TBTN23/CHL647.DOCX</v>
      </c>
    </row>
    <row r="75" spans="1:18" ht="69.95" customHeight="1">
      <c r="A75" s="8" t="s">
        <v>1349</v>
      </c>
      <c r="B75" s="8" t="s">
        <v>106</v>
      </c>
      <c r="C75" s="7">
        <v>45138</v>
      </c>
      <c r="D75" s="6" t="str">
        <f>HYPERLINK("https://eping.wto.org/en/Search?viewData= G/SPS/N/IND/296"," G/SPS/N/IND/296")</f>
        <v xml:space="preserve"> G/SPS/N/IND/296</v>
      </c>
      <c r="E75" s="6" t="s">
        <v>43</v>
      </c>
      <c r="F75" s="8" t="s">
        <v>104</v>
      </c>
      <c r="G75" s="8" t="s">
        <v>105</v>
      </c>
      <c r="H75" s="6" t="s">
        <v>21</v>
      </c>
      <c r="I75" s="6" t="s">
        <v>21</v>
      </c>
      <c r="J75" s="6" t="s">
        <v>47</v>
      </c>
      <c r="K75" s="6" t="s">
        <v>48</v>
      </c>
      <c r="L75" s="6" t="s">
        <v>107</v>
      </c>
      <c r="M75" s="7">
        <v>45198</v>
      </c>
      <c r="N75" s="6" t="s">
        <v>25</v>
      </c>
      <c r="O75" s="8" t="s">
        <v>108</v>
      </c>
      <c r="P75" s="6" t="str">
        <f>HYPERLINK("https://docs.wto.org/imrd/directdoc.asp?DDFDocuments/t/G/SPS/NIND296.DOCX", "https://docs.wto.org/imrd/directdoc.asp?DDFDocuments/t/G/SPS/NIND296.DOCX")</f>
        <v>https://docs.wto.org/imrd/directdoc.asp?DDFDocuments/t/G/SPS/NIND296.DOCX</v>
      </c>
      <c r="Q75" s="6"/>
      <c r="R75" s="6"/>
    </row>
    <row r="76" spans="1:18" ht="69.95" customHeight="1">
      <c r="A76" s="8" t="s">
        <v>1372</v>
      </c>
      <c r="B76" s="8" t="s">
        <v>265</v>
      </c>
      <c r="C76" s="7">
        <v>45134</v>
      </c>
      <c r="D76" s="6" t="str">
        <f>HYPERLINK("https://eping.wto.org/en/Search?viewData= G/TBT/N/RWA/903"," G/TBT/N/RWA/903")</f>
        <v xml:space="preserve"> G/TBT/N/RWA/903</v>
      </c>
      <c r="E76" s="6" t="s">
        <v>262</v>
      </c>
      <c r="F76" s="8" t="s">
        <v>263</v>
      </c>
      <c r="G76" s="8" t="s">
        <v>264</v>
      </c>
      <c r="H76" s="6" t="s">
        <v>21</v>
      </c>
      <c r="I76" s="6" t="s">
        <v>266</v>
      </c>
      <c r="J76" s="6" t="s">
        <v>267</v>
      </c>
      <c r="K76" s="6" t="s">
        <v>34</v>
      </c>
      <c r="L76" s="6"/>
      <c r="M76" s="7">
        <v>45164</v>
      </c>
      <c r="N76" s="6" t="s">
        <v>25</v>
      </c>
      <c r="O76" s="8" t="s">
        <v>268</v>
      </c>
      <c r="P76" s="6" t="str">
        <f>HYPERLINK("https://docs.wto.org/imrd/directdoc.asp?DDFDocuments/t/G/TBTN23/RWA903.DOCX", "https://docs.wto.org/imrd/directdoc.asp?DDFDocuments/t/G/TBTN23/RWA903.DOCX")</f>
        <v>https://docs.wto.org/imrd/directdoc.asp?DDFDocuments/t/G/TBTN23/RWA903.DOCX</v>
      </c>
      <c r="Q76" s="6"/>
      <c r="R76" s="6"/>
    </row>
    <row r="77" spans="1:18" ht="69.95" customHeight="1">
      <c r="A77" s="8" t="s">
        <v>1447</v>
      </c>
      <c r="B77" s="8" t="s">
        <v>777</v>
      </c>
      <c r="C77" s="7">
        <v>45124</v>
      </c>
      <c r="D77" s="6" t="str">
        <f>HYPERLINK("https://eping.wto.org/en/Search?viewData= G/TBT/N/ISR/1290"," G/TBT/N/ISR/1290")</f>
        <v xml:space="preserve"> G/TBT/N/ISR/1290</v>
      </c>
      <c r="E77" s="6" t="s">
        <v>774</v>
      </c>
      <c r="F77" s="8" t="s">
        <v>775</v>
      </c>
      <c r="G77" s="8" t="s">
        <v>776</v>
      </c>
      <c r="H77" s="6" t="s">
        <v>778</v>
      </c>
      <c r="I77" s="6" t="s">
        <v>266</v>
      </c>
      <c r="J77" s="6" t="s">
        <v>692</v>
      </c>
      <c r="K77" s="6" t="s">
        <v>60</v>
      </c>
      <c r="L77" s="6"/>
      <c r="M77" s="7">
        <v>45184</v>
      </c>
      <c r="N77" s="6" t="s">
        <v>25</v>
      </c>
      <c r="O77" s="6"/>
      <c r="P77" s="6" t="str">
        <f>HYPERLINK("https://docs.wto.org/imrd/directdoc.asp?DDFDocuments/t/G/TBTN23/ISR1290.DOCX", "https://docs.wto.org/imrd/directdoc.asp?DDFDocuments/t/G/TBTN23/ISR1290.DOCX")</f>
        <v>https://docs.wto.org/imrd/directdoc.asp?DDFDocuments/t/G/TBTN23/ISR1290.DOCX</v>
      </c>
      <c r="Q77" s="6" t="str">
        <f>HYPERLINK("https://docs.wto.org/imrd/directdoc.asp?DDFDocuments/u/G/TBTN23/ISR1290.DOCX", "https://docs.wto.org/imrd/directdoc.asp?DDFDocuments/u/G/TBTN23/ISR1290.DOCX")</f>
        <v>https://docs.wto.org/imrd/directdoc.asp?DDFDocuments/u/G/TBTN23/ISR1290.DOCX</v>
      </c>
      <c r="R77" s="6" t="str">
        <f>HYPERLINK("https://docs.wto.org/imrd/directdoc.asp?DDFDocuments/v/G/TBTN23/ISR1290.DOCX", "https://docs.wto.org/imrd/directdoc.asp?DDFDocuments/v/G/TBTN23/ISR1290.DOCX")</f>
        <v>https://docs.wto.org/imrd/directdoc.asp?DDFDocuments/v/G/TBTN23/ISR1290.DOCX</v>
      </c>
    </row>
    <row r="78" spans="1:18" ht="69.95" customHeight="1">
      <c r="A78" s="8" t="s">
        <v>1389</v>
      </c>
      <c r="B78" s="8" t="s">
        <v>394</v>
      </c>
      <c r="C78" s="7">
        <v>45131</v>
      </c>
      <c r="D78" s="6" t="str">
        <f>HYPERLINK("https://eping.wto.org/en/Search?viewData= G/TBT/N/SAU/1295"," G/TBT/N/SAU/1295")</f>
        <v xml:space="preserve"> G/TBT/N/SAU/1295</v>
      </c>
      <c r="E78" s="6" t="s">
        <v>385</v>
      </c>
      <c r="F78" s="8" t="s">
        <v>392</v>
      </c>
      <c r="G78" s="8" t="s">
        <v>393</v>
      </c>
      <c r="H78" s="6" t="s">
        <v>21</v>
      </c>
      <c r="I78" s="6" t="s">
        <v>395</v>
      </c>
      <c r="J78" s="6" t="s">
        <v>396</v>
      </c>
      <c r="K78" s="6" t="s">
        <v>21</v>
      </c>
      <c r="L78" s="6"/>
      <c r="M78" s="7">
        <v>45191</v>
      </c>
      <c r="N78" s="6" t="s">
        <v>25</v>
      </c>
      <c r="O78" s="6"/>
      <c r="P78" s="6" t="str">
        <f>HYPERLINK("https://docs.wto.org/imrd/directdoc.asp?DDFDocuments/t/G/TBTN23/SAU1295.DOCX", "https://docs.wto.org/imrd/directdoc.asp?DDFDocuments/t/G/TBTN23/SAU1295.DOCX")</f>
        <v>https://docs.wto.org/imrd/directdoc.asp?DDFDocuments/t/G/TBTN23/SAU1295.DOCX</v>
      </c>
      <c r="Q78" s="6"/>
      <c r="R78" s="6"/>
    </row>
    <row r="79" spans="1:18" ht="69.95" customHeight="1">
      <c r="A79" s="8" t="s">
        <v>1340</v>
      </c>
      <c r="B79" s="8" t="s">
        <v>46</v>
      </c>
      <c r="C79" s="7">
        <v>45138</v>
      </c>
      <c r="D79" s="6" t="str">
        <f>HYPERLINK("https://eping.wto.org/en/Search?viewData= G/SPS/N/IND/297"," G/SPS/N/IND/297")</f>
        <v xml:space="preserve"> G/SPS/N/IND/297</v>
      </c>
      <c r="E79" s="6" t="s">
        <v>43</v>
      </c>
      <c r="F79" s="8" t="s">
        <v>44</v>
      </c>
      <c r="G79" s="8" t="s">
        <v>45</v>
      </c>
      <c r="H79" s="6" t="s">
        <v>21</v>
      </c>
      <c r="I79" s="6" t="s">
        <v>21</v>
      </c>
      <c r="J79" s="6" t="s">
        <v>47</v>
      </c>
      <c r="K79" s="6" t="s">
        <v>48</v>
      </c>
      <c r="L79" s="6" t="s">
        <v>49</v>
      </c>
      <c r="M79" s="7">
        <v>45198</v>
      </c>
      <c r="N79" s="6" t="s">
        <v>25</v>
      </c>
      <c r="O79" s="8" t="s">
        <v>50</v>
      </c>
      <c r="P79" s="6" t="str">
        <f>HYPERLINK("https://docs.wto.org/imrd/directdoc.asp?DDFDocuments/t/G/SPS/NIND297.DOCX", "https://docs.wto.org/imrd/directdoc.asp?DDFDocuments/t/G/SPS/NIND297.DOCX")</f>
        <v>https://docs.wto.org/imrd/directdoc.asp?DDFDocuments/t/G/SPS/NIND297.DOCX</v>
      </c>
      <c r="Q79" s="6"/>
      <c r="R79" s="6"/>
    </row>
    <row r="80" spans="1:18" ht="69.95" customHeight="1">
      <c r="A80" s="8" t="s">
        <v>1492</v>
      </c>
      <c r="B80" s="8" t="s">
        <v>1062</v>
      </c>
      <c r="C80" s="7">
        <v>45117</v>
      </c>
      <c r="D80" s="6" t="str">
        <f>HYPERLINK("https://eping.wto.org/en/Search?viewData= G/TBT/N/CHL/652"," G/TBT/N/CHL/652")</f>
        <v xml:space="preserve"> G/TBT/N/CHL/652</v>
      </c>
      <c r="E80" s="6" t="s">
        <v>81</v>
      </c>
      <c r="F80" s="8" t="s">
        <v>1060</v>
      </c>
      <c r="G80" s="8" t="s">
        <v>1061</v>
      </c>
      <c r="H80" s="6" t="s">
        <v>21</v>
      </c>
      <c r="I80" s="6" t="s">
        <v>1063</v>
      </c>
      <c r="J80" s="6" t="s">
        <v>59</v>
      </c>
      <c r="K80" s="6" t="s">
        <v>21</v>
      </c>
      <c r="L80" s="6"/>
      <c r="M80" s="7">
        <v>45177</v>
      </c>
      <c r="N80" s="6" t="s">
        <v>25</v>
      </c>
      <c r="O80" s="8" t="s">
        <v>1064</v>
      </c>
      <c r="P80" s="6" t="str">
        <f>HYPERLINK("https://docs.wto.org/imrd/directdoc.asp?DDFDocuments/t/G/TBTN23/CHL652.DOCX", "https://docs.wto.org/imrd/directdoc.asp?DDFDocuments/t/G/TBTN23/CHL652.DOCX")</f>
        <v>https://docs.wto.org/imrd/directdoc.asp?DDFDocuments/t/G/TBTN23/CHL652.DOCX</v>
      </c>
      <c r="Q80" s="6" t="str">
        <f>HYPERLINK("https://docs.wto.org/imrd/directdoc.asp?DDFDocuments/u/G/TBTN23/CHL652.DOCX", "https://docs.wto.org/imrd/directdoc.asp?DDFDocuments/u/G/TBTN23/CHL652.DOCX")</f>
        <v>https://docs.wto.org/imrd/directdoc.asp?DDFDocuments/u/G/TBTN23/CHL652.DOCX</v>
      </c>
      <c r="R80" s="6" t="str">
        <f>HYPERLINK("https://docs.wto.org/imrd/directdoc.asp?DDFDocuments/v/G/TBTN23/CHL652.DOCX", "https://docs.wto.org/imrd/directdoc.asp?DDFDocuments/v/G/TBTN23/CHL652.DOCX")</f>
        <v>https://docs.wto.org/imrd/directdoc.asp?DDFDocuments/v/G/TBTN23/CHL652.DOCX</v>
      </c>
    </row>
    <row r="81" spans="1:18" ht="69.95" customHeight="1">
      <c r="A81" s="8" t="s">
        <v>1474</v>
      </c>
      <c r="B81" s="8" t="s">
        <v>941</v>
      </c>
      <c r="C81" s="7">
        <v>45120</v>
      </c>
      <c r="D81" s="6" t="str">
        <f>HYPERLINK("https://eping.wto.org/en/Search?viewData= G/TBT/N/ISR/1285"," G/TBT/N/ISR/1285")</f>
        <v xml:space="preserve"> G/TBT/N/ISR/1285</v>
      </c>
      <c r="E81" s="6" t="s">
        <v>774</v>
      </c>
      <c r="F81" s="8" t="s">
        <v>939</v>
      </c>
      <c r="G81" s="8" t="s">
        <v>940</v>
      </c>
      <c r="H81" s="6" t="s">
        <v>942</v>
      </c>
      <c r="I81" s="6" t="s">
        <v>943</v>
      </c>
      <c r="J81" s="6" t="s">
        <v>944</v>
      </c>
      <c r="K81" s="6" t="s">
        <v>21</v>
      </c>
      <c r="L81" s="6"/>
      <c r="M81" s="7">
        <v>45180</v>
      </c>
      <c r="N81" s="6" t="s">
        <v>25</v>
      </c>
      <c r="O81" s="8" t="s">
        <v>945</v>
      </c>
      <c r="P81" s="6" t="str">
        <f>HYPERLINK("https://docs.wto.org/imrd/directdoc.asp?DDFDocuments/t/G/TBTN23/ISR1285.DOCX", "https://docs.wto.org/imrd/directdoc.asp?DDFDocuments/t/G/TBTN23/ISR1285.DOCX")</f>
        <v>https://docs.wto.org/imrd/directdoc.asp?DDFDocuments/t/G/TBTN23/ISR1285.DOCX</v>
      </c>
      <c r="Q81" s="6" t="str">
        <f>HYPERLINK("https://docs.wto.org/imrd/directdoc.asp?DDFDocuments/u/G/TBTN23/ISR1285.DOCX", "https://docs.wto.org/imrd/directdoc.asp?DDFDocuments/u/G/TBTN23/ISR1285.DOCX")</f>
        <v>https://docs.wto.org/imrd/directdoc.asp?DDFDocuments/u/G/TBTN23/ISR1285.DOCX</v>
      </c>
      <c r="R81" s="6" t="str">
        <f>HYPERLINK("https://docs.wto.org/imrd/directdoc.asp?DDFDocuments/v/G/TBTN23/ISR1285.DOCX", "https://docs.wto.org/imrd/directdoc.asp?DDFDocuments/v/G/TBTN23/ISR1285.DOCX")</f>
        <v>https://docs.wto.org/imrd/directdoc.asp?DDFDocuments/v/G/TBTN23/ISR1285.DOCX</v>
      </c>
    </row>
    <row r="82" spans="1:18" ht="69.95" customHeight="1">
      <c r="A82" s="8" t="s">
        <v>1517</v>
      </c>
      <c r="B82" s="8" t="s">
        <v>1213</v>
      </c>
      <c r="C82" s="7">
        <v>45112</v>
      </c>
      <c r="D82" s="6" t="str">
        <f>HYPERLINK("https://eping.wto.org/en/Search?viewData= G/TBT/N/CHL/651"," G/TBT/N/CHL/651")</f>
        <v xml:space="preserve"> G/TBT/N/CHL/651</v>
      </c>
      <c r="E82" s="6" t="s">
        <v>81</v>
      </c>
      <c r="F82" s="8" t="s">
        <v>1211</v>
      </c>
      <c r="G82" s="8" t="s">
        <v>1212</v>
      </c>
      <c r="H82" s="6" t="s">
        <v>21</v>
      </c>
      <c r="I82" s="6" t="s">
        <v>1214</v>
      </c>
      <c r="J82" s="6" t="s">
        <v>59</v>
      </c>
      <c r="K82" s="6" t="s">
        <v>21</v>
      </c>
      <c r="L82" s="6"/>
      <c r="M82" s="7">
        <v>45172</v>
      </c>
      <c r="N82" s="6" t="s">
        <v>25</v>
      </c>
      <c r="O82" s="8" t="s">
        <v>1215</v>
      </c>
      <c r="P82" s="6" t="str">
        <f>HYPERLINK("https://docs.wto.org/imrd/directdoc.asp?DDFDocuments/t/G/TBTN23/CHL651.DOCX", "https://docs.wto.org/imrd/directdoc.asp?DDFDocuments/t/G/TBTN23/CHL651.DOCX")</f>
        <v>https://docs.wto.org/imrd/directdoc.asp?DDFDocuments/t/G/TBTN23/CHL651.DOCX</v>
      </c>
      <c r="Q82" s="6" t="str">
        <f>HYPERLINK("https://docs.wto.org/imrd/directdoc.asp?DDFDocuments/u/G/TBTN23/CHL651.DOCX", "https://docs.wto.org/imrd/directdoc.asp?DDFDocuments/u/G/TBTN23/CHL651.DOCX")</f>
        <v>https://docs.wto.org/imrd/directdoc.asp?DDFDocuments/u/G/TBTN23/CHL651.DOCX</v>
      </c>
      <c r="R82" s="6" t="str">
        <f>HYPERLINK("https://docs.wto.org/imrd/directdoc.asp?DDFDocuments/v/G/TBTN23/CHL651.DOCX", "https://docs.wto.org/imrd/directdoc.asp?DDFDocuments/v/G/TBTN23/CHL651.DOCX")</f>
        <v>https://docs.wto.org/imrd/directdoc.asp?DDFDocuments/v/G/TBTN23/CHL651.DOCX</v>
      </c>
    </row>
    <row r="83" spans="1:18" ht="69.95" customHeight="1">
      <c r="A83" s="8" t="s">
        <v>1390</v>
      </c>
      <c r="B83" s="8" t="s">
        <v>405</v>
      </c>
      <c r="C83" s="7">
        <v>45131</v>
      </c>
      <c r="D83" s="6" t="str">
        <f>HYPERLINK("https://eping.wto.org/en/Search?viewData= G/TBT/N/BRA/1490"," G/TBT/N/BRA/1490")</f>
        <v xml:space="preserve"> G/TBT/N/BRA/1490</v>
      </c>
      <c r="E83" s="6" t="s">
        <v>62</v>
      </c>
      <c r="F83" s="8" t="s">
        <v>403</v>
      </c>
      <c r="G83" s="8" t="s">
        <v>404</v>
      </c>
      <c r="H83" s="6" t="s">
        <v>406</v>
      </c>
      <c r="I83" s="6" t="s">
        <v>407</v>
      </c>
      <c r="J83" s="6" t="s">
        <v>333</v>
      </c>
      <c r="K83" s="6" t="s">
        <v>21</v>
      </c>
      <c r="L83" s="6"/>
      <c r="M83" s="7">
        <v>45187</v>
      </c>
      <c r="N83" s="6" t="s">
        <v>25</v>
      </c>
      <c r="O83" s="8" t="s">
        <v>408</v>
      </c>
      <c r="P83" s="6" t="str">
        <f>HYPERLINK("https://docs.wto.org/imrd/directdoc.asp?DDFDocuments/t/G/TBTN23/BRA1490.DOCX", "https://docs.wto.org/imrd/directdoc.asp?DDFDocuments/t/G/TBTN23/BRA1490.DOCX")</f>
        <v>https://docs.wto.org/imrd/directdoc.asp?DDFDocuments/t/G/TBTN23/BRA1490.DOCX</v>
      </c>
      <c r="Q83" s="6"/>
      <c r="R83" s="6"/>
    </row>
    <row r="84" spans="1:18" ht="69.95" customHeight="1">
      <c r="A84" s="8" t="s">
        <v>1479</v>
      </c>
      <c r="B84" s="8" t="s">
        <v>985</v>
      </c>
      <c r="C84" s="7">
        <v>45119</v>
      </c>
      <c r="D84" s="6" t="str">
        <f>HYPERLINK("https://eping.wto.org/en/Search?viewData= G/TBT/N/ISR/1284"," G/TBT/N/ISR/1284")</f>
        <v xml:space="preserve"> G/TBT/N/ISR/1284</v>
      </c>
      <c r="E84" s="6" t="s">
        <v>774</v>
      </c>
      <c r="F84" s="8" t="s">
        <v>983</v>
      </c>
      <c r="G84" s="8" t="s">
        <v>984</v>
      </c>
      <c r="H84" s="6" t="s">
        <v>986</v>
      </c>
      <c r="I84" s="6" t="s">
        <v>987</v>
      </c>
      <c r="J84" s="6" t="s">
        <v>988</v>
      </c>
      <c r="K84" s="6" t="s">
        <v>21</v>
      </c>
      <c r="L84" s="6"/>
      <c r="M84" s="7">
        <v>45179</v>
      </c>
      <c r="N84" s="6" t="s">
        <v>25</v>
      </c>
      <c r="O84" s="8" t="s">
        <v>989</v>
      </c>
      <c r="P84" s="6" t="str">
        <f>HYPERLINK("https://docs.wto.org/imrd/directdoc.asp?DDFDocuments/t/G/TBTN23/ISR1284.DOCX", "https://docs.wto.org/imrd/directdoc.asp?DDFDocuments/t/G/TBTN23/ISR1284.DOCX")</f>
        <v>https://docs.wto.org/imrd/directdoc.asp?DDFDocuments/t/G/TBTN23/ISR1284.DOCX</v>
      </c>
      <c r="Q84" s="6" t="str">
        <f>HYPERLINK("https://docs.wto.org/imrd/directdoc.asp?DDFDocuments/u/G/TBTN23/ISR1284.DOCX", "https://docs.wto.org/imrd/directdoc.asp?DDFDocuments/u/G/TBTN23/ISR1284.DOCX")</f>
        <v>https://docs.wto.org/imrd/directdoc.asp?DDFDocuments/u/G/TBTN23/ISR1284.DOCX</v>
      </c>
      <c r="R84" s="6" t="str">
        <f>HYPERLINK("https://docs.wto.org/imrd/directdoc.asp?DDFDocuments/v/G/TBTN23/ISR1284.DOCX", "https://docs.wto.org/imrd/directdoc.asp?DDFDocuments/v/G/TBTN23/ISR1284.DOCX")</f>
        <v>https://docs.wto.org/imrd/directdoc.asp?DDFDocuments/v/G/TBTN23/ISR1284.DOCX</v>
      </c>
    </row>
    <row r="85" spans="1:18" ht="69.95" customHeight="1">
      <c r="A85" s="8" t="s">
        <v>1431</v>
      </c>
      <c r="B85" s="8" t="s">
        <v>638</v>
      </c>
      <c r="C85" s="7">
        <v>45126</v>
      </c>
      <c r="D85" s="6" t="str">
        <f>HYPERLINK("https://eping.wto.org/en/Search?viewData= G/TBT/N/CHL/654"," G/TBT/N/CHL/654")</f>
        <v xml:space="preserve"> G/TBT/N/CHL/654</v>
      </c>
      <c r="E85" s="6" t="s">
        <v>81</v>
      </c>
      <c r="F85" s="8" t="s">
        <v>636</v>
      </c>
      <c r="G85" s="8" t="s">
        <v>637</v>
      </c>
      <c r="H85" s="6" t="s">
        <v>21</v>
      </c>
      <c r="I85" s="6" t="s">
        <v>639</v>
      </c>
      <c r="J85" s="6" t="s">
        <v>59</v>
      </c>
      <c r="K85" s="6" t="s">
        <v>21</v>
      </c>
      <c r="L85" s="6"/>
      <c r="M85" s="7">
        <v>45186</v>
      </c>
      <c r="N85" s="6" t="s">
        <v>25</v>
      </c>
      <c r="O85" s="8" t="s">
        <v>640</v>
      </c>
      <c r="P85" s="6"/>
      <c r="Q85" s="6"/>
      <c r="R85" s="6" t="str">
        <f>HYPERLINK("https://docs.wto.org/imrd/directdoc.asp?DDFDocuments/v/G/TBTN23/CHL654.DOCX", "https://docs.wto.org/imrd/directdoc.asp?DDFDocuments/v/G/TBTN23/CHL654.DOCX")</f>
        <v>https://docs.wto.org/imrd/directdoc.asp?DDFDocuments/v/G/TBTN23/CHL654.DOCX</v>
      </c>
    </row>
    <row r="86" spans="1:18" ht="69.95" customHeight="1">
      <c r="A86" s="8" t="s">
        <v>1522</v>
      </c>
      <c r="B86" s="8" t="s">
        <v>1250</v>
      </c>
      <c r="C86" s="7">
        <v>45111</v>
      </c>
      <c r="D86" s="6" t="str">
        <f>HYPERLINK("https://eping.wto.org/en/Search?viewData= G/TBT/N/SAU/1290"," G/TBT/N/SAU/1290")</f>
        <v xml:space="preserve"> G/TBT/N/SAU/1290</v>
      </c>
      <c r="E86" s="6" t="s">
        <v>385</v>
      </c>
      <c r="F86" s="8" t="s">
        <v>1248</v>
      </c>
      <c r="G86" s="8" t="s">
        <v>1249</v>
      </c>
      <c r="H86" s="6" t="s">
        <v>21</v>
      </c>
      <c r="I86" s="6" t="s">
        <v>1251</v>
      </c>
      <c r="J86" s="6" t="s">
        <v>629</v>
      </c>
      <c r="K86" s="6" t="s">
        <v>21</v>
      </c>
      <c r="L86" s="6"/>
      <c r="M86" s="7">
        <v>45171</v>
      </c>
      <c r="N86" s="6" t="s">
        <v>25</v>
      </c>
      <c r="O86" s="8" t="s">
        <v>1252</v>
      </c>
      <c r="P86" s="6" t="str">
        <f>HYPERLINK("https://docs.wto.org/imrd/directdoc.asp?DDFDocuments/t/G/TBTN23/SAU1290.DOCX", "https://docs.wto.org/imrd/directdoc.asp?DDFDocuments/t/G/TBTN23/SAU1290.DOCX")</f>
        <v>https://docs.wto.org/imrd/directdoc.asp?DDFDocuments/t/G/TBTN23/SAU1290.DOCX</v>
      </c>
      <c r="Q86" s="6" t="str">
        <f>HYPERLINK("https://docs.wto.org/imrd/directdoc.asp?DDFDocuments/u/G/TBTN23/SAU1290.DOCX", "https://docs.wto.org/imrd/directdoc.asp?DDFDocuments/u/G/TBTN23/SAU1290.DOCX")</f>
        <v>https://docs.wto.org/imrd/directdoc.asp?DDFDocuments/u/G/TBTN23/SAU1290.DOCX</v>
      </c>
      <c r="R86" s="6" t="str">
        <f>HYPERLINK("https://docs.wto.org/imrd/directdoc.asp?DDFDocuments/v/G/TBTN23/SAU1290.DOCX", "https://docs.wto.org/imrd/directdoc.asp?DDFDocuments/v/G/TBTN23/SAU1290.DOCX")</f>
        <v>https://docs.wto.org/imrd/directdoc.asp?DDFDocuments/v/G/TBTN23/SAU1290.DOCX</v>
      </c>
    </row>
    <row r="87" spans="1:18" ht="69.95" customHeight="1">
      <c r="A87" s="8" t="s">
        <v>1405</v>
      </c>
      <c r="B87" s="8" t="s">
        <v>500</v>
      </c>
      <c r="C87" s="7">
        <v>45128</v>
      </c>
      <c r="D87" s="6" t="str">
        <f>HYPERLINK("https://eping.wto.org/en/Search?viewData= G/TBT/N/CHL/656"," G/TBT/N/CHL/656")</f>
        <v xml:space="preserve"> G/TBT/N/CHL/656</v>
      </c>
      <c r="E87" s="6" t="s">
        <v>81</v>
      </c>
      <c r="F87" s="8" t="s">
        <v>498</v>
      </c>
      <c r="G87" s="8" t="s">
        <v>499</v>
      </c>
      <c r="H87" s="6" t="s">
        <v>21</v>
      </c>
      <c r="I87" s="6" t="s">
        <v>501</v>
      </c>
      <c r="J87" s="6" t="s">
        <v>59</v>
      </c>
      <c r="K87" s="6" t="s">
        <v>21</v>
      </c>
      <c r="L87" s="6"/>
      <c r="M87" s="7">
        <v>45188</v>
      </c>
      <c r="N87" s="6" t="s">
        <v>25</v>
      </c>
      <c r="O87" s="8" t="s">
        <v>502</v>
      </c>
      <c r="P87" s="6"/>
      <c r="Q87" s="6"/>
      <c r="R87" s="6" t="str">
        <f>HYPERLINK("https://docs.wto.org/imrd/directdoc.asp?DDFDocuments/v/G/TBTN23/CHL656.DOCX", "https://docs.wto.org/imrd/directdoc.asp?DDFDocuments/v/G/TBTN23/CHL656.DOCX")</f>
        <v>https://docs.wto.org/imrd/directdoc.asp?DDFDocuments/v/G/TBTN23/CHL656.DOCX</v>
      </c>
    </row>
    <row r="88" spans="1:18" ht="69.95" customHeight="1">
      <c r="A88" s="8" t="s">
        <v>1514</v>
      </c>
      <c r="B88" s="8" t="s">
        <v>1192</v>
      </c>
      <c r="C88" s="7">
        <v>45113</v>
      </c>
      <c r="D88" s="6" t="str">
        <f>HYPERLINK("https://eping.wto.org/en/Search?viewData= G/TBT/N/MEX/525"," G/TBT/N/MEX/525")</f>
        <v xml:space="preserve"> G/TBT/N/MEX/525</v>
      </c>
      <c r="E88" s="6" t="s">
        <v>907</v>
      </c>
      <c r="F88" s="8" t="s">
        <v>1190</v>
      </c>
      <c r="G88" s="8" t="s">
        <v>1191</v>
      </c>
      <c r="H88" s="6" t="s">
        <v>21</v>
      </c>
      <c r="I88" s="6" t="s">
        <v>1193</v>
      </c>
      <c r="J88" s="6" t="s">
        <v>1194</v>
      </c>
      <c r="K88" s="6" t="s">
        <v>21</v>
      </c>
      <c r="L88" s="6"/>
      <c r="M88" s="7">
        <v>45173</v>
      </c>
      <c r="N88" s="6" t="s">
        <v>25</v>
      </c>
      <c r="O88" s="8" t="s">
        <v>1195</v>
      </c>
      <c r="P88" s="6" t="str">
        <f>HYPERLINK("https://docs.wto.org/imrd/directdoc.asp?DDFDocuments/t/G/TBTN23/MEX525.DOCX", "https://docs.wto.org/imrd/directdoc.asp?DDFDocuments/t/G/TBTN23/MEX525.DOCX")</f>
        <v>https://docs.wto.org/imrd/directdoc.asp?DDFDocuments/t/G/TBTN23/MEX525.DOCX</v>
      </c>
      <c r="Q88" s="6" t="str">
        <f>HYPERLINK("https://docs.wto.org/imrd/directdoc.asp?DDFDocuments/u/G/TBTN23/MEX525.DOCX", "https://docs.wto.org/imrd/directdoc.asp?DDFDocuments/u/G/TBTN23/MEX525.DOCX")</f>
        <v>https://docs.wto.org/imrd/directdoc.asp?DDFDocuments/u/G/TBTN23/MEX525.DOCX</v>
      </c>
      <c r="R88" s="6" t="str">
        <f>HYPERLINK("https://docs.wto.org/imrd/directdoc.asp?DDFDocuments/v/G/TBTN23/MEX525.DOCX", "https://docs.wto.org/imrd/directdoc.asp?DDFDocuments/v/G/TBTN23/MEX525.DOCX")</f>
        <v>https://docs.wto.org/imrd/directdoc.asp?DDFDocuments/v/G/TBTN23/MEX525.DOCX</v>
      </c>
    </row>
    <row r="89" spans="1:18" ht="69.95" customHeight="1">
      <c r="A89" s="8" t="s">
        <v>1509</v>
      </c>
      <c r="B89" s="8" t="s">
        <v>1151</v>
      </c>
      <c r="C89" s="7">
        <v>45113</v>
      </c>
      <c r="D89" s="6" t="str">
        <f>HYPERLINK("https://eping.wto.org/en/Search?viewData= G/TBT/N/USA/2014"," G/TBT/N/USA/2014")</f>
        <v xml:space="preserve"> G/TBT/N/USA/2014</v>
      </c>
      <c r="E89" s="6" t="s">
        <v>17</v>
      </c>
      <c r="F89" s="8" t="s">
        <v>1149</v>
      </c>
      <c r="G89" s="8" t="s">
        <v>1150</v>
      </c>
      <c r="H89" s="6" t="s">
        <v>21</v>
      </c>
      <c r="I89" s="6" t="s">
        <v>1152</v>
      </c>
      <c r="J89" s="6" t="s">
        <v>59</v>
      </c>
      <c r="K89" s="6" t="s">
        <v>21</v>
      </c>
      <c r="L89" s="6"/>
      <c r="M89" s="7">
        <v>45202</v>
      </c>
      <c r="N89" s="6" t="s">
        <v>25</v>
      </c>
      <c r="O89" s="8" t="s">
        <v>1153</v>
      </c>
      <c r="P89" s="6" t="str">
        <f>HYPERLINK("https://docs.wto.org/imrd/directdoc.asp?DDFDocuments/t/G/TBTN23/USA2014.DOCX", "https://docs.wto.org/imrd/directdoc.asp?DDFDocuments/t/G/TBTN23/USA2014.DOCX")</f>
        <v>https://docs.wto.org/imrd/directdoc.asp?DDFDocuments/t/G/TBTN23/USA2014.DOCX</v>
      </c>
      <c r="Q89" s="6" t="str">
        <f>HYPERLINK("https://docs.wto.org/imrd/directdoc.asp?DDFDocuments/u/G/TBTN23/USA2014.DOCX", "https://docs.wto.org/imrd/directdoc.asp?DDFDocuments/u/G/TBTN23/USA2014.DOCX")</f>
        <v>https://docs.wto.org/imrd/directdoc.asp?DDFDocuments/u/G/TBTN23/USA2014.DOCX</v>
      </c>
      <c r="R89" s="6" t="str">
        <f>HYPERLINK("https://docs.wto.org/imrd/directdoc.asp?DDFDocuments/v/G/TBTN23/USA2014.DOCX", "https://docs.wto.org/imrd/directdoc.asp?DDFDocuments/v/G/TBTN23/USA2014.DOCX")</f>
        <v>https://docs.wto.org/imrd/directdoc.asp?DDFDocuments/v/G/TBTN23/USA2014.DOCX</v>
      </c>
    </row>
    <row r="90" spans="1:18" ht="69.95" customHeight="1">
      <c r="A90" s="9" t="s">
        <v>1352</v>
      </c>
      <c r="B90" s="8" t="s">
        <v>133</v>
      </c>
      <c r="C90" s="7">
        <v>45138</v>
      </c>
      <c r="D90" s="6" t="str">
        <f>HYPERLINK("https://eping.wto.org/en/Search?viewData= G/TBT/N/VNM/268"," G/TBT/N/VNM/268")</f>
        <v xml:space="preserve"> G/TBT/N/VNM/268</v>
      </c>
      <c r="E90" s="6" t="s">
        <v>130</v>
      </c>
      <c r="F90" s="8" t="s">
        <v>131</v>
      </c>
      <c r="G90" s="8" t="s">
        <v>132</v>
      </c>
      <c r="H90" s="6" t="s">
        <v>134</v>
      </c>
      <c r="I90" s="6" t="s">
        <v>21</v>
      </c>
      <c r="J90" s="6" t="s">
        <v>54</v>
      </c>
      <c r="K90" s="6" t="s">
        <v>60</v>
      </c>
      <c r="L90" s="6"/>
      <c r="M90" s="7">
        <v>45198</v>
      </c>
      <c r="N90" s="6" t="s">
        <v>25</v>
      </c>
      <c r="O90" s="8" t="s">
        <v>135</v>
      </c>
      <c r="P90" s="6" t="str">
        <f>HYPERLINK("https://docs.wto.org/imrd/directdoc.asp?DDFDocuments/t/G/TBTN23/VNM268.DOCX", "https://docs.wto.org/imrd/directdoc.asp?DDFDocuments/t/G/TBTN23/VNM268.DOCX")</f>
        <v>https://docs.wto.org/imrd/directdoc.asp?DDFDocuments/t/G/TBTN23/VNM268.DOCX</v>
      </c>
      <c r="Q90" s="6"/>
      <c r="R90" s="6"/>
    </row>
    <row r="91" spans="1:18" ht="69.95" customHeight="1">
      <c r="A91" s="8" t="s">
        <v>1384</v>
      </c>
      <c r="B91" s="8" t="s">
        <v>351</v>
      </c>
      <c r="C91" s="7">
        <v>45133</v>
      </c>
      <c r="D91" s="6" t="str">
        <f>HYPERLINK("https://eping.wto.org/en/Search?viewData= G/TBT/N/JPN/778"," G/TBT/N/JPN/778")</f>
        <v xml:space="preserve"> G/TBT/N/JPN/778</v>
      </c>
      <c r="E91" s="6" t="s">
        <v>335</v>
      </c>
      <c r="F91" s="8" t="s">
        <v>349</v>
      </c>
      <c r="G91" s="8" t="s">
        <v>350</v>
      </c>
      <c r="H91" s="6" t="s">
        <v>134</v>
      </c>
      <c r="I91" s="6" t="s">
        <v>245</v>
      </c>
      <c r="J91" s="6" t="s">
        <v>103</v>
      </c>
      <c r="K91" s="6" t="s">
        <v>21</v>
      </c>
      <c r="L91" s="6"/>
      <c r="M91" s="7">
        <v>45163</v>
      </c>
      <c r="N91" s="6" t="s">
        <v>25</v>
      </c>
      <c r="O91" s="8" t="s">
        <v>352</v>
      </c>
      <c r="P91" s="6" t="str">
        <f>HYPERLINK("https://docs.wto.org/imrd/directdoc.asp?DDFDocuments/t/G/TBTN23/JPN778.DOCX", "https://docs.wto.org/imrd/directdoc.asp?DDFDocuments/t/G/TBTN23/JPN778.DOCX")</f>
        <v>https://docs.wto.org/imrd/directdoc.asp?DDFDocuments/t/G/TBTN23/JPN778.DOCX</v>
      </c>
      <c r="Q91" s="6"/>
      <c r="R91" s="6"/>
    </row>
    <row r="92" spans="1:18" ht="69.95" customHeight="1">
      <c r="A92" s="8" t="s">
        <v>1462</v>
      </c>
      <c r="B92" s="8" t="s">
        <v>841</v>
      </c>
      <c r="C92" s="7">
        <v>45121</v>
      </c>
      <c r="D92" s="6" t="str">
        <f>HYPERLINK("https://eping.wto.org/en/Search?viewData= G/TBT/N/CHL/653"," G/TBT/N/CHL/653")</f>
        <v xml:space="preserve"> G/TBT/N/CHL/653</v>
      </c>
      <c r="E92" s="6" t="s">
        <v>81</v>
      </c>
      <c r="F92" s="8" t="s">
        <v>839</v>
      </c>
      <c r="G92" s="8" t="s">
        <v>840</v>
      </c>
      <c r="H92" s="6" t="s">
        <v>21</v>
      </c>
      <c r="I92" s="6" t="s">
        <v>21</v>
      </c>
      <c r="J92" s="6" t="s">
        <v>59</v>
      </c>
      <c r="K92" s="6" t="s">
        <v>21</v>
      </c>
      <c r="L92" s="6"/>
      <c r="M92" s="7">
        <v>45181</v>
      </c>
      <c r="N92" s="6" t="s">
        <v>25</v>
      </c>
      <c r="O92" s="8" t="s">
        <v>842</v>
      </c>
      <c r="P92" s="6"/>
      <c r="Q92" s="6" t="str">
        <f>HYPERLINK("https://docs.wto.org/imrd/directdoc.asp?DDFDocuments/u/G/TBTN23/CHL653.DOCX", "https://docs.wto.org/imrd/directdoc.asp?DDFDocuments/u/G/TBTN23/CHL653.DOCX")</f>
        <v>https://docs.wto.org/imrd/directdoc.asp?DDFDocuments/u/G/TBTN23/CHL653.DOCX</v>
      </c>
      <c r="R92" s="6" t="str">
        <f>HYPERLINK("https://docs.wto.org/imrd/directdoc.asp?DDFDocuments/v/G/TBTN23/CHL653.DOCX", "https://docs.wto.org/imrd/directdoc.asp?DDFDocuments/v/G/TBTN23/CHL653.DOCX")</f>
        <v>https://docs.wto.org/imrd/directdoc.asp?DDFDocuments/v/G/TBTN23/CHL653.DOCX</v>
      </c>
    </row>
    <row r="93" spans="1:18" ht="69.95" customHeight="1">
      <c r="A93" s="8" t="s">
        <v>1518</v>
      </c>
      <c r="B93" s="8" t="s">
        <v>1218</v>
      </c>
      <c r="C93" s="7">
        <v>45112</v>
      </c>
      <c r="D93" s="6" t="str">
        <f>HYPERLINK("https://eping.wto.org/en/Search?viewData= G/TBT/N/BRA/1487"," G/TBT/N/BRA/1487")</f>
        <v xml:space="preserve"> G/TBT/N/BRA/1487</v>
      </c>
      <c r="E93" s="6" t="s">
        <v>62</v>
      </c>
      <c r="F93" s="8" t="s">
        <v>1216</v>
      </c>
      <c r="G93" s="8" t="s">
        <v>1217</v>
      </c>
      <c r="H93" s="6" t="s">
        <v>1219</v>
      </c>
      <c r="I93" s="6" t="s">
        <v>1220</v>
      </c>
      <c r="J93" s="6" t="s">
        <v>1221</v>
      </c>
      <c r="K93" s="6" t="s">
        <v>34</v>
      </c>
      <c r="L93" s="6"/>
      <c r="M93" s="7">
        <v>45186</v>
      </c>
      <c r="N93" s="6" t="s">
        <v>25</v>
      </c>
      <c r="O93" s="8" t="s">
        <v>1222</v>
      </c>
      <c r="P93" s="6" t="str">
        <f>HYPERLINK("https://docs.wto.org/imrd/directdoc.asp?DDFDocuments/t/G/TBTN23/BRA1487.DOCX", "https://docs.wto.org/imrd/directdoc.asp?DDFDocuments/t/G/TBTN23/BRA1487.DOCX")</f>
        <v>https://docs.wto.org/imrd/directdoc.asp?DDFDocuments/t/G/TBTN23/BRA1487.DOCX</v>
      </c>
      <c r="Q93" s="6" t="str">
        <f>HYPERLINK("https://docs.wto.org/imrd/directdoc.asp?DDFDocuments/u/G/TBTN23/BRA1487.DOCX", "https://docs.wto.org/imrd/directdoc.asp?DDFDocuments/u/G/TBTN23/BRA1487.DOCX")</f>
        <v>https://docs.wto.org/imrd/directdoc.asp?DDFDocuments/u/G/TBTN23/BRA1487.DOCX</v>
      </c>
      <c r="R93" s="6" t="str">
        <f>HYPERLINK("https://docs.wto.org/imrd/directdoc.asp?DDFDocuments/v/G/TBTN23/BRA1487.DOCX", "https://docs.wto.org/imrd/directdoc.asp?DDFDocuments/v/G/TBTN23/BRA1487.DOCX")</f>
        <v>https://docs.wto.org/imrd/directdoc.asp?DDFDocuments/v/G/TBTN23/BRA1487.DOCX</v>
      </c>
    </row>
    <row r="94" spans="1:18" ht="69.95" customHeight="1">
      <c r="A94" s="8" t="s">
        <v>1466</v>
      </c>
      <c r="B94" s="8" t="s">
        <v>893</v>
      </c>
      <c r="C94" s="7">
        <v>45121</v>
      </c>
      <c r="D94" s="6" t="str">
        <f>HYPERLINK("https://eping.wto.org/en/Search?viewData= G/SPS/N/USA/3400"," G/SPS/N/USA/3400")</f>
        <v xml:space="preserve"> G/SPS/N/USA/3400</v>
      </c>
      <c r="E94" s="6" t="s">
        <v>17</v>
      </c>
      <c r="F94" s="8" t="s">
        <v>891</v>
      </c>
      <c r="G94" s="8" t="s">
        <v>892</v>
      </c>
      <c r="H94" s="6" t="s">
        <v>21</v>
      </c>
      <c r="I94" s="6" t="s">
        <v>21</v>
      </c>
      <c r="J94" s="6" t="s">
        <v>67</v>
      </c>
      <c r="K94" s="6" t="s">
        <v>138</v>
      </c>
      <c r="L94" s="6"/>
      <c r="M94" s="7">
        <v>45142</v>
      </c>
      <c r="N94" s="6" t="s">
        <v>25</v>
      </c>
      <c r="O94" s="8" t="s">
        <v>894</v>
      </c>
      <c r="P94" s="6" t="str">
        <f>HYPERLINK("https://docs.wto.org/imrd/directdoc.asp?DDFDocuments/t/G/SPS/NUSA3400.DOCX", "https://docs.wto.org/imrd/directdoc.asp?DDFDocuments/t/G/SPS/NUSA3400.DOCX")</f>
        <v>https://docs.wto.org/imrd/directdoc.asp?DDFDocuments/t/G/SPS/NUSA3400.DOCX</v>
      </c>
      <c r="Q94" s="6" t="str">
        <f>HYPERLINK("https://docs.wto.org/imrd/directdoc.asp?DDFDocuments/u/G/SPS/NUSA3400.DOCX", "https://docs.wto.org/imrd/directdoc.asp?DDFDocuments/u/G/SPS/NUSA3400.DOCX")</f>
        <v>https://docs.wto.org/imrd/directdoc.asp?DDFDocuments/u/G/SPS/NUSA3400.DOCX</v>
      </c>
      <c r="R94" s="6" t="str">
        <f>HYPERLINK("https://docs.wto.org/imrd/directdoc.asp?DDFDocuments/v/G/SPS/NUSA3400.DOCX", "https://docs.wto.org/imrd/directdoc.asp?DDFDocuments/v/G/SPS/NUSA3400.DOCX")</f>
        <v>https://docs.wto.org/imrd/directdoc.asp?DDFDocuments/v/G/SPS/NUSA3400.DOCX</v>
      </c>
    </row>
    <row r="95" spans="1:18" ht="69.95" customHeight="1">
      <c r="A95" s="8" t="s">
        <v>1466</v>
      </c>
      <c r="B95" s="8" t="s">
        <v>893</v>
      </c>
      <c r="C95" s="7">
        <v>45110</v>
      </c>
      <c r="D95" s="6" t="str">
        <f>HYPERLINK("https://eping.wto.org/en/Search?viewData= G/SPS/N/USA/3399"," G/SPS/N/USA/3399")</f>
        <v xml:space="preserve"> G/SPS/N/USA/3399</v>
      </c>
      <c r="E95" s="6" t="s">
        <v>17</v>
      </c>
      <c r="F95" s="8" t="s">
        <v>891</v>
      </c>
      <c r="G95" s="8" t="s">
        <v>892</v>
      </c>
      <c r="H95" s="6" t="s">
        <v>21</v>
      </c>
      <c r="I95" s="6" t="s">
        <v>21</v>
      </c>
      <c r="J95" s="6" t="s">
        <v>67</v>
      </c>
      <c r="K95" s="6" t="s">
        <v>68</v>
      </c>
      <c r="L95" s="6"/>
      <c r="M95" s="7">
        <v>45133</v>
      </c>
      <c r="N95" s="6" t="s">
        <v>25</v>
      </c>
      <c r="O95" s="8" t="s">
        <v>1290</v>
      </c>
      <c r="P95" s="6" t="str">
        <f>HYPERLINK("https://docs.wto.org/imrd/directdoc.asp?DDFDocuments/t/G/SPS/NUSA3399.DOCX", "https://docs.wto.org/imrd/directdoc.asp?DDFDocuments/t/G/SPS/NUSA3399.DOCX")</f>
        <v>https://docs.wto.org/imrd/directdoc.asp?DDFDocuments/t/G/SPS/NUSA3399.DOCX</v>
      </c>
      <c r="Q95" s="6" t="str">
        <f>HYPERLINK("https://docs.wto.org/imrd/directdoc.asp?DDFDocuments/u/G/SPS/NUSA3399.DOCX", "https://docs.wto.org/imrd/directdoc.asp?DDFDocuments/u/G/SPS/NUSA3399.DOCX")</f>
        <v>https://docs.wto.org/imrd/directdoc.asp?DDFDocuments/u/G/SPS/NUSA3399.DOCX</v>
      </c>
      <c r="R95" s="6" t="str">
        <f>HYPERLINK("https://docs.wto.org/imrd/directdoc.asp?DDFDocuments/v/G/SPS/NUSA3399.DOCX", "https://docs.wto.org/imrd/directdoc.asp?DDFDocuments/v/G/SPS/NUSA3399.DOCX")</f>
        <v>https://docs.wto.org/imrd/directdoc.asp?DDFDocuments/v/G/SPS/NUSA3399.DOCX</v>
      </c>
    </row>
    <row r="96" spans="1:18" ht="69.95" customHeight="1">
      <c r="A96" s="8" t="s">
        <v>1374</v>
      </c>
      <c r="B96" s="8" t="s">
        <v>280</v>
      </c>
      <c r="C96" s="7">
        <v>45134</v>
      </c>
      <c r="D96" s="6" t="str">
        <f>HYPERLINK("https://eping.wto.org/en/Search?viewData= G/TBT/N/USA/2022"," G/TBT/N/USA/2022")</f>
        <v xml:space="preserve"> G/TBT/N/USA/2022</v>
      </c>
      <c r="E96" s="6" t="s">
        <v>17</v>
      </c>
      <c r="F96" s="8" t="s">
        <v>278</v>
      </c>
      <c r="G96" s="8" t="s">
        <v>279</v>
      </c>
      <c r="H96" s="6" t="s">
        <v>21</v>
      </c>
      <c r="I96" s="6" t="s">
        <v>281</v>
      </c>
      <c r="J96" s="6" t="s">
        <v>54</v>
      </c>
      <c r="K96" s="6" t="s">
        <v>21</v>
      </c>
      <c r="L96" s="6"/>
      <c r="M96" s="7">
        <v>45163</v>
      </c>
      <c r="N96" s="6" t="s">
        <v>25</v>
      </c>
      <c r="O96" s="8" t="s">
        <v>282</v>
      </c>
      <c r="P96" s="6" t="str">
        <f>HYPERLINK("https://docs.wto.org/imrd/directdoc.asp?DDFDocuments/t/G/TBTN23/USA2022.DOCX", "https://docs.wto.org/imrd/directdoc.asp?DDFDocuments/t/G/TBTN23/USA2022.DOCX")</f>
        <v>https://docs.wto.org/imrd/directdoc.asp?DDFDocuments/t/G/TBTN23/USA2022.DOCX</v>
      </c>
      <c r="Q96" s="6"/>
      <c r="R96" s="6"/>
    </row>
    <row r="97" spans="1:18" ht="69.95" customHeight="1">
      <c r="A97" s="8" t="s">
        <v>1449</v>
      </c>
      <c r="B97" s="8" t="s">
        <v>791</v>
      </c>
      <c r="C97" s="7">
        <v>45124</v>
      </c>
      <c r="D97" s="6" t="str">
        <f>HYPERLINK("https://eping.wto.org/en/Search?viewData= G/SPS/N/HND/66"," G/SPS/N/HND/66")</f>
        <v xml:space="preserve"> G/SPS/N/HND/66</v>
      </c>
      <c r="E97" s="6" t="s">
        <v>788</v>
      </c>
      <c r="F97" s="8" t="s">
        <v>789</v>
      </c>
      <c r="G97" s="8" t="s">
        <v>790</v>
      </c>
      <c r="H97" s="6" t="s">
        <v>784</v>
      </c>
      <c r="I97" s="6" t="s">
        <v>785</v>
      </c>
      <c r="J97" s="6" t="s">
        <v>67</v>
      </c>
      <c r="K97" s="6" t="s">
        <v>154</v>
      </c>
      <c r="L97" s="6"/>
      <c r="M97" s="7">
        <v>45184</v>
      </c>
      <c r="N97" s="6" t="s">
        <v>25</v>
      </c>
      <c r="O97" s="8" t="s">
        <v>792</v>
      </c>
      <c r="P97" s="6"/>
      <c r="Q97" s="6" t="str">
        <f>HYPERLINK("https://docs.wto.org/imrd/directdoc.asp?DDFDocuments/u/G/SPS/NHND66.DOCX", "https://docs.wto.org/imrd/directdoc.asp?DDFDocuments/u/G/SPS/NHND66.DOCX")</f>
        <v>https://docs.wto.org/imrd/directdoc.asp?DDFDocuments/u/G/SPS/NHND66.DOCX</v>
      </c>
      <c r="R97" s="6" t="str">
        <f>HYPERLINK("https://docs.wto.org/imrd/directdoc.asp?DDFDocuments/v/G/SPS/NHND66.DOCX", "https://docs.wto.org/imrd/directdoc.asp?DDFDocuments/v/G/SPS/NHND66.DOCX")</f>
        <v>https://docs.wto.org/imrd/directdoc.asp?DDFDocuments/v/G/SPS/NHND66.DOCX</v>
      </c>
    </row>
    <row r="98" spans="1:18" ht="69.95" customHeight="1">
      <c r="A98" s="8" t="s">
        <v>1450</v>
      </c>
      <c r="B98" s="8" t="s">
        <v>795</v>
      </c>
      <c r="C98" s="7">
        <v>45124</v>
      </c>
      <c r="D98" s="6" t="str">
        <f>HYPERLINK("https://eping.wto.org/en/Search?viewData= G/SPS/N/ARG/265"," G/SPS/N/ARG/265")</f>
        <v xml:space="preserve"> G/SPS/N/ARG/265</v>
      </c>
      <c r="E98" s="6" t="s">
        <v>610</v>
      </c>
      <c r="F98" s="8" t="s">
        <v>793</v>
      </c>
      <c r="G98" s="8" t="s">
        <v>794</v>
      </c>
      <c r="H98" s="6" t="s">
        <v>796</v>
      </c>
      <c r="I98" s="6" t="s">
        <v>21</v>
      </c>
      <c r="J98" s="6" t="s">
        <v>478</v>
      </c>
      <c r="K98" s="6" t="s">
        <v>572</v>
      </c>
      <c r="L98" s="6"/>
      <c r="M98" s="7" t="s">
        <v>21</v>
      </c>
      <c r="N98" s="6" t="s">
        <v>25</v>
      </c>
      <c r="O98" s="8" t="s">
        <v>797</v>
      </c>
      <c r="P98" s="6"/>
      <c r="Q98" s="6" t="str">
        <f>HYPERLINK("https://docs.wto.org/imrd/directdoc.asp?DDFDocuments/u/G/SPS/NARG265.DOCX", "https://docs.wto.org/imrd/directdoc.asp?DDFDocuments/u/G/SPS/NARG265.DOCX")</f>
        <v>https://docs.wto.org/imrd/directdoc.asp?DDFDocuments/u/G/SPS/NARG265.DOCX</v>
      </c>
      <c r="R98" s="6" t="str">
        <f>HYPERLINK("https://docs.wto.org/imrd/directdoc.asp?DDFDocuments/v/G/SPS/NARG265.DOCX", "https://docs.wto.org/imrd/directdoc.asp?DDFDocuments/v/G/SPS/NARG265.DOCX")</f>
        <v>https://docs.wto.org/imrd/directdoc.asp?DDFDocuments/v/G/SPS/NARG265.DOCX</v>
      </c>
    </row>
    <row r="99" spans="1:18" ht="69.95" customHeight="1">
      <c r="A99" s="8" t="s">
        <v>1542</v>
      </c>
      <c r="B99" s="8" t="s">
        <v>1225</v>
      </c>
      <c r="C99" s="7">
        <v>45112</v>
      </c>
      <c r="D99" s="6" t="str">
        <f>HYPERLINK("https://eping.wto.org/en/Search?viewData= G/TBT/N/CAN/702"," G/TBT/N/CAN/702")</f>
        <v xml:space="preserve"> G/TBT/N/CAN/702</v>
      </c>
      <c r="E99" s="6" t="s">
        <v>286</v>
      </c>
      <c r="F99" s="8" t="s">
        <v>1223</v>
      </c>
      <c r="G99" s="8" t="s">
        <v>1224</v>
      </c>
      <c r="H99" s="6" t="s">
        <v>1226</v>
      </c>
      <c r="I99" s="6" t="s">
        <v>1227</v>
      </c>
      <c r="J99" s="6" t="s">
        <v>103</v>
      </c>
      <c r="K99" s="6" t="s">
        <v>21</v>
      </c>
      <c r="L99" s="6"/>
      <c r="M99" s="7">
        <v>45183</v>
      </c>
      <c r="N99" s="6" t="s">
        <v>25</v>
      </c>
      <c r="O99" s="6"/>
      <c r="P99" s="6" t="str">
        <f>HYPERLINK("https://docs.wto.org/imrd/directdoc.asp?DDFDocuments/t/G/TBTN23/CAN702.DOCX", "https://docs.wto.org/imrd/directdoc.asp?DDFDocuments/t/G/TBTN23/CAN702.DOCX")</f>
        <v>https://docs.wto.org/imrd/directdoc.asp?DDFDocuments/t/G/TBTN23/CAN702.DOCX</v>
      </c>
      <c r="Q99" s="6" t="str">
        <f>HYPERLINK("https://docs.wto.org/imrd/directdoc.asp?DDFDocuments/u/G/TBTN23/CAN702.DOCX", "https://docs.wto.org/imrd/directdoc.asp?DDFDocuments/u/G/TBTN23/CAN702.DOCX")</f>
        <v>https://docs.wto.org/imrd/directdoc.asp?DDFDocuments/u/G/TBTN23/CAN702.DOCX</v>
      </c>
      <c r="R99" s="6" t="str">
        <f>HYPERLINK("https://docs.wto.org/imrd/directdoc.asp?DDFDocuments/v/G/TBTN23/CAN702.DOCX", "https://docs.wto.org/imrd/directdoc.asp?DDFDocuments/v/G/TBTN23/CAN702.DOCX")</f>
        <v>https://docs.wto.org/imrd/directdoc.asp?DDFDocuments/v/G/TBTN23/CAN702.DOCX</v>
      </c>
    </row>
    <row r="100" spans="1:18" ht="69.95" customHeight="1">
      <c r="A100" s="8" t="s">
        <v>1344</v>
      </c>
      <c r="B100" s="8" t="s">
        <v>58</v>
      </c>
      <c r="C100" s="7">
        <v>45138</v>
      </c>
      <c r="D100" s="6" t="str">
        <f>HYPERLINK("https://eping.wto.org/en/Search?viewData= G/TBT/N/URY/81"," G/TBT/N/URY/81")</f>
        <v xml:space="preserve"> G/TBT/N/URY/81</v>
      </c>
      <c r="E100" s="6" t="s">
        <v>36</v>
      </c>
      <c r="F100" s="8" t="s">
        <v>56</v>
      </c>
      <c r="G100" s="8" t="s">
        <v>57</v>
      </c>
      <c r="H100" s="6" t="s">
        <v>21</v>
      </c>
      <c r="I100" s="6" t="s">
        <v>21</v>
      </c>
      <c r="J100" s="6" t="s">
        <v>59</v>
      </c>
      <c r="K100" s="6" t="s">
        <v>60</v>
      </c>
      <c r="L100" s="6"/>
      <c r="M100" s="7">
        <v>45198</v>
      </c>
      <c r="N100" s="6" t="s">
        <v>25</v>
      </c>
      <c r="O100" s="8" t="s">
        <v>61</v>
      </c>
      <c r="P100" s="6"/>
      <c r="Q100" s="6"/>
      <c r="R100" s="6" t="str">
        <f>HYPERLINK("https://docs.wto.org/imrd/directdoc.asp?DDFDocuments/v/G/TBTN23/URY81.DOCX", "https://docs.wto.org/imrd/directdoc.asp?DDFDocuments/v/G/TBTN23/URY81.DOCX")</f>
        <v>https://docs.wto.org/imrd/directdoc.asp?DDFDocuments/v/G/TBTN23/URY81.DOCX</v>
      </c>
    </row>
    <row r="101" spans="1:18" ht="69.95" customHeight="1">
      <c r="A101" s="8" t="s">
        <v>1503</v>
      </c>
      <c r="B101" s="8" t="s">
        <v>1122</v>
      </c>
      <c r="C101" s="7">
        <v>45114</v>
      </c>
      <c r="D101" s="6" t="str">
        <f>HYPERLINK("https://eping.wto.org/en/Search?viewData= G/SPS/N/NZL/726"," G/SPS/N/NZL/726")</f>
        <v xml:space="preserve"> G/SPS/N/NZL/726</v>
      </c>
      <c r="E101" s="6" t="s">
        <v>1009</v>
      </c>
      <c r="F101" s="8" t="s">
        <v>1120</v>
      </c>
      <c r="G101" s="8" t="s">
        <v>1121</v>
      </c>
      <c r="H101" s="6" t="s">
        <v>1123</v>
      </c>
      <c r="I101" s="6" t="s">
        <v>21</v>
      </c>
      <c r="J101" s="6" t="s">
        <v>478</v>
      </c>
      <c r="K101" s="6" t="s">
        <v>572</v>
      </c>
      <c r="L101" s="6" t="s">
        <v>1124</v>
      </c>
      <c r="M101" s="7">
        <v>45174</v>
      </c>
      <c r="N101" s="6" t="s">
        <v>25</v>
      </c>
      <c r="O101" s="8" t="s">
        <v>1125</v>
      </c>
      <c r="P101" s="6" t="str">
        <f>HYPERLINK("https://docs.wto.org/imrd/directdoc.asp?DDFDocuments/t/G/SPS/NNZL726.DOCX", "https://docs.wto.org/imrd/directdoc.asp?DDFDocuments/t/G/SPS/NNZL726.DOCX")</f>
        <v>https://docs.wto.org/imrd/directdoc.asp?DDFDocuments/t/G/SPS/NNZL726.DOCX</v>
      </c>
      <c r="Q101" s="6" t="str">
        <f>HYPERLINK("https://docs.wto.org/imrd/directdoc.asp?DDFDocuments/u/G/SPS/NNZL726.DOCX", "https://docs.wto.org/imrd/directdoc.asp?DDFDocuments/u/G/SPS/NNZL726.DOCX")</f>
        <v>https://docs.wto.org/imrd/directdoc.asp?DDFDocuments/u/G/SPS/NNZL726.DOCX</v>
      </c>
      <c r="R101" s="6" t="str">
        <f>HYPERLINK("https://docs.wto.org/imrd/directdoc.asp?DDFDocuments/v/G/SPS/NNZL726.DOCX", "https://docs.wto.org/imrd/directdoc.asp?DDFDocuments/v/G/SPS/NNZL726.DOCX")</f>
        <v>https://docs.wto.org/imrd/directdoc.asp?DDFDocuments/v/G/SPS/NNZL726.DOCX</v>
      </c>
    </row>
    <row r="102" spans="1:18" ht="69.95" customHeight="1">
      <c r="A102" s="8" t="s">
        <v>1477</v>
      </c>
      <c r="B102" s="8" t="s">
        <v>967</v>
      </c>
      <c r="C102" s="7">
        <v>45120</v>
      </c>
      <c r="D102" s="6" t="str">
        <f>HYPERLINK("https://eping.wto.org/en/Search?viewData= G/SPS/N/AUS/570"," G/SPS/N/AUS/570")</f>
        <v xml:space="preserve"> G/SPS/N/AUS/570</v>
      </c>
      <c r="E102" s="6" t="s">
        <v>112</v>
      </c>
      <c r="F102" s="8" t="s">
        <v>965</v>
      </c>
      <c r="G102" s="8" t="s">
        <v>966</v>
      </c>
      <c r="H102" s="6" t="s">
        <v>968</v>
      </c>
      <c r="I102" s="6" t="s">
        <v>21</v>
      </c>
      <c r="J102" s="6" t="s">
        <v>478</v>
      </c>
      <c r="K102" s="6" t="s">
        <v>969</v>
      </c>
      <c r="L102" s="6" t="s">
        <v>130</v>
      </c>
      <c r="M102" s="7">
        <v>45180</v>
      </c>
      <c r="N102" s="6" t="s">
        <v>25</v>
      </c>
      <c r="O102" s="8" t="s">
        <v>970</v>
      </c>
      <c r="P102" s="6" t="str">
        <f>HYPERLINK("https://docs.wto.org/imrd/directdoc.asp?DDFDocuments/t/G/SPS/NAUS570.DOCX", "https://docs.wto.org/imrd/directdoc.asp?DDFDocuments/t/G/SPS/NAUS570.DOCX")</f>
        <v>https://docs.wto.org/imrd/directdoc.asp?DDFDocuments/t/G/SPS/NAUS570.DOCX</v>
      </c>
      <c r="Q102" s="6" t="str">
        <f>HYPERLINK("https://docs.wto.org/imrd/directdoc.asp?DDFDocuments/u/G/SPS/NAUS570.DOCX", "https://docs.wto.org/imrd/directdoc.asp?DDFDocuments/u/G/SPS/NAUS570.DOCX")</f>
        <v>https://docs.wto.org/imrd/directdoc.asp?DDFDocuments/u/G/SPS/NAUS570.DOCX</v>
      </c>
      <c r="R102" s="6" t="str">
        <f>HYPERLINK("https://docs.wto.org/imrd/directdoc.asp?DDFDocuments/v/G/SPS/NAUS570.DOCX", "https://docs.wto.org/imrd/directdoc.asp?DDFDocuments/v/G/SPS/NAUS570.DOCX")</f>
        <v>https://docs.wto.org/imrd/directdoc.asp?DDFDocuments/v/G/SPS/NAUS570.DOCX</v>
      </c>
    </row>
    <row r="103" spans="1:18" ht="69.95" customHeight="1">
      <c r="A103" s="8" t="s">
        <v>1350</v>
      </c>
      <c r="B103" s="8" t="s">
        <v>115</v>
      </c>
      <c r="C103" s="7">
        <v>45138</v>
      </c>
      <c r="D103" s="6" t="str">
        <f>HYPERLINK("https://eping.wto.org/en/Search?viewData= G/SPS/N/AUS/572"," G/SPS/N/AUS/572")</f>
        <v xml:space="preserve"> G/SPS/N/AUS/572</v>
      </c>
      <c r="E103" s="6" t="s">
        <v>112</v>
      </c>
      <c r="F103" s="8" t="s">
        <v>113</v>
      </c>
      <c r="G103" s="8" t="s">
        <v>114</v>
      </c>
      <c r="H103" s="6" t="s">
        <v>116</v>
      </c>
      <c r="I103" s="6" t="s">
        <v>21</v>
      </c>
      <c r="J103" s="6" t="s">
        <v>117</v>
      </c>
      <c r="K103" s="6" t="s">
        <v>118</v>
      </c>
      <c r="L103" s="6" t="s">
        <v>119</v>
      </c>
      <c r="M103" s="7">
        <v>45139</v>
      </c>
      <c r="N103" s="6" t="s">
        <v>25</v>
      </c>
      <c r="O103" s="8" t="s">
        <v>120</v>
      </c>
      <c r="P103" s="6" t="str">
        <f>HYPERLINK("https://docs.wto.org/imrd/directdoc.asp?DDFDocuments/t/G/SPS/NAUS572.DOCX", "https://docs.wto.org/imrd/directdoc.asp?DDFDocuments/t/G/SPS/NAUS572.DOCX")</f>
        <v>https://docs.wto.org/imrd/directdoc.asp?DDFDocuments/t/G/SPS/NAUS572.DOCX</v>
      </c>
      <c r="Q103" s="6"/>
      <c r="R103" s="6"/>
    </row>
    <row r="104" spans="1:18" ht="69.95" customHeight="1">
      <c r="A104" s="8" t="s">
        <v>1397</v>
      </c>
      <c r="B104" s="8" t="s">
        <v>436</v>
      </c>
      <c r="C104" s="7">
        <v>45131</v>
      </c>
      <c r="D104" s="6" t="str">
        <f>HYPERLINK("https://eping.wto.org/en/Search?viewData= G/SPS/N/TPKM/617"," G/SPS/N/TPKM/617")</f>
        <v xml:space="preserve"> G/SPS/N/TPKM/617</v>
      </c>
      <c r="E104" s="6" t="s">
        <v>304</v>
      </c>
      <c r="F104" s="8" t="s">
        <v>434</v>
      </c>
      <c r="G104" s="8" t="s">
        <v>435</v>
      </c>
      <c r="H104" s="6" t="s">
        <v>437</v>
      </c>
      <c r="I104" s="6" t="s">
        <v>21</v>
      </c>
      <c r="J104" s="6" t="s">
        <v>67</v>
      </c>
      <c r="K104" s="6" t="s">
        <v>68</v>
      </c>
      <c r="L104" s="6"/>
      <c r="M104" s="7">
        <v>45191</v>
      </c>
      <c r="N104" s="6" t="s">
        <v>25</v>
      </c>
      <c r="O104" s="8" t="s">
        <v>438</v>
      </c>
      <c r="P104" s="6" t="str">
        <f>HYPERLINK("https://docs.wto.org/imrd/directdoc.asp?DDFDocuments/t/G/SPS/NTPKM617.DOCX", "https://docs.wto.org/imrd/directdoc.asp?DDFDocuments/t/G/SPS/NTPKM617.DOCX")</f>
        <v>https://docs.wto.org/imrd/directdoc.asp?DDFDocuments/t/G/SPS/NTPKM617.DOCX</v>
      </c>
      <c r="Q104" s="6" t="str">
        <f>HYPERLINK("https://docs.wto.org/imrd/directdoc.asp?DDFDocuments/u/G/SPS/NTPKM617.DOCX", "https://docs.wto.org/imrd/directdoc.asp?DDFDocuments/u/G/SPS/NTPKM617.DOCX")</f>
        <v>https://docs.wto.org/imrd/directdoc.asp?DDFDocuments/u/G/SPS/NTPKM617.DOCX</v>
      </c>
      <c r="R104" s="6" t="str">
        <f>HYPERLINK("https://docs.wto.org/imrd/directdoc.asp?DDFDocuments/v/G/SPS/NTPKM617.DOCX", "https://docs.wto.org/imrd/directdoc.asp?DDFDocuments/v/G/SPS/NTPKM617.DOCX")</f>
        <v>https://docs.wto.org/imrd/directdoc.asp?DDFDocuments/v/G/SPS/NTPKM617.DOCX</v>
      </c>
    </row>
    <row r="105" spans="1:18" ht="69.95" customHeight="1">
      <c r="A105" s="8" t="s">
        <v>1458</v>
      </c>
      <c r="B105" s="8" t="s">
        <v>825</v>
      </c>
      <c r="C105" s="7">
        <v>45121</v>
      </c>
      <c r="D105"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05" s="6" t="s">
        <v>822</v>
      </c>
      <c r="F105" s="8" t="s">
        <v>823</v>
      </c>
      <c r="G105" s="8" t="s">
        <v>824</v>
      </c>
      <c r="H105" s="6" t="s">
        <v>21</v>
      </c>
      <c r="I105" s="6" t="s">
        <v>826</v>
      </c>
      <c r="J105" s="6" t="s">
        <v>827</v>
      </c>
      <c r="K105" s="6" t="s">
        <v>34</v>
      </c>
      <c r="L105" s="6"/>
      <c r="M105" s="7">
        <v>45181</v>
      </c>
      <c r="N105" s="6" t="s">
        <v>25</v>
      </c>
      <c r="O105" s="8" t="s">
        <v>828</v>
      </c>
      <c r="P105" s="6" t="str">
        <f>HYPERLINK("https://docs.wto.org/imrd/directdoc.asp?DDFDocuments/t/G/TBTN23/ARE580.DOCX", "https://docs.wto.org/imrd/directdoc.asp?DDFDocuments/t/G/TBTN23/ARE580.DOCX")</f>
        <v>https://docs.wto.org/imrd/directdoc.asp?DDFDocuments/t/G/TBTN23/ARE580.DOCX</v>
      </c>
      <c r="Q105" s="6" t="str">
        <f>HYPERLINK("https://docs.wto.org/imrd/directdoc.asp?DDFDocuments/u/G/TBTN23/ARE580.DOCX", "https://docs.wto.org/imrd/directdoc.asp?DDFDocuments/u/G/TBTN23/ARE580.DOCX")</f>
        <v>https://docs.wto.org/imrd/directdoc.asp?DDFDocuments/u/G/TBTN23/ARE580.DOCX</v>
      </c>
      <c r="R105" s="6"/>
    </row>
    <row r="106" spans="1:18" ht="69.95" customHeight="1">
      <c r="A106" s="8" t="s">
        <v>1458</v>
      </c>
      <c r="B106" s="8" t="s">
        <v>825</v>
      </c>
      <c r="C106" s="7">
        <v>45121</v>
      </c>
      <c r="D106"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06" s="6" t="s">
        <v>852</v>
      </c>
      <c r="F106" s="8" t="s">
        <v>823</v>
      </c>
      <c r="G106" s="8" t="s">
        <v>824</v>
      </c>
      <c r="H106" s="6" t="s">
        <v>21</v>
      </c>
      <c r="I106" s="6" t="s">
        <v>826</v>
      </c>
      <c r="J106" s="6" t="s">
        <v>827</v>
      </c>
      <c r="K106" s="6" t="s">
        <v>34</v>
      </c>
      <c r="L106" s="6"/>
      <c r="M106" s="7">
        <v>45181</v>
      </c>
      <c r="N106" s="6" t="s">
        <v>25</v>
      </c>
      <c r="O106" s="8" t="s">
        <v>828</v>
      </c>
      <c r="P106" s="6" t="str">
        <f>HYPERLINK("https://docs.wto.org/imrd/directdoc.asp?DDFDocuments/t/G/TBTN23/ARE580.DOCX", "https://docs.wto.org/imrd/directdoc.asp?DDFDocuments/t/G/TBTN23/ARE580.DOCX")</f>
        <v>https://docs.wto.org/imrd/directdoc.asp?DDFDocuments/t/G/TBTN23/ARE580.DOCX</v>
      </c>
      <c r="Q106" s="6" t="str">
        <f>HYPERLINK("https://docs.wto.org/imrd/directdoc.asp?DDFDocuments/u/G/TBTN23/ARE580.DOCX", "https://docs.wto.org/imrd/directdoc.asp?DDFDocuments/u/G/TBTN23/ARE580.DOCX")</f>
        <v>https://docs.wto.org/imrd/directdoc.asp?DDFDocuments/u/G/TBTN23/ARE580.DOCX</v>
      </c>
      <c r="R106" s="6"/>
    </row>
    <row r="107" spans="1:18" ht="69.95" customHeight="1">
      <c r="A107" s="8" t="s">
        <v>1458</v>
      </c>
      <c r="B107" s="8" t="s">
        <v>825</v>
      </c>
      <c r="C107" s="7">
        <v>45121</v>
      </c>
      <c r="D107"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07" s="6" t="s">
        <v>811</v>
      </c>
      <c r="F107" s="8" t="s">
        <v>823</v>
      </c>
      <c r="G107" s="8" t="s">
        <v>824</v>
      </c>
      <c r="H107" s="6" t="s">
        <v>21</v>
      </c>
      <c r="I107" s="6" t="s">
        <v>826</v>
      </c>
      <c r="J107" s="6" t="s">
        <v>815</v>
      </c>
      <c r="K107" s="6" t="s">
        <v>34</v>
      </c>
      <c r="L107" s="6"/>
      <c r="M107" s="7">
        <v>45181</v>
      </c>
      <c r="N107" s="6" t="s">
        <v>25</v>
      </c>
      <c r="O107" s="8" t="s">
        <v>828</v>
      </c>
      <c r="P107" s="6" t="str">
        <f>HYPERLINK("https://docs.wto.org/imrd/directdoc.asp?DDFDocuments/t/G/TBTN23/ARE580.DOCX", "https://docs.wto.org/imrd/directdoc.asp?DDFDocuments/t/G/TBTN23/ARE580.DOCX")</f>
        <v>https://docs.wto.org/imrd/directdoc.asp?DDFDocuments/t/G/TBTN23/ARE580.DOCX</v>
      </c>
      <c r="Q107" s="6" t="str">
        <f>HYPERLINK("https://docs.wto.org/imrd/directdoc.asp?DDFDocuments/u/G/TBTN23/ARE580.DOCX", "https://docs.wto.org/imrd/directdoc.asp?DDFDocuments/u/G/TBTN23/ARE580.DOCX")</f>
        <v>https://docs.wto.org/imrd/directdoc.asp?DDFDocuments/u/G/TBTN23/ARE580.DOCX</v>
      </c>
      <c r="R107" s="6"/>
    </row>
    <row r="108" spans="1:18" ht="69.95" customHeight="1">
      <c r="A108" s="8" t="s">
        <v>1458</v>
      </c>
      <c r="B108" s="8" t="s">
        <v>825</v>
      </c>
      <c r="C108" s="7">
        <v>45121</v>
      </c>
      <c r="D108"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08" s="6" t="s">
        <v>385</v>
      </c>
      <c r="F108" s="8" t="s">
        <v>823</v>
      </c>
      <c r="G108" s="8" t="s">
        <v>824</v>
      </c>
      <c r="H108" s="6" t="s">
        <v>21</v>
      </c>
      <c r="I108" s="6" t="s">
        <v>826</v>
      </c>
      <c r="J108" s="6" t="s">
        <v>827</v>
      </c>
      <c r="K108" s="6" t="s">
        <v>34</v>
      </c>
      <c r="L108" s="6"/>
      <c r="M108" s="7">
        <v>45181</v>
      </c>
      <c r="N108" s="6" t="s">
        <v>25</v>
      </c>
      <c r="O108" s="8" t="s">
        <v>828</v>
      </c>
      <c r="P108" s="6" t="str">
        <f>HYPERLINK("https://docs.wto.org/imrd/directdoc.asp?DDFDocuments/t/G/TBTN23/ARE580.DOCX", "https://docs.wto.org/imrd/directdoc.asp?DDFDocuments/t/G/TBTN23/ARE580.DOCX")</f>
        <v>https://docs.wto.org/imrd/directdoc.asp?DDFDocuments/t/G/TBTN23/ARE580.DOCX</v>
      </c>
      <c r="Q108" s="6" t="str">
        <f>HYPERLINK("https://docs.wto.org/imrd/directdoc.asp?DDFDocuments/u/G/TBTN23/ARE580.DOCX", "https://docs.wto.org/imrd/directdoc.asp?DDFDocuments/u/G/TBTN23/ARE580.DOCX")</f>
        <v>https://docs.wto.org/imrd/directdoc.asp?DDFDocuments/u/G/TBTN23/ARE580.DOCX</v>
      </c>
      <c r="R108" s="6"/>
    </row>
    <row r="109" spans="1:18" ht="69.95" customHeight="1">
      <c r="A109" s="8" t="s">
        <v>1458</v>
      </c>
      <c r="B109" s="8" t="s">
        <v>825</v>
      </c>
      <c r="C109" s="7">
        <v>45121</v>
      </c>
      <c r="D109"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09" s="6" t="s">
        <v>871</v>
      </c>
      <c r="F109" s="8" t="s">
        <v>823</v>
      </c>
      <c r="G109" s="8" t="s">
        <v>824</v>
      </c>
      <c r="H109" s="6" t="s">
        <v>21</v>
      </c>
      <c r="I109" s="6" t="s">
        <v>826</v>
      </c>
      <c r="J109" s="6" t="s">
        <v>815</v>
      </c>
      <c r="K109" s="6" t="s">
        <v>34</v>
      </c>
      <c r="L109" s="6"/>
      <c r="M109" s="7">
        <v>45181</v>
      </c>
      <c r="N109" s="6" t="s">
        <v>25</v>
      </c>
      <c r="O109" s="8" t="s">
        <v>828</v>
      </c>
      <c r="P109" s="6" t="str">
        <f>HYPERLINK("https://docs.wto.org/imrd/directdoc.asp?DDFDocuments/t/G/TBTN23/ARE580.DOCX", "https://docs.wto.org/imrd/directdoc.asp?DDFDocuments/t/G/TBTN23/ARE580.DOCX")</f>
        <v>https://docs.wto.org/imrd/directdoc.asp?DDFDocuments/t/G/TBTN23/ARE580.DOCX</v>
      </c>
      <c r="Q109" s="6" t="str">
        <f>HYPERLINK("https://docs.wto.org/imrd/directdoc.asp?DDFDocuments/u/G/TBTN23/ARE580.DOCX", "https://docs.wto.org/imrd/directdoc.asp?DDFDocuments/u/G/TBTN23/ARE580.DOCX")</f>
        <v>https://docs.wto.org/imrd/directdoc.asp?DDFDocuments/u/G/TBTN23/ARE580.DOCX</v>
      </c>
      <c r="R109" s="6"/>
    </row>
    <row r="110" spans="1:18" ht="69.95" customHeight="1">
      <c r="A110" s="8" t="s">
        <v>1458</v>
      </c>
      <c r="B110" s="8" t="s">
        <v>825</v>
      </c>
      <c r="C110" s="7">
        <v>45121</v>
      </c>
      <c r="D110"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10" s="6" t="s">
        <v>863</v>
      </c>
      <c r="F110" s="8" t="s">
        <v>823</v>
      </c>
      <c r="G110" s="8" t="s">
        <v>824</v>
      </c>
      <c r="H110" s="6" t="s">
        <v>21</v>
      </c>
      <c r="I110" s="6" t="s">
        <v>826</v>
      </c>
      <c r="J110" s="6" t="s">
        <v>827</v>
      </c>
      <c r="K110" s="6" t="s">
        <v>34</v>
      </c>
      <c r="L110" s="6"/>
      <c r="M110" s="7">
        <v>45181</v>
      </c>
      <c r="N110" s="6" t="s">
        <v>25</v>
      </c>
      <c r="O110" s="8" t="s">
        <v>828</v>
      </c>
      <c r="P110" s="6" t="str">
        <f>HYPERLINK("https://docs.wto.org/imrd/directdoc.asp?DDFDocuments/t/G/TBTN23/ARE580.DOCX", "https://docs.wto.org/imrd/directdoc.asp?DDFDocuments/t/G/TBTN23/ARE580.DOCX")</f>
        <v>https://docs.wto.org/imrd/directdoc.asp?DDFDocuments/t/G/TBTN23/ARE580.DOCX</v>
      </c>
      <c r="Q110" s="6" t="str">
        <f>HYPERLINK("https://docs.wto.org/imrd/directdoc.asp?DDFDocuments/u/G/TBTN23/ARE580.DOCX", "https://docs.wto.org/imrd/directdoc.asp?DDFDocuments/u/G/TBTN23/ARE580.DOCX")</f>
        <v>https://docs.wto.org/imrd/directdoc.asp?DDFDocuments/u/G/TBTN23/ARE580.DOCX</v>
      </c>
      <c r="R110" s="6"/>
    </row>
    <row r="111" spans="1:18" ht="69.95" customHeight="1">
      <c r="A111" s="8" t="s">
        <v>1458</v>
      </c>
      <c r="B111" s="8" t="s">
        <v>825</v>
      </c>
      <c r="C111" s="7">
        <v>45121</v>
      </c>
      <c r="D111" s="6" t="str">
        <f>HYPERLINK("https://eping.wto.org/en/Search?viewData= G/TBT/N/ARE/580, G/TBT/N/BHR/669, G/TBT/N/KWT/640, G/TBT/N/OMN/499, G/TBT/N/QAT/649, G/TBT/N/SAU/1293, G/TBT/N/YEM/256"," G/TBT/N/ARE/580, G/TBT/N/BHR/669, G/TBT/N/KWT/640, G/TBT/N/OMN/499, G/TBT/N/QAT/649, G/TBT/N/SAU/1293, G/TBT/N/YEM/256")</f>
        <v xml:space="preserve"> G/TBT/N/ARE/580, G/TBT/N/BHR/669, G/TBT/N/KWT/640, G/TBT/N/OMN/499, G/TBT/N/QAT/649, G/TBT/N/SAU/1293, G/TBT/N/YEM/256</v>
      </c>
      <c r="E111" s="6" t="s">
        <v>872</v>
      </c>
      <c r="F111" s="8" t="s">
        <v>823</v>
      </c>
      <c r="G111" s="8" t="s">
        <v>824</v>
      </c>
      <c r="H111" s="6" t="s">
        <v>21</v>
      </c>
      <c r="I111" s="6" t="s">
        <v>826</v>
      </c>
      <c r="J111" s="6" t="s">
        <v>827</v>
      </c>
      <c r="K111" s="6" t="s">
        <v>34</v>
      </c>
      <c r="L111" s="6"/>
      <c r="M111" s="7">
        <v>45181</v>
      </c>
      <c r="N111" s="6" t="s">
        <v>25</v>
      </c>
      <c r="O111" s="8" t="s">
        <v>828</v>
      </c>
      <c r="P111" s="6" t="str">
        <f>HYPERLINK("https://docs.wto.org/imrd/directdoc.asp?DDFDocuments/t/G/TBTN23/ARE580.DOCX", "https://docs.wto.org/imrd/directdoc.asp?DDFDocuments/t/G/TBTN23/ARE580.DOCX")</f>
        <v>https://docs.wto.org/imrd/directdoc.asp?DDFDocuments/t/G/TBTN23/ARE580.DOCX</v>
      </c>
      <c r="Q111" s="6" t="str">
        <f>HYPERLINK("https://docs.wto.org/imrd/directdoc.asp?DDFDocuments/u/G/TBTN23/ARE580.DOCX", "https://docs.wto.org/imrd/directdoc.asp?DDFDocuments/u/G/TBTN23/ARE580.DOCX")</f>
        <v>https://docs.wto.org/imrd/directdoc.asp?DDFDocuments/u/G/TBTN23/ARE580.DOCX</v>
      </c>
      <c r="R111" s="6"/>
    </row>
    <row r="112" spans="1:18" ht="69.95" customHeight="1">
      <c r="A112" s="8" t="s">
        <v>1498</v>
      </c>
      <c r="B112" s="8" t="s">
        <v>1091</v>
      </c>
      <c r="C112" s="7">
        <v>45114</v>
      </c>
      <c r="D112" s="6" t="str">
        <f>HYPERLINK("https://eping.wto.org/en/Search?viewData= G/SPS/N/UKR/204"," G/SPS/N/UKR/204")</f>
        <v xml:space="preserve"> G/SPS/N/UKR/204</v>
      </c>
      <c r="E112" s="6" t="s">
        <v>419</v>
      </c>
      <c r="F112" s="8" t="s">
        <v>1089</v>
      </c>
      <c r="G112" s="8" t="s">
        <v>1090</v>
      </c>
      <c r="H112" s="6" t="s">
        <v>1092</v>
      </c>
      <c r="I112" s="6" t="s">
        <v>21</v>
      </c>
      <c r="J112" s="6" t="s">
        <v>67</v>
      </c>
      <c r="K112" s="6" t="s">
        <v>138</v>
      </c>
      <c r="L112" s="6" t="s">
        <v>21</v>
      </c>
      <c r="M112" s="7">
        <v>45174</v>
      </c>
      <c r="N112" s="6" t="s">
        <v>25</v>
      </c>
      <c r="O112" s="8" t="s">
        <v>1093</v>
      </c>
      <c r="P112" s="6" t="str">
        <f>HYPERLINK("https://docs.wto.org/imrd/directdoc.asp?DDFDocuments/t/G/SPS/NUKR204.DOCX", "https://docs.wto.org/imrd/directdoc.asp?DDFDocuments/t/G/SPS/NUKR204.DOCX")</f>
        <v>https://docs.wto.org/imrd/directdoc.asp?DDFDocuments/t/G/SPS/NUKR204.DOCX</v>
      </c>
      <c r="Q112" s="6" t="str">
        <f>HYPERLINK("https://docs.wto.org/imrd/directdoc.asp?DDFDocuments/u/G/SPS/NUKR204.DOCX", "https://docs.wto.org/imrd/directdoc.asp?DDFDocuments/u/G/SPS/NUKR204.DOCX")</f>
        <v>https://docs.wto.org/imrd/directdoc.asp?DDFDocuments/u/G/SPS/NUKR204.DOCX</v>
      </c>
      <c r="R112" s="6" t="str">
        <f>HYPERLINK("https://docs.wto.org/imrd/directdoc.asp?DDFDocuments/v/G/SPS/NUKR204.DOCX", "https://docs.wto.org/imrd/directdoc.asp?DDFDocuments/v/G/SPS/NUKR204.DOCX")</f>
        <v>https://docs.wto.org/imrd/directdoc.asp?DDFDocuments/v/G/SPS/NUKR204.DOCX</v>
      </c>
    </row>
    <row r="113" spans="1:18" ht="69.95" customHeight="1">
      <c r="A113" s="8" t="s">
        <v>1513</v>
      </c>
      <c r="B113" s="8" t="s">
        <v>1182</v>
      </c>
      <c r="C113" s="7">
        <v>45113</v>
      </c>
      <c r="D113" s="6" t="str">
        <f>HYPERLINK("https://eping.wto.org/en/Search?viewData= G/TBT/N/PRY/138"," G/TBT/N/PRY/138")</f>
        <v xml:space="preserve"> G/TBT/N/PRY/138</v>
      </c>
      <c r="E113" s="6" t="s">
        <v>1179</v>
      </c>
      <c r="F113" s="8" t="s">
        <v>1180</v>
      </c>
      <c r="G113" s="8" t="s">
        <v>1181</v>
      </c>
      <c r="H113" s="6" t="s">
        <v>1183</v>
      </c>
      <c r="I113" s="6" t="s">
        <v>21</v>
      </c>
      <c r="J113" s="6" t="s">
        <v>1184</v>
      </c>
      <c r="K113" s="6" t="s">
        <v>34</v>
      </c>
      <c r="L113" s="6"/>
      <c r="M113" s="7">
        <v>45174</v>
      </c>
      <c r="N113" s="6" t="s">
        <v>25</v>
      </c>
      <c r="O113" s="8" t="s">
        <v>1185</v>
      </c>
      <c r="P113" s="6" t="str">
        <f>HYPERLINK("https://docs.wto.org/imrd/directdoc.asp?DDFDocuments/t/G/TBTN23/PRY138.DOCX", "https://docs.wto.org/imrd/directdoc.asp?DDFDocuments/t/G/TBTN23/PRY138.DOCX")</f>
        <v>https://docs.wto.org/imrd/directdoc.asp?DDFDocuments/t/G/TBTN23/PRY138.DOCX</v>
      </c>
      <c r="Q113" s="6" t="str">
        <f>HYPERLINK("https://docs.wto.org/imrd/directdoc.asp?DDFDocuments/u/G/TBTN23/PRY138.DOCX", "https://docs.wto.org/imrd/directdoc.asp?DDFDocuments/u/G/TBTN23/PRY138.DOCX")</f>
        <v>https://docs.wto.org/imrd/directdoc.asp?DDFDocuments/u/G/TBTN23/PRY138.DOCX</v>
      </c>
      <c r="R113" s="6" t="str">
        <f>HYPERLINK("https://docs.wto.org/imrd/directdoc.asp?DDFDocuments/v/G/TBTN23/PRY138.DOCX", "https://docs.wto.org/imrd/directdoc.asp?DDFDocuments/v/G/TBTN23/PRY138.DOCX")</f>
        <v>https://docs.wto.org/imrd/directdoc.asp?DDFDocuments/v/G/TBTN23/PRY138.DOCX</v>
      </c>
    </row>
    <row r="114" spans="1:18" ht="69.95" customHeight="1">
      <c r="A114" s="8" t="s">
        <v>1471</v>
      </c>
      <c r="B114" s="8" t="s">
        <v>925</v>
      </c>
      <c r="C114" s="7">
        <v>45120</v>
      </c>
      <c r="D114" s="6" t="str">
        <f>HYPERLINK("https://eping.wto.org/en/Search?viewData= G/SPS/N/BRA/2189"," G/SPS/N/BRA/2189")</f>
        <v xml:space="preserve"> G/SPS/N/BRA/2189</v>
      </c>
      <c r="E114" s="6" t="s">
        <v>62</v>
      </c>
      <c r="F114" s="8" t="s">
        <v>923</v>
      </c>
      <c r="G114" s="8" t="s">
        <v>924</v>
      </c>
      <c r="H114" s="6" t="s">
        <v>869</v>
      </c>
      <c r="I114" s="6" t="s">
        <v>21</v>
      </c>
      <c r="J114" s="6" t="s">
        <v>117</v>
      </c>
      <c r="K114" s="6" t="s">
        <v>926</v>
      </c>
      <c r="L114" s="6" t="s">
        <v>807</v>
      </c>
      <c r="M114" s="7" t="s">
        <v>21</v>
      </c>
      <c r="N114" s="6" t="s">
        <v>25</v>
      </c>
      <c r="O114" s="8" t="s">
        <v>927</v>
      </c>
      <c r="P114" s="6" t="str">
        <f>HYPERLINK("https://docs.wto.org/imrd/directdoc.asp?DDFDocuments/t/G/SPS/NBRA2189.DOCX", "https://docs.wto.org/imrd/directdoc.asp?DDFDocuments/t/G/SPS/NBRA2189.DOCX")</f>
        <v>https://docs.wto.org/imrd/directdoc.asp?DDFDocuments/t/G/SPS/NBRA2189.DOCX</v>
      </c>
      <c r="Q114" s="6" t="str">
        <f>HYPERLINK("https://docs.wto.org/imrd/directdoc.asp?DDFDocuments/u/G/SPS/NBRA2189.DOCX", "https://docs.wto.org/imrd/directdoc.asp?DDFDocuments/u/G/SPS/NBRA2189.DOCX")</f>
        <v>https://docs.wto.org/imrd/directdoc.asp?DDFDocuments/u/G/SPS/NBRA2189.DOCX</v>
      </c>
      <c r="R114" s="6" t="str">
        <f>HYPERLINK("https://docs.wto.org/imrd/directdoc.asp?DDFDocuments/v/G/SPS/NBRA2189.DOCX", "https://docs.wto.org/imrd/directdoc.asp?DDFDocuments/v/G/SPS/NBRA2189.DOCX")</f>
        <v>https://docs.wto.org/imrd/directdoc.asp?DDFDocuments/v/G/SPS/NBRA2189.DOCX</v>
      </c>
    </row>
    <row r="115" spans="1:18" ht="69.95" customHeight="1">
      <c r="A115" s="8" t="s">
        <v>1402</v>
      </c>
      <c r="B115" s="8" t="s">
        <v>477</v>
      </c>
      <c r="C115" s="7">
        <v>45128</v>
      </c>
      <c r="D115" s="6" t="str">
        <f>HYPERLINK("https://eping.wto.org/en/Search?viewData= G/SPS/N/UKR/205"," G/SPS/N/UKR/205")</f>
        <v xml:space="preserve"> G/SPS/N/UKR/205</v>
      </c>
      <c r="E115" s="6" t="s">
        <v>419</v>
      </c>
      <c r="F115" s="8" t="s">
        <v>475</v>
      </c>
      <c r="G115" s="8" t="s">
        <v>476</v>
      </c>
      <c r="H115" s="6" t="s">
        <v>21</v>
      </c>
      <c r="I115" s="6" t="s">
        <v>21</v>
      </c>
      <c r="J115" s="6" t="s">
        <v>478</v>
      </c>
      <c r="K115" s="6" t="s">
        <v>479</v>
      </c>
      <c r="L115" s="6" t="s">
        <v>21</v>
      </c>
      <c r="M115" s="7">
        <v>45188</v>
      </c>
      <c r="N115" s="6" t="s">
        <v>25</v>
      </c>
      <c r="O115" s="8" t="s">
        <v>480</v>
      </c>
      <c r="P115" s="6" t="str">
        <f>HYPERLINK("https://docs.wto.org/imrd/directdoc.asp?DDFDocuments/t/G/SPS/NUKR205.DOCX", "https://docs.wto.org/imrd/directdoc.asp?DDFDocuments/t/G/SPS/NUKR205.DOCX")</f>
        <v>https://docs.wto.org/imrd/directdoc.asp?DDFDocuments/t/G/SPS/NUKR205.DOCX</v>
      </c>
      <c r="Q115" s="6" t="str">
        <f>HYPERLINK("https://docs.wto.org/imrd/directdoc.asp?DDFDocuments/u/G/SPS/NUKR205.DOCX", "https://docs.wto.org/imrd/directdoc.asp?DDFDocuments/u/G/SPS/NUKR205.DOCX")</f>
        <v>https://docs.wto.org/imrd/directdoc.asp?DDFDocuments/u/G/SPS/NUKR205.DOCX</v>
      </c>
      <c r="R115" s="6" t="str">
        <f>HYPERLINK("https://docs.wto.org/imrd/directdoc.asp?DDFDocuments/v/G/SPS/NUKR205.DOCX", "https://docs.wto.org/imrd/directdoc.asp?DDFDocuments/v/G/SPS/NUKR205.DOCX")</f>
        <v>https://docs.wto.org/imrd/directdoc.asp?DDFDocuments/v/G/SPS/NUKR205.DOCX</v>
      </c>
    </row>
    <row r="116" spans="1:18" ht="69.95" customHeight="1">
      <c r="A116" s="8" t="s">
        <v>1440</v>
      </c>
      <c r="B116" s="8" t="s">
        <v>729</v>
      </c>
      <c r="C116" s="7">
        <v>45124</v>
      </c>
      <c r="D116" s="6" t="str">
        <f>HYPERLINK("https://eping.wto.org/en/Search?viewData= G/SPS/N/KOR/783"," G/SPS/N/KOR/783")</f>
        <v xml:space="preserve"> G/SPS/N/KOR/783</v>
      </c>
      <c r="E116" s="6" t="s">
        <v>119</v>
      </c>
      <c r="F116" s="8" t="s">
        <v>727</v>
      </c>
      <c r="G116" s="8" t="s">
        <v>728</v>
      </c>
      <c r="H116" s="6" t="s">
        <v>730</v>
      </c>
      <c r="I116" s="6" t="s">
        <v>21</v>
      </c>
      <c r="J116" s="6" t="s">
        <v>478</v>
      </c>
      <c r="K116" s="6" t="s">
        <v>731</v>
      </c>
      <c r="L116" s="6" t="s">
        <v>732</v>
      </c>
      <c r="M116" s="7">
        <v>45184</v>
      </c>
      <c r="N116" s="6" t="s">
        <v>25</v>
      </c>
      <c r="O116" s="8" t="s">
        <v>733</v>
      </c>
      <c r="P116" s="6" t="str">
        <f>HYPERLINK("https://docs.wto.org/imrd/directdoc.asp?DDFDocuments/t/G/SPS/NKOR783.DOCX", "https://docs.wto.org/imrd/directdoc.asp?DDFDocuments/t/G/SPS/NKOR783.DOCX")</f>
        <v>https://docs.wto.org/imrd/directdoc.asp?DDFDocuments/t/G/SPS/NKOR783.DOCX</v>
      </c>
      <c r="Q116" s="6" t="str">
        <f>HYPERLINK("https://docs.wto.org/imrd/directdoc.asp?DDFDocuments/u/G/SPS/NKOR783.DOCX", "https://docs.wto.org/imrd/directdoc.asp?DDFDocuments/u/G/SPS/NKOR783.DOCX")</f>
        <v>https://docs.wto.org/imrd/directdoc.asp?DDFDocuments/u/G/SPS/NKOR783.DOCX</v>
      </c>
      <c r="R116" s="6" t="str">
        <f>HYPERLINK("https://docs.wto.org/imrd/directdoc.asp?DDFDocuments/v/G/SPS/NKOR783.DOCX", "https://docs.wto.org/imrd/directdoc.asp?DDFDocuments/v/G/SPS/NKOR783.DOCX")</f>
        <v>https://docs.wto.org/imrd/directdoc.asp?DDFDocuments/v/G/SPS/NKOR783.DOCX</v>
      </c>
    </row>
    <row r="117" spans="1:18" ht="69.95" customHeight="1">
      <c r="A117" s="8" t="s">
        <v>1345</v>
      </c>
      <c r="B117" s="8" t="s">
        <v>94</v>
      </c>
      <c r="C117" s="7">
        <v>45138</v>
      </c>
      <c r="D117" s="6" t="str">
        <f>HYPERLINK("https://eping.wto.org/en/Search?viewData= G/SPS/N/BRA/2193"," G/SPS/N/BRA/2193")</f>
        <v xml:space="preserve"> G/SPS/N/BRA/2193</v>
      </c>
      <c r="E117" s="6" t="s">
        <v>62</v>
      </c>
      <c r="F117" s="8" t="s">
        <v>92</v>
      </c>
      <c r="G117" s="8" t="s">
        <v>93</v>
      </c>
      <c r="H117" s="6" t="s">
        <v>21</v>
      </c>
      <c r="I117" s="6" t="s">
        <v>21</v>
      </c>
      <c r="J117" s="6" t="s">
        <v>95</v>
      </c>
      <c r="K117" s="6" t="s">
        <v>96</v>
      </c>
      <c r="L117" s="6" t="s">
        <v>21</v>
      </c>
      <c r="M117" s="7">
        <v>45198</v>
      </c>
      <c r="N117" s="6" t="s">
        <v>25</v>
      </c>
      <c r="O117" s="8" t="s">
        <v>97</v>
      </c>
      <c r="P117" s="6" t="str">
        <f>HYPERLINK("https://docs.wto.org/imrd/directdoc.asp?DDFDocuments/t/G/SPS/NBRA2193.DOCX", "https://docs.wto.org/imrd/directdoc.asp?DDFDocuments/t/G/SPS/NBRA2193.DOCX")</f>
        <v>https://docs.wto.org/imrd/directdoc.asp?DDFDocuments/t/G/SPS/NBRA2193.DOCX</v>
      </c>
      <c r="Q117" s="6"/>
      <c r="R117" s="6"/>
    </row>
    <row r="118" spans="1:18" ht="69.95" customHeight="1">
      <c r="A118" s="8" t="s">
        <v>1435</v>
      </c>
      <c r="B118" s="8" t="s">
        <v>703</v>
      </c>
      <c r="C118" s="7">
        <v>45125</v>
      </c>
      <c r="D118" s="6" t="str">
        <f>HYPERLINK("https://eping.wto.org/en/Search?viewData= G/SPS/N/EU/656"," G/SPS/N/EU/656")</f>
        <v xml:space="preserve"> G/SPS/N/EU/656</v>
      </c>
      <c r="E118" s="6" t="s">
        <v>156</v>
      </c>
      <c r="F118" s="8" t="s">
        <v>701</v>
      </c>
      <c r="G118" s="8" t="s">
        <v>702</v>
      </c>
      <c r="H118" s="6" t="s">
        <v>21</v>
      </c>
      <c r="I118" s="6" t="s">
        <v>21</v>
      </c>
      <c r="J118" s="6" t="s">
        <v>704</v>
      </c>
      <c r="K118" s="6" t="s">
        <v>705</v>
      </c>
      <c r="L118" s="6"/>
      <c r="M118" s="7">
        <v>45185</v>
      </c>
      <c r="N118" s="6" t="s">
        <v>25</v>
      </c>
      <c r="O118" s="8" t="s">
        <v>706</v>
      </c>
      <c r="P118" s="6" t="str">
        <f>HYPERLINK("https://docs.wto.org/imrd/directdoc.asp?DDFDocuments/t/G/SPS/NEU656.DOCX", "https://docs.wto.org/imrd/directdoc.asp?DDFDocuments/t/G/SPS/NEU656.DOCX")</f>
        <v>https://docs.wto.org/imrd/directdoc.asp?DDFDocuments/t/G/SPS/NEU656.DOCX</v>
      </c>
      <c r="Q118" s="6" t="str">
        <f>HYPERLINK("https://docs.wto.org/imrd/directdoc.asp?DDFDocuments/u/G/SPS/NEU656.DOCX", "https://docs.wto.org/imrd/directdoc.asp?DDFDocuments/u/G/SPS/NEU656.DOCX")</f>
        <v>https://docs.wto.org/imrd/directdoc.asp?DDFDocuments/u/G/SPS/NEU656.DOCX</v>
      </c>
      <c r="R118" s="6"/>
    </row>
    <row r="119" spans="1:18" ht="69.95" customHeight="1">
      <c r="A119" s="8" t="s">
        <v>1540</v>
      </c>
      <c r="B119" s="8" t="s">
        <v>343</v>
      </c>
      <c r="C119" s="7">
        <v>45133</v>
      </c>
      <c r="D119" s="6" t="str">
        <f>HYPERLINK("https://eping.wto.org/en/Search?viewData= G/SPS/N/USA/3402"," G/SPS/N/USA/3402")</f>
        <v xml:space="preserve"> G/SPS/N/USA/3402</v>
      </c>
      <c r="E119" s="6" t="s">
        <v>17</v>
      </c>
      <c r="F119" s="8" t="s">
        <v>341</v>
      </c>
      <c r="G119" s="8" t="s">
        <v>342</v>
      </c>
      <c r="H119" s="6" t="s">
        <v>21</v>
      </c>
      <c r="I119" s="6" t="s">
        <v>21</v>
      </c>
      <c r="J119" s="6" t="s">
        <v>67</v>
      </c>
      <c r="K119" s="6" t="s">
        <v>68</v>
      </c>
      <c r="L119" s="6"/>
      <c r="M119" s="7" t="s">
        <v>21</v>
      </c>
      <c r="N119" s="6" t="s">
        <v>25</v>
      </c>
      <c r="O119" s="8" t="s">
        <v>344</v>
      </c>
      <c r="P119" s="6" t="str">
        <f>HYPERLINK("https://docs.wto.org/imrd/directdoc.asp?DDFDocuments/t/G/SPS/NUSA3402.DOCX", "https://docs.wto.org/imrd/directdoc.asp?DDFDocuments/t/G/SPS/NUSA3402.DOCX")</f>
        <v>https://docs.wto.org/imrd/directdoc.asp?DDFDocuments/t/G/SPS/NUSA3402.DOCX</v>
      </c>
      <c r="Q119" s="6"/>
      <c r="R119" s="6"/>
    </row>
    <row r="120" spans="1:18" ht="69.95" customHeight="1">
      <c r="A120" s="8" t="s">
        <v>1490</v>
      </c>
      <c r="B120" s="8" t="s">
        <v>1045</v>
      </c>
      <c r="C120" s="7">
        <v>45117</v>
      </c>
      <c r="D120" s="6" t="str">
        <f>HYPERLINK("https://eping.wto.org/en/Search?viewData= G/TBT/N/THA/708"," G/TBT/N/THA/708")</f>
        <v xml:space="preserve"> G/TBT/N/THA/708</v>
      </c>
      <c r="E120" s="6" t="s">
        <v>657</v>
      </c>
      <c r="F120" s="8" t="s">
        <v>1043</v>
      </c>
      <c r="G120" s="8" t="s">
        <v>1044</v>
      </c>
      <c r="H120" s="6" t="s">
        <v>21</v>
      </c>
      <c r="I120" s="6" t="s">
        <v>1046</v>
      </c>
      <c r="J120" s="6" t="s">
        <v>1047</v>
      </c>
      <c r="K120" s="6" t="s">
        <v>1048</v>
      </c>
      <c r="L120" s="6"/>
      <c r="M120" s="7">
        <v>45177</v>
      </c>
      <c r="N120" s="6" t="s">
        <v>25</v>
      </c>
      <c r="O120" s="8" t="s">
        <v>1049</v>
      </c>
      <c r="P120" s="6" t="str">
        <f>HYPERLINK("https://docs.wto.org/imrd/directdoc.asp?DDFDocuments/t/G/TBTN23/THA708.DOCX", "https://docs.wto.org/imrd/directdoc.asp?DDFDocuments/t/G/TBTN23/THA708.DOCX")</f>
        <v>https://docs.wto.org/imrd/directdoc.asp?DDFDocuments/t/G/TBTN23/THA708.DOCX</v>
      </c>
      <c r="Q120" s="6" t="str">
        <f>HYPERLINK("https://docs.wto.org/imrd/directdoc.asp?DDFDocuments/u/G/TBTN23/THA708.DOCX", "https://docs.wto.org/imrd/directdoc.asp?DDFDocuments/u/G/TBTN23/THA708.DOCX")</f>
        <v>https://docs.wto.org/imrd/directdoc.asp?DDFDocuments/u/G/TBTN23/THA708.DOCX</v>
      </c>
      <c r="R120" s="6" t="str">
        <f>HYPERLINK("https://docs.wto.org/imrd/directdoc.asp?DDFDocuments/v/G/TBTN23/THA708.DOCX", "https://docs.wto.org/imrd/directdoc.asp?DDFDocuments/v/G/TBTN23/THA708.DOCX")</f>
        <v>https://docs.wto.org/imrd/directdoc.asp?DDFDocuments/v/G/TBTN23/THA708.DOCX</v>
      </c>
    </row>
    <row r="121" spans="1:18" ht="69.95" customHeight="1">
      <c r="A121" s="8" t="s">
        <v>1490</v>
      </c>
      <c r="B121" s="8" t="s">
        <v>1045</v>
      </c>
      <c r="C121" s="7">
        <v>45117</v>
      </c>
      <c r="D121" s="6" t="str">
        <f>HYPERLINK("https://eping.wto.org/en/Search?viewData= G/TBT/N/THA/706"," G/TBT/N/THA/706")</f>
        <v xml:space="preserve"> G/TBT/N/THA/706</v>
      </c>
      <c r="E121" s="6" t="s">
        <v>657</v>
      </c>
      <c r="F121" s="8" t="s">
        <v>1052</v>
      </c>
      <c r="G121" s="8" t="s">
        <v>1053</v>
      </c>
      <c r="H121" s="6" t="s">
        <v>21</v>
      </c>
      <c r="I121" s="6" t="s">
        <v>1046</v>
      </c>
      <c r="J121" s="6" t="s">
        <v>1047</v>
      </c>
      <c r="K121" s="6" t="s">
        <v>1048</v>
      </c>
      <c r="L121" s="6"/>
      <c r="M121" s="7">
        <v>45177</v>
      </c>
      <c r="N121" s="6" t="s">
        <v>25</v>
      </c>
      <c r="O121" s="8" t="s">
        <v>1054</v>
      </c>
      <c r="P121" s="6" t="str">
        <f>HYPERLINK("https://docs.wto.org/imrd/directdoc.asp?DDFDocuments/t/G/TBTN23/THA706.DOCX", "https://docs.wto.org/imrd/directdoc.asp?DDFDocuments/t/G/TBTN23/THA706.DOCX")</f>
        <v>https://docs.wto.org/imrd/directdoc.asp?DDFDocuments/t/G/TBTN23/THA706.DOCX</v>
      </c>
      <c r="Q121" s="6" t="str">
        <f>HYPERLINK("https://docs.wto.org/imrd/directdoc.asp?DDFDocuments/u/G/TBTN23/THA706.DOCX", "https://docs.wto.org/imrd/directdoc.asp?DDFDocuments/u/G/TBTN23/THA706.DOCX")</f>
        <v>https://docs.wto.org/imrd/directdoc.asp?DDFDocuments/u/G/TBTN23/THA706.DOCX</v>
      </c>
      <c r="R121" s="6" t="str">
        <f>HYPERLINK("https://docs.wto.org/imrd/directdoc.asp?DDFDocuments/v/G/TBTN23/THA706.DOCX", "https://docs.wto.org/imrd/directdoc.asp?DDFDocuments/v/G/TBTN23/THA706.DOCX")</f>
        <v>https://docs.wto.org/imrd/directdoc.asp?DDFDocuments/v/G/TBTN23/THA706.DOCX</v>
      </c>
    </row>
    <row r="122" spans="1:18" ht="69.95" customHeight="1">
      <c r="A122" s="8" t="s">
        <v>1490</v>
      </c>
      <c r="B122" s="8" t="s">
        <v>1045</v>
      </c>
      <c r="C122" s="7">
        <v>45117</v>
      </c>
      <c r="D122" s="6" t="str">
        <f>HYPERLINK("https://eping.wto.org/en/Search?viewData= G/TBT/N/THA/707"," G/TBT/N/THA/707")</f>
        <v xml:space="preserve"> G/TBT/N/THA/707</v>
      </c>
      <c r="E122" s="6" t="s">
        <v>657</v>
      </c>
      <c r="F122" s="8" t="s">
        <v>1077</v>
      </c>
      <c r="G122" s="8" t="s">
        <v>1078</v>
      </c>
      <c r="H122" s="6" t="s">
        <v>21</v>
      </c>
      <c r="I122" s="6" t="s">
        <v>260</v>
      </c>
      <c r="J122" s="6" t="s">
        <v>59</v>
      </c>
      <c r="K122" s="6" t="s">
        <v>34</v>
      </c>
      <c r="L122" s="6"/>
      <c r="M122" s="7">
        <v>45177</v>
      </c>
      <c r="N122" s="6" t="s">
        <v>25</v>
      </c>
      <c r="O122" s="8" t="s">
        <v>1079</v>
      </c>
      <c r="P122" s="6" t="str">
        <f>HYPERLINK("https://docs.wto.org/imrd/directdoc.asp?DDFDocuments/t/G/TBTN23/THA707.DOCX", "https://docs.wto.org/imrd/directdoc.asp?DDFDocuments/t/G/TBTN23/THA707.DOCX")</f>
        <v>https://docs.wto.org/imrd/directdoc.asp?DDFDocuments/t/G/TBTN23/THA707.DOCX</v>
      </c>
      <c r="Q122" s="6" t="str">
        <f>HYPERLINK("https://docs.wto.org/imrd/directdoc.asp?DDFDocuments/u/G/TBTN23/THA707.DOCX", "https://docs.wto.org/imrd/directdoc.asp?DDFDocuments/u/G/TBTN23/THA707.DOCX")</f>
        <v>https://docs.wto.org/imrd/directdoc.asp?DDFDocuments/u/G/TBTN23/THA707.DOCX</v>
      </c>
      <c r="R122" s="6" t="str">
        <f>HYPERLINK("https://docs.wto.org/imrd/directdoc.asp?DDFDocuments/v/G/TBTN23/THA707.DOCX", "https://docs.wto.org/imrd/directdoc.asp?DDFDocuments/v/G/TBTN23/THA707.DOCX")</f>
        <v>https://docs.wto.org/imrd/directdoc.asp?DDFDocuments/v/G/TBTN23/THA707.DOCX</v>
      </c>
    </row>
    <row r="123" spans="1:18" ht="69.95" customHeight="1">
      <c r="A123" s="8" t="s">
        <v>1506</v>
      </c>
      <c r="B123" s="8" t="s">
        <v>1138</v>
      </c>
      <c r="C123" s="7">
        <v>45114</v>
      </c>
      <c r="D123" s="6" t="str">
        <f>HYPERLINK("https://eping.wto.org/en/Search?viewData= G/SPS/N/AUS/568"," G/SPS/N/AUS/568")</f>
        <v xml:space="preserve"> G/SPS/N/AUS/568</v>
      </c>
      <c r="E123" s="6" t="s">
        <v>112</v>
      </c>
      <c r="F123" s="8" t="s">
        <v>1083</v>
      </c>
      <c r="G123" s="8" t="s">
        <v>1137</v>
      </c>
      <c r="H123" s="6" t="s">
        <v>21</v>
      </c>
      <c r="I123" s="6" t="s">
        <v>21</v>
      </c>
      <c r="J123" s="6" t="s">
        <v>809</v>
      </c>
      <c r="K123" s="6" t="s">
        <v>154</v>
      </c>
      <c r="L123" s="6" t="s">
        <v>21</v>
      </c>
      <c r="M123" s="7">
        <v>45174</v>
      </c>
      <c r="N123" s="6" t="s">
        <v>25</v>
      </c>
      <c r="O123" s="8" t="s">
        <v>1088</v>
      </c>
      <c r="P123" s="6" t="str">
        <f>HYPERLINK("https://docs.wto.org/imrd/directdoc.asp?DDFDocuments/t/G/SPS/NAUS568.DOCX", "https://docs.wto.org/imrd/directdoc.asp?DDFDocuments/t/G/SPS/NAUS568.DOCX")</f>
        <v>https://docs.wto.org/imrd/directdoc.asp?DDFDocuments/t/G/SPS/NAUS568.DOCX</v>
      </c>
      <c r="Q123" s="6" t="str">
        <f>HYPERLINK("https://docs.wto.org/imrd/directdoc.asp?DDFDocuments/u/G/SPS/NAUS568.DOCX", "https://docs.wto.org/imrd/directdoc.asp?DDFDocuments/u/G/SPS/NAUS568.DOCX")</f>
        <v>https://docs.wto.org/imrd/directdoc.asp?DDFDocuments/u/G/SPS/NAUS568.DOCX</v>
      </c>
      <c r="R123" s="6" t="str">
        <f>HYPERLINK("https://docs.wto.org/imrd/directdoc.asp?DDFDocuments/v/G/SPS/NAUS568.DOCX", "https://docs.wto.org/imrd/directdoc.asp?DDFDocuments/v/G/SPS/NAUS568.DOCX")</f>
        <v>https://docs.wto.org/imrd/directdoc.asp?DDFDocuments/v/G/SPS/NAUS568.DOCX</v>
      </c>
    </row>
    <row r="124" spans="1:18" ht="69.95" customHeight="1">
      <c r="A124" s="8" t="s">
        <v>1497</v>
      </c>
      <c r="B124" s="8" t="s">
        <v>1085</v>
      </c>
      <c r="C124" s="7">
        <v>45114</v>
      </c>
      <c r="D124" s="6" t="str">
        <f>HYPERLINK("https://eping.wto.org/en/Search?viewData= G/SPS/N/NZL/727"," G/SPS/N/NZL/727")</f>
        <v xml:space="preserve"> G/SPS/N/NZL/727</v>
      </c>
      <c r="E124" s="6" t="s">
        <v>1009</v>
      </c>
      <c r="F124" s="8" t="s">
        <v>1083</v>
      </c>
      <c r="G124" s="8" t="s">
        <v>1084</v>
      </c>
      <c r="H124" s="6" t="s">
        <v>1086</v>
      </c>
      <c r="I124" s="6" t="s">
        <v>21</v>
      </c>
      <c r="J124" s="6" t="s">
        <v>809</v>
      </c>
      <c r="K124" s="6" t="s">
        <v>1087</v>
      </c>
      <c r="L124" s="6"/>
      <c r="M124" s="7">
        <v>45154</v>
      </c>
      <c r="N124" s="6" t="s">
        <v>25</v>
      </c>
      <c r="O124" s="8" t="s">
        <v>1088</v>
      </c>
      <c r="P124" s="6" t="str">
        <f>HYPERLINK("https://docs.wto.org/imrd/directdoc.asp?DDFDocuments/t/G/SPS/NNZL727.DOCX", "https://docs.wto.org/imrd/directdoc.asp?DDFDocuments/t/G/SPS/NNZL727.DOCX")</f>
        <v>https://docs.wto.org/imrd/directdoc.asp?DDFDocuments/t/G/SPS/NNZL727.DOCX</v>
      </c>
      <c r="Q124" s="6" t="str">
        <f>HYPERLINK("https://docs.wto.org/imrd/directdoc.asp?DDFDocuments/u/G/SPS/NNZL727.DOCX", "https://docs.wto.org/imrd/directdoc.asp?DDFDocuments/u/G/SPS/NNZL727.DOCX")</f>
        <v>https://docs.wto.org/imrd/directdoc.asp?DDFDocuments/u/G/SPS/NNZL727.DOCX</v>
      </c>
      <c r="R124" s="6" t="str">
        <f>HYPERLINK("https://docs.wto.org/imrd/directdoc.asp?DDFDocuments/v/G/SPS/NNZL727.DOCX", "https://docs.wto.org/imrd/directdoc.asp?DDFDocuments/v/G/SPS/NNZL727.DOCX")</f>
        <v>https://docs.wto.org/imrd/directdoc.asp?DDFDocuments/v/G/SPS/NNZL727.DOCX</v>
      </c>
    </row>
    <row r="125" spans="1:18" ht="69.95" customHeight="1">
      <c r="A125" s="8" t="s">
        <v>1473</v>
      </c>
      <c r="B125" s="8" t="s">
        <v>937</v>
      </c>
      <c r="C125" s="7">
        <v>45120</v>
      </c>
      <c r="D125" s="6" t="str">
        <f>HYPERLINK("https://eping.wto.org/en/Search?viewData= G/TBT/N/GTM/105"," G/TBT/N/GTM/105")</f>
        <v xml:space="preserve"> G/TBT/N/GTM/105</v>
      </c>
      <c r="E125" s="6" t="s">
        <v>807</v>
      </c>
      <c r="F125" s="8" t="s">
        <v>935</v>
      </c>
      <c r="G125" s="8" t="s">
        <v>936</v>
      </c>
      <c r="H125" s="6" t="s">
        <v>21</v>
      </c>
      <c r="I125" s="6" t="s">
        <v>785</v>
      </c>
      <c r="J125" s="6" t="s">
        <v>383</v>
      </c>
      <c r="K125" s="6" t="s">
        <v>34</v>
      </c>
      <c r="L125" s="6"/>
      <c r="M125" s="7">
        <v>45180</v>
      </c>
      <c r="N125" s="6" t="s">
        <v>25</v>
      </c>
      <c r="O125" s="8" t="s">
        <v>938</v>
      </c>
      <c r="P125" s="6" t="str">
        <f>HYPERLINK("https://docs.wto.org/imrd/directdoc.asp?DDFDocuments/t/G/TBTN23/GTM105.DOCX", "https://docs.wto.org/imrd/directdoc.asp?DDFDocuments/t/G/TBTN23/GTM105.DOCX")</f>
        <v>https://docs.wto.org/imrd/directdoc.asp?DDFDocuments/t/G/TBTN23/GTM105.DOCX</v>
      </c>
      <c r="Q125" s="6" t="str">
        <f>HYPERLINK("https://docs.wto.org/imrd/directdoc.asp?DDFDocuments/u/G/TBTN23/GTM105.DOCX", "https://docs.wto.org/imrd/directdoc.asp?DDFDocuments/u/G/TBTN23/GTM105.DOCX")</f>
        <v>https://docs.wto.org/imrd/directdoc.asp?DDFDocuments/u/G/TBTN23/GTM105.DOCX</v>
      </c>
      <c r="R125" s="6" t="str">
        <f>HYPERLINK("https://docs.wto.org/imrd/directdoc.asp?DDFDocuments/v/G/TBTN23/GTM105.DOCX", "https://docs.wto.org/imrd/directdoc.asp?DDFDocuments/v/G/TBTN23/GTM105.DOCX")</f>
        <v>https://docs.wto.org/imrd/directdoc.asp?DDFDocuments/v/G/TBTN23/GTM105.DOCX</v>
      </c>
    </row>
    <row r="126" spans="1:18" ht="69.95" customHeight="1">
      <c r="A126" s="8" t="s">
        <v>1493</v>
      </c>
      <c r="B126" s="8" t="s">
        <v>1067</v>
      </c>
      <c r="C126" s="7">
        <v>45117</v>
      </c>
      <c r="D126" s="6" t="str">
        <f>HYPERLINK("https://eping.wto.org/en/Search?viewData= G/SPS/N/CHL/760"," G/SPS/N/CHL/760")</f>
        <v xml:space="preserve"> G/SPS/N/CHL/760</v>
      </c>
      <c r="E126" s="6" t="s">
        <v>81</v>
      </c>
      <c r="F126" s="8" t="s">
        <v>1065</v>
      </c>
      <c r="G126" s="8" t="s">
        <v>1066</v>
      </c>
      <c r="H126" s="6" t="s">
        <v>222</v>
      </c>
      <c r="I126" s="6" t="s">
        <v>21</v>
      </c>
      <c r="J126" s="6" t="s">
        <v>254</v>
      </c>
      <c r="K126" s="6" t="s">
        <v>255</v>
      </c>
      <c r="L126" s="6" t="s">
        <v>21</v>
      </c>
      <c r="M126" s="7">
        <v>45177</v>
      </c>
      <c r="N126" s="6" t="s">
        <v>25</v>
      </c>
      <c r="O126" s="8" t="s">
        <v>1068</v>
      </c>
      <c r="P126" s="6" t="str">
        <f>HYPERLINK("https://docs.wto.org/imrd/directdoc.asp?DDFDocuments/t/G/SPS/NCHL760.DOCX", "https://docs.wto.org/imrd/directdoc.asp?DDFDocuments/t/G/SPS/NCHL760.DOCX")</f>
        <v>https://docs.wto.org/imrd/directdoc.asp?DDFDocuments/t/G/SPS/NCHL760.DOCX</v>
      </c>
      <c r="Q126" s="6" t="str">
        <f>HYPERLINK("https://docs.wto.org/imrd/directdoc.asp?DDFDocuments/u/G/SPS/NCHL760.DOCX", "https://docs.wto.org/imrd/directdoc.asp?DDFDocuments/u/G/SPS/NCHL760.DOCX")</f>
        <v>https://docs.wto.org/imrd/directdoc.asp?DDFDocuments/u/G/SPS/NCHL760.DOCX</v>
      </c>
      <c r="R126" s="6" t="str">
        <f>HYPERLINK("https://docs.wto.org/imrd/directdoc.asp?DDFDocuments/v/G/SPS/NCHL760.DOCX", "https://docs.wto.org/imrd/directdoc.asp?DDFDocuments/v/G/SPS/NCHL760.DOCX")</f>
        <v>https://docs.wto.org/imrd/directdoc.asp?DDFDocuments/v/G/SPS/NCHL760.DOCX</v>
      </c>
    </row>
    <row r="127" spans="1:18" ht="69.95" customHeight="1">
      <c r="A127" s="8" t="s">
        <v>1379</v>
      </c>
      <c r="B127" s="8" t="s">
        <v>338</v>
      </c>
      <c r="C127" s="7">
        <v>45133</v>
      </c>
      <c r="D127" s="6" t="str">
        <f>HYPERLINK("https://eping.wto.org/en/Search?viewData= G/TBT/N/JPN/779"," G/TBT/N/JPN/779")</f>
        <v xml:space="preserve"> G/TBT/N/JPN/779</v>
      </c>
      <c r="E127" s="6" t="s">
        <v>335</v>
      </c>
      <c r="F127" s="8" t="s">
        <v>336</v>
      </c>
      <c r="G127" s="8" t="s">
        <v>337</v>
      </c>
      <c r="H127" s="6" t="s">
        <v>21</v>
      </c>
      <c r="I127" s="6" t="s">
        <v>21</v>
      </c>
      <c r="J127" s="6" t="s">
        <v>339</v>
      </c>
      <c r="K127" s="6" t="s">
        <v>21</v>
      </c>
      <c r="L127" s="6"/>
      <c r="M127" s="7">
        <v>45193</v>
      </c>
      <c r="N127" s="6" t="s">
        <v>25</v>
      </c>
      <c r="O127" s="8" t="s">
        <v>340</v>
      </c>
      <c r="P127" s="6" t="str">
        <f>HYPERLINK("https://docs.wto.org/imrd/directdoc.asp?DDFDocuments/t/G/TBTN23/JPN779.DOCX", "https://docs.wto.org/imrd/directdoc.asp?DDFDocuments/t/G/TBTN23/JPN779.DOCX")</f>
        <v>https://docs.wto.org/imrd/directdoc.asp?DDFDocuments/t/G/TBTN23/JPN779.DOCX</v>
      </c>
      <c r="Q127" s="6"/>
      <c r="R127" s="6"/>
    </row>
    <row r="128" spans="1:18" ht="69.95" customHeight="1">
      <c r="A128" s="8" t="s">
        <v>1346</v>
      </c>
      <c r="B128" s="8" t="s">
        <v>39</v>
      </c>
      <c r="C128" s="7">
        <v>45138</v>
      </c>
      <c r="D128" s="6" t="str">
        <f>HYPERLINK("https://eping.wto.org/en/Search?viewData= G/TBT/N/URY/80"," G/TBT/N/URY/80")</f>
        <v xml:space="preserve"> G/TBT/N/URY/80</v>
      </c>
      <c r="E128" s="6" t="s">
        <v>36</v>
      </c>
      <c r="F128" s="8" t="s">
        <v>37</v>
      </c>
      <c r="G128" s="8" t="s">
        <v>38</v>
      </c>
      <c r="H128" s="6" t="s">
        <v>40</v>
      </c>
      <c r="I128" s="6" t="s">
        <v>21</v>
      </c>
      <c r="J128" s="6" t="s">
        <v>41</v>
      </c>
      <c r="K128" s="6" t="s">
        <v>21</v>
      </c>
      <c r="L128" s="6"/>
      <c r="M128" s="7">
        <v>45198</v>
      </c>
      <c r="N128" s="6" t="s">
        <v>25</v>
      </c>
      <c r="O128" s="8" t="s">
        <v>42</v>
      </c>
      <c r="P128" s="6"/>
      <c r="Q128" s="6"/>
      <c r="R128" s="6" t="str">
        <f>HYPERLINK("https://docs.wto.org/imrd/directdoc.asp?DDFDocuments/v/G/TBTN23/URY80.DOCX", "https://docs.wto.org/imrd/directdoc.asp?DDFDocuments/v/G/TBTN23/URY80.DOCX")</f>
        <v>https://docs.wto.org/imrd/directdoc.asp?DDFDocuments/v/G/TBTN23/URY80.DOCX</v>
      </c>
    </row>
    <row r="129" spans="1:18" ht="69.95" customHeight="1">
      <c r="A129" s="8" t="s">
        <v>1346</v>
      </c>
      <c r="B129" s="8" t="s">
        <v>53</v>
      </c>
      <c r="C129" s="7">
        <v>45138</v>
      </c>
      <c r="D129" s="6" t="str">
        <f>HYPERLINK("https://eping.wto.org/en/Search?viewData= G/TBT/N/URY/82"," G/TBT/N/URY/82")</f>
        <v xml:space="preserve"> G/TBT/N/URY/82</v>
      </c>
      <c r="E129" s="6" t="s">
        <v>36</v>
      </c>
      <c r="F129" s="8" t="s">
        <v>51</v>
      </c>
      <c r="G129" s="8" t="s">
        <v>52</v>
      </c>
      <c r="H129" s="6" t="s">
        <v>21</v>
      </c>
      <c r="I129" s="6" t="s">
        <v>21</v>
      </c>
      <c r="J129" s="6" t="s">
        <v>54</v>
      </c>
      <c r="K129" s="6" t="s">
        <v>21</v>
      </c>
      <c r="L129" s="6"/>
      <c r="M129" s="7">
        <v>45198</v>
      </c>
      <c r="N129" s="6" t="s">
        <v>25</v>
      </c>
      <c r="O129" s="8" t="s">
        <v>55</v>
      </c>
      <c r="P129" s="6"/>
      <c r="Q129" s="6"/>
      <c r="R129" s="6" t="str">
        <f>HYPERLINK("https://docs.wto.org/imrd/directdoc.asp?DDFDocuments/v/G/TBTN23/URY82.DOCX", "https://docs.wto.org/imrd/directdoc.asp?DDFDocuments/v/G/TBTN23/URY82.DOCX")</f>
        <v>https://docs.wto.org/imrd/directdoc.asp?DDFDocuments/v/G/TBTN23/URY82.DOCX</v>
      </c>
    </row>
    <row r="130" spans="1:18" ht="69.95" customHeight="1">
      <c r="A130" s="8" t="s">
        <v>1491</v>
      </c>
      <c r="B130" s="8" t="s">
        <v>1057</v>
      </c>
      <c r="C130" s="7">
        <v>45117</v>
      </c>
      <c r="D130" s="6" t="str">
        <f>HYPERLINK("https://eping.wto.org/en/Search?viewData= G/TBT/N/ARG/446"," G/TBT/N/ARG/446")</f>
        <v xml:space="preserve"> G/TBT/N/ARG/446</v>
      </c>
      <c r="E130" s="6" t="s">
        <v>610</v>
      </c>
      <c r="F130" s="8" t="s">
        <v>1055</v>
      </c>
      <c r="G130" s="8" t="s">
        <v>1056</v>
      </c>
      <c r="H130" s="6" t="s">
        <v>21</v>
      </c>
      <c r="I130" s="6" t="s">
        <v>1058</v>
      </c>
      <c r="J130" s="6" t="s">
        <v>54</v>
      </c>
      <c r="K130" s="6" t="s">
        <v>21</v>
      </c>
      <c r="L130" s="6"/>
      <c r="M130" s="7">
        <v>45177</v>
      </c>
      <c r="N130" s="6" t="s">
        <v>25</v>
      </c>
      <c r="O130" s="8" t="s">
        <v>1059</v>
      </c>
      <c r="P130" s="6" t="str">
        <f>HYPERLINK("https://docs.wto.org/imrd/directdoc.asp?DDFDocuments/t/G/TBTN23/ARG446.DOCX", "https://docs.wto.org/imrd/directdoc.asp?DDFDocuments/t/G/TBTN23/ARG446.DOCX")</f>
        <v>https://docs.wto.org/imrd/directdoc.asp?DDFDocuments/t/G/TBTN23/ARG446.DOCX</v>
      </c>
      <c r="Q130" s="6" t="str">
        <f>HYPERLINK("https://docs.wto.org/imrd/directdoc.asp?DDFDocuments/u/G/TBTN23/ARG446.DOCX", "https://docs.wto.org/imrd/directdoc.asp?DDFDocuments/u/G/TBTN23/ARG446.DOCX")</f>
        <v>https://docs.wto.org/imrd/directdoc.asp?DDFDocuments/u/G/TBTN23/ARG446.DOCX</v>
      </c>
      <c r="R130" s="6" t="str">
        <f>HYPERLINK("https://docs.wto.org/imrd/directdoc.asp?DDFDocuments/v/G/TBTN23/ARG446.DOCX", "https://docs.wto.org/imrd/directdoc.asp?DDFDocuments/v/G/TBTN23/ARG446.DOCX")</f>
        <v>https://docs.wto.org/imrd/directdoc.asp?DDFDocuments/v/G/TBTN23/ARG446.DOCX</v>
      </c>
    </row>
    <row r="131" spans="1:18" ht="69.95" customHeight="1">
      <c r="A131" s="8" t="s">
        <v>1394</v>
      </c>
      <c r="B131" s="8" t="s">
        <v>355</v>
      </c>
      <c r="C131" s="7">
        <v>45133</v>
      </c>
      <c r="D131" s="6" t="str">
        <f>HYPERLINK("https://eping.wto.org/en/Search?viewData= G/TBT/N/GBR/64"," G/TBT/N/GBR/64")</f>
        <v xml:space="preserve"> G/TBT/N/GBR/64</v>
      </c>
      <c r="E131" s="6" t="s">
        <v>269</v>
      </c>
      <c r="F131" s="8" t="s">
        <v>353</v>
      </c>
      <c r="G131" s="8" t="s">
        <v>354</v>
      </c>
      <c r="H131" s="6" t="s">
        <v>356</v>
      </c>
      <c r="I131" s="6" t="s">
        <v>357</v>
      </c>
      <c r="J131" s="6" t="s">
        <v>59</v>
      </c>
      <c r="K131" s="6" t="s">
        <v>21</v>
      </c>
      <c r="L131" s="6"/>
      <c r="M131" s="7">
        <v>45193</v>
      </c>
      <c r="N131" s="6" t="s">
        <v>25</v>
      </c>
      <c r="O131" s="8" t="s">
        <v>358</v>
      </c>
      <c r="P131" s="6" t="str">
        <f>HYPERLINK("https://docs.wto.org/imrd/directdoc.asp?DDFDocuments/t/G/TBTN23/GBR64.DOCX", "https://docs.wto.org/imrd/directdoc.asp?DDFDocuments/t/G/TBTN23/GBR64.DOCX")</f>
        <v>https://docs.wto.org/imrd/directdoc.asp?DDFDocuments/t/G/TBTN23/GBR64.DOCX</v>
      </c>
      <c r="Q131" s="6"/>
      <c r="R131" s="6"/>
    </row>
    <row r="132" spans="1:18" ht="69.95" customHeight="1">
      <c r="A132" s="8" t="s">
        <v>948</v>
      </c>
      <c r="B132" s="8" t="s">
        <v>948</v>
      </c>
      <c r="C132" s="7">
        <v>45120</v>
      </c>
      <c r="D132" s="6" t="str">
        <f>HYPERLINK("https://eping.wto.org/en/Search?viewData= G/SPS/N/BRA/2191"," G/SPS/N/BRA/2191")</f>
        <v xml:space="preserve"> G/SPS/N/BRA/2191</v>
      </c>
      <c r="E132" s="6" t="s">
        <v>62</v>
      </c>
      <c r="F132" s="8" t="s">
        <v>946</v>
      </c>
      <c r="G132" s="8" t="s">
        <v>947</v>
      </c>
      <c r="H132" s="6" t="s">
        <v>949</v>
      </c>
      <c r="I132" s="6" t="s">
        <v>21</v>
      </c>
      <c r="J132" s="6" t="s">
        <v>117</v>
      </c>
      <c r="K132" s="6" t="s">
        <v>479</v>
      </c>
      <c r="L132" s="6" t="s">
        <v>807</v>
      </c>
      <c r="M132" s="7" t="s">
        <v>21</v>
      </c>
      <c r="N132" s="6" t="s">
        <v>25</v>
      </c>
      <c r="O132" s="8" t="s">
        <v>950</v>
      </c>
      <c r="P132" s="6" t="str">
        <f>HYPERLINK("https://docs.wto.org/imrd/directdoc.asp?DDFDocuments/t/G/SPS/NBRA2191.DOCX", "https://docs.wto.org/imrd/directdoc.asp?DDFDocuments/t/G/SPS/NBRA2191.DOCX")</f>
        <v>https://docs.wto.org/imrd/directdoc.asp?DDFDocuments/t/G/SPS/NBRA2191.DOCX</v>
      </c>
      <c r="Q132" s="6" t="str">
        <f>HYPERLINK("https://docs.wto.org/imrd/directdoc.asp?DDFDocuments/u/G/SPS/NBRA2191.DOCX", "https://docs.wto.org/imrd/directdoc.asp?DDFDocuments/u/G/SPS/NBRA2191.DOCX")</f>
        <v>https://docs.wto.org/imrd/directdoc.asp?DDFDocuments/u/G/SPS/NBRA2191.DOCX</v>
      </c>
      <c r="R132" s="6" t="str">
        <f>HYPERLINK("https://docs.wto.org/imrd/directdoc.asp?DDFDocuments/v/G/SPS/NBRA2191.DOCX", "https://docs.wto.org/imrd/directdoc.asp?DDFDocuments/v/G/SPS/NBRA2191.DOCX")</f>
        <v>https://docs.wto.org/imrd/directdoc.asp?DDFDocuments/v/G/SPS/NBRA2191.DOCX</v>
      </c>
    </row>
    <row r="133" spans="1:18" ht="69.95" customHeight="1">
      <c r="A133" s="8" t="s">
        <v>1465</v>
      </c>
      <c r="B133" s="8" t="s">
        <v>882</v>
      </c>
      <c r="C133" s="7">
        <v>45121</v>
      </c>
      <c r="D133" s="6" t="str">
        <f>HYPERLINK("https://eping.wto.org/en/Search?viewData= G/SPS/N/CRI/253"," G/SPS/N/CRI/253")</f>
        <v xml:space="preserve"> G/SPS/N/CRI/253</v>
      </c>
      <c r="E133" s="6" t="s">
        <v>780</v>
      </c>
      <c r="F133" s="8" t="s">
        <v>880</v>
      </c>
      <c r="G133" s="8" t="s">
        <v>881</v>
      </c>
      <c r="H133" s="6" t="s">
        <v>883</v>
      </c>
      <c r="I133" s="6" t="s">
        <v>21</v>
      </c>
      <c r="J133" s="6" t="s">
        <v>117</v>
      </c>
      <c r="K133" s="6" t="s">
        <v>884</v>
      </c>
      <c r="L133" s="6" t="s">
        <v>21</v>
      </c>
      <c r="M133" s="7">
        <v>45181</v>
      </c>
      <c r="N133" s="6" t="s">
        <v>25</v>
      </c>
      <c r="O133" s="8" t="s">
        <v>885</v>
      </c>
      <c r="P133" s="6" t="str">
        <f>HYPERLINK("https://docs.wto.org/imrd/directdoc.asp?DDFDocuments/t/G/SPS/NCRI253.DOCX", "https://docs.wto.org/imrd/directdoc.asp?DDFDocuments/t/G/SPS/NCRI253.DOCX")</f>
        <v>https://docs.wto.org/imrd/directdoc.asp?DDFDocuments/t/G/SPS/NCRI253.DOCX</v>
      </c>
      <c r="Q133" s="6" t="str">
        <f>HYPERLINK("https://docs.wto.org/imrd/directdoc.asp?DDFDocuments/u/G/SPS/NCRI253.DOCX", "https://docs.wto.org/imrd/directdoc.asp?DDFDocuments/u/G/SPS/NCRI253.DOCX")</f>
        <v>https://docs.wto.org/imrd/directdoc.asp?DDFDocuments/u/G/SPS/NCRI253.DOCX</v>
      </c>
      <c r="R133" s="6" t="str">
        <f>HYPERLINK("https://docs.wto.org/imrd/directdoc.asp?DDFDocuments/v/G/SPS/NCRI253.DOCX", "https://docs.wto.org/imrd/directdoc.asp?DDFDocuments/v/G/SPS/NCRI253.DOCX")</f>
        <v>https://docs.wto.org/imrd/directdoc.asp?DDFDocuments/v/G/SPS/NCRI253.DOCX</v>
      </c>
    </row>
    <row r="134" spans="1:18" ht="69.95" customHeight="1">
      <c r="A134" s="8" t="s">
        <v>1433</v>
      </c>
      <c r="B134" s="8" t="s">
        <v>654</v>
      </c>
      <c r="C134" s="7">
        <v>45126</v>
      </c>
      <c r="D134" s="6" t="str">
        <f>HYPERLINK("https://eping.wto.org/en/Search?viewData= G/TBT/N/ARG/448"," G/TBT/N/ARG/448")</f>
        <v xml:space="preserve"> G/TBT/N/ARG/448</v>
      </c>
      <c r="E134" s="6" t="s">
        <v>610</v>
      </c>
      <c r="F134" s="8" t="s">
        <v>652</v>
      </c>
      <c r="G134" s="8" t="s">
        <v>653</v>
      </c>
      <c r="H134" s="6" t="s">
        <v>21</v>
      </c>
      <c r="I134" s="6" t="s">
        <v>260</v>
      </c>
      <c r="J134" s="6" t="s">
        <v>655</v>
      </c>
      <c r="K134" s="6" t="s">
        <v>34</v>
      </c>
      <c r="L134" s="6"/>
      <c r="M134" s="7">
        <v>45161</v>
      </c>
      <c r="N134" s="6" t="s">
        <v>25</v>
      </c>
      <c r="O134" s="8" t="s">
        <v>656</v>
      </c>
      <c r="P134" s="6"/>
      <c r="Q134" s="6"/>
      <c r="R134" s="6" t="str">
        <f>HYPERLINK("https://docs.wto.org/imrd/directdoc.asp?DDFDocuments/v/G/TBTN23/ARG448.DOCX", "https://docs.wto.org/imrd/directdoc.asp?DDFDocuments/v/G/TBTN23/ARG448.DOCX")</f>
        <v>https://docs.wto.org/imrd/directdoc.asp?DDFDocuments/v/G/TBTN23/ARG448.DOCX</v>
      </c>
    </row>
    <row r="135" spans="1:18" ht="69.95" customHeight="1">
      <c r="A135" s="8" t="s">
        <v>1451</v>
      </c>
      <c r="B135" s="8" t="s">
        <v>718</v>
      </c>
      <c r="C135" s="7">
        <v>45124</v>
      </c>
      <c r="D135" s="6" t="str">
        <f>HYPERLINK("https://eping.wto.org/en/Search?viewData= G/SPS/N/ARG/266"," G/SPS/N/ARG/266")</f>
        <v xml:space="preserve"> G/SPS/N/ARG/266</v>
      </c>
      <c r="E135" s="6" t="s">
        <v>610</v>
      </c>
      <c r="F135" s="8" t="s">
        <v>798</v>
      </c>
      <c r="G135" s="8" t="s">
        <v>799</v>
      </c>
      <c r="H135" s="6" t="s">
        <v>21</v>
      </c>
      <c r="I135" s="6" t="s">
        <v>21</v>
      </c>
      <c r="J135" s="6" t="s">
        <v>478</v>
      </c>
      <c r="K135" s="6" t="s">
        <v>719</v>
      </c>
      <c r="L135" s="6"/>
      <c r="M135" s="7" t="s">
        <v>21</v>
      </c>
      <c r="N135" s="6" t="s">
        <v>25</v>
      </c>
      <c r="O135" s="8" t="s">
        <v>800</v>
      </c>
      <c r="P135" s="6"/>
      <c r="Q135" s="6" t="str">
        <f>HYPERLINK("https://docs.wto.org/imrd/directdoc.asp?DDFDocuments/u/G/SPS/NARG266.DOCX", "https://docs.wto.org/imrd/directdoc.asp?DDFDocuments/u/G/SPS/NARG266.DOCX")</f>
        <v>https://docs.wto.org/imrd/directdoc.asp?DDFDocuments/u/G/SPS/NARG266.DOCX</v>
      </c>
      <c r="R135" s="6" t="str">
        <f>HYPERLINK("https://docs.wto.org/imrd/directdoc.asp?DDFDocuments/v/G/SPS/NARG266.DOCX", "https://docs.wto.org/imrd/directdoc.asp?DDFDocuments/v/G/SPS/NARG266.DOCX")</f>
        <v>https://docs.wto.org/imrd/directdoc.asp?DDFDocuments/v/G/SPS/NARG266.DOCX</v>
      </c>
    </row>
    <row r="136" spans="1:18" ht="69.95" customHeight="1">
      <c r="A136" s="8" t="s">
        <v>1521</v>
      </c>
      <c r="B136" s="8" t="s">
        <v>1245</v>
      </c>
      <c r="C136" s="7">
        <v>45111</v>
      </c>
      <c r="D136" s="6" t="str">
        <f>HYPERLINK("https://eping.wto.org/en/Search?viewData= G/TBT/N/CHL/650"," G/TBT/N/CHL/650")</f>
        <v xml:space="preserve"> G/TBT/N/CHL/650</v>
      </c>
      <c r="E136" s="6" t="s">
        <v>81</v>
      </c>
      <c r="F136" s="8" t="s">
        <v>1243</v>
      </c>
      <c r="G136" s="8" t="s">
        <v>1244</v>
      </c>
      <c r="H136" s="6" t="s">
        <v>21</v>
      </c>
      <c r="I136" s="6" t="s">
        <v>1246</v>
      </c>
      <c r="J136" s="6" t="s">
        <v>59</v>
      </c>
      <c r="K136" s="6" t="s">
        <v>21</v>
      </c>
      <c r="L136" s="6"/>
      <c r="M136" s="7">
        <v>45171</v>
      </c>
      <c r="N136" s="6" t="s">
        <v>25</v>
      </c>
      <c r="O136" s="8" t="s">
        <v>1247</v>
      </c>
      <c r="P136" s="6" t="str">
        <f>HYPERLINK("https://docs.wto.org/imrd/directdoc.asp?DDFDocuments/t/G/TBTN23/CHL650.DOCX", "https://docs.wto.org/imrd/directdoc.asp?DDFDocuments/t/G/TBTN23/CHL650.DOCX")</f>
        <v>https://docs.wto.org/imrd/directdoc.asp?DDFDocuments/t/G/TBTN23/CHL650.DOCX</v>
      </c>
      <c r="Q136" s="6" t="str">
        <f>HYPERLINK("https://docs.wto.org/imrd/directdoc.asp?DDFDocuments/u/G/TBTN23/CHL650.DOCX", "https://docs.wto.org/imrd/directdoc.asp?DDFDocuments/u/G/TBTN23/CHL650.DOCX")</f>
        <v>https://docs.wto.org/imrd/directdoc.asp?DDFDocuments/u/G/TBTN23/CHL650.DOCX</v>
      </c>
      <c r="R136" s="6" t="str">
        <f>HYPERLINK("https://docs.wto.org/imrd/directdoc.asp?DDFDocuments/v/G/TBTN23/CHL650.DOCX", "https://docs.wto.org/imrd/directdoc.asp?DDFDocuments/v/G/TBTN23/CHL650.DOCX")</f>
        <v>https://docs.wto.org/imrd/directdoc.asp?DDFDocuments/v/G/TBTN23/CHL650.DOCX</v>
      </c>
    </row>
    <row r="137" spans="1:18" ht="69.95" customHeight="1">
      <c r="A137" s="8" t="s">
        <v>1403</v>
      </c>
      <c r="B137" s="8" t="s">
        <v>483</v>
      </c>
      <c r="C137" s="7">
        <v>45128</v>
      </c>
      <c r="D137" s="6" t="str">
        <f>HYPERLINK("https://eping.wto.org/en/Search?viewData= G/SPS/N/AUS/571"," G/SPS/N/AUS/571")</f>
        <v xml:space="preserve"> G/SPS/N/AUS/571</v>
      </c>
      <c r="E137" s="6" t="s">
        <v>112</v>
      </c>
      <c r="F137" s="8" t="s">
        <v>481</v>
      </c>
      <c r="G137" s="8" t="s">
        <v>482</v>
      </c>
      <c r="H137" s="6" t="s">
        <v>484</v>
      </c>
      <c r="I137" s="6" t="s">
        <v>21</v>
      </c>
      <c r="J137" s="6" t="s">
        <v>117</v>
      </c>
      <c r="K137" s="6" t="s">
        <v>485</v>
      </c>
      <c r="L137" s="6" t="s">
        <v>486</v>
      </c>
      <c r="M137" s="7">
        <v>45139</v>
      </c>
      <c r="N137" s="6" t="s">
        <v>25</v>
      </c>
      <c r="O137" s="8" t="s">
        <v>487</v>
      </c>
      <c r="P137" s="6" t="str">
        <f>HYPERLINK("https://docs.wto.org/imrd/directdoc.asp?DDFDocuments/t/G/SPS/NAUS571.DOCX", "https://docs.wto.org/imrd/directdoc.asp?DDFDocuments/t/G/SPS/NAUS571.DOCX")</f>
        <v>https://docs.wto.org/imrd/directdoc.asp?DDFDocuments/t/G/SPS/NAUS571.DOCX</v>
      </c>
      <c r="Q137" s="6"/>
      <c r="R137" s="6"/>
    </row>
    <row r="138" spans="1:18" ht="69.95" customHeight="1">
      <c r="A138" s="8" t="s">
        <v>1347</v>
      </c>
      <c r="B138" s="8" t="s">
        <v>84</v>
      </c>
      <c r="C138" s="7">
        <v>45138</v>
      </c>
      <c r="D138" s="6" t="str">
        <f>HYPERLINK("https://eping.wto.org/en/Search?viewData= G/SPS/N/CHL/763"," G/SPS/N/CHL/763")</f>
        <v xml:space="preserve"> G/SPS/N/CHL/763</v>
      </c>
      <c r="E138" s="6" t="s">
        <v>81</v>
      </c>
      <c r="F138" s="8" t="s">
        <v>82</v>
      </c>
      <c r="G138" s="8" t="s">
        <v>83</v>
      </c>
      <c r="H138" s="6" t="s">
        <v>21</v>
      </c>
      <c r="I138" s="6" t="s">
        <v>21</v>
      </c>
      <c r="J138" s="6" t="s">
        <v>85</v>
      </c>
      <c r="K138" s="6" t="s">
        <v>86</v>
      </c>
      <c r="L138" s="6"/>
      <c r="M138" s="7">
        <v>45198</v>
      </c>
      <c r="N138" s="6" t="s">
        <v>25</v>
      </c>
      <c r="O138" s="8" t="s">
        <v>87</v>
      </c>
      <c r="P138" s="6"/>
      <c r="Q138" s="6"/>
      <c r="R138" s="6" t="str">
        <f>HYPERLINK("https://docs.wto.org/imrd/directdoc.asp?DDFDocuments/v/G/SPS/NCHL763.DOCX", "https://docs.wto.org/imrd/directdoc.asp?DDFDocuments/v/G/SPS/NCHL763.DOCX")</f>
        <v>https://docs.wto.org/imrd/directdoc.asp?DDFDocuments/v/G/SPS/NCHL763.DOCX</v>
      </c>
    </row>
    <row r="139" spans="1:18" ht="69.95" customHeight="1">
      <c r="A139" s="8" t="s">
        <v>1409</v>
      </c>
      <c r="B139" s="8" t="s">
        <v>540</v>
      </c>
      <c r="C139" s="7">
        <v>45127</v>
      </c>
      <c r="D139" s="6" t="str">
        <f>HYPERLINK("https://eping.wto.org/en/Search?viewData= G/TBT/N/EU/995"," G/TBT/N/EU/995")</f>
        <v xml:space="preserve"> G/TBT/N/EU/995</v>
      </c>
      <c r="E139" s="6" t="s">
        <v>156</v>
      </c>
      <c r="F139" s="8" t="s">
        <v>538</v>
      </c>
      <c r="G139" s="8" t="s">
        <v>539</v>
      </c>
      <c r="H139" s="6" t="s">
        <v>21</v>
      </c>
      <c r="I139" s="6" t="s">
        <v>541</v>
      </c>
      <c r="J139" s="6" t="s">
        <v>542</v>
      </c>
      <c r="K139" s="6" t="s">
        <v>21</v>
      </c>
      <c r="L139" s="6"/>
      <c r="M139" s="7">
        <v>45187</v>
      </c>
      <c r="N139" s="6" t="s">
        <v>25</v>
      </c>
      <c r="O139" s="8" t="s">
        <v>543</v>
      </c>
      <c r="P139" s="6" t="str">
        <f>HYPERLINK("https://docs.wto.org/imrd/directdoc.asp?DDFDocuments/t/G/TBTN23/EU995.DOCX", "https://docs.wto.org/imrd/directdoc.asp?DDFDocuments/t/G/TBTN23/EU995.DOCX")</f>
        <v>https://docs.wto.org/imrd/directdoc.asp?DDFDocuments/t/G/TBTN23/EU995.DOCX</v>
      </c>
      <c r="Q139" s="6"/>
      <c r="R139" s="6"/>
    </row>
    <row r="140" spans="1:18" ht="69.95" customHeight="1">
      <c r="A140" s="8" t="s">
        <v>1475</v>
      </c>
      <c r="B140" s="8" t="s">
        <v>953</v>
      </c>
      <c r="C140" s="7">
        <v>45120</v>
      </c>
      <c r="D140" s="6" t="str">
        <f>HYPERLINK("https://eping.wto.org/en/Search?viewData= G/SPS/N/CHL/761"," G/SPS/N/CHL/761")</f>
        <v xml:space="preserve"> G/SPS/N/CHL/761</v>
      </c>
      <c r="E140" s="6" t="s">
        <v>81</v>
      </c>
      <c r="F140" s="8" t="s">
        <v>951</v>
      </c>
      <c r="G140" s="8" t="s">
        <v>952</v>
      </c>
      <c r="H140" s="6" t="s">
        <v>21</v>
      </c>
      <c r="I140" s="6" t="s">
        <v>21</v>
      </c>
      <c r="J140" s="6" t="s">
        <v>478</v>
      </c>
      <c r="K140" s="6" t="s">
        <v>572</v>
      </c>
      <c r="L140" s="6" t="s">
        <v>17</v>
      </c>
      <c r="M140" s="7" t="s">
        <v>21</v>
      </c>
      <c r="N140" s="6" t="s">
        <v>25</v>
      </c>
      <c r="O140" s="8" t="s">
        <v>954</v>
      </c>
      <c r="P140" s="6" t="str">
        <f>HYPERLINK("https://docs.wto.org/imrd/directdoc.asp?DDFDocuments/t/G/SPS/NCHL761.DOCX", "https://docs.wto.org/imrd/directdoc.asp?DDFDocuments/t/G/SPS/NCHL761.DOCX")</f>
        <v>https://docs.wto.org/imrd/directdoc.asp?DDFDocuments/t/G/SPS/NCHL761.DOCX</v>
      </c>
      <c r="Q140" s="6" t="str">
        <f>HYPERLINK("https://docs.wto.org/imrd/directdoc.asp?DDFDocuments/u/G/SPS/NCHL761.DOCX", "https://docs.wto.org/imrd/directdoc.asp?DDFDocuments/u/G/SPS/NCHL761.DOCX")</f>
        <v>https://docs.wto.org/imrd/directdoc.asp?DDFDocuments/u/G/SPS/NCHL761.DOCX</v>
      </c>
      <c r="R140" s="6" t="str">
        <f>HYPERLINK("https://docs.wto.org/imrd/directdoc.asp?DDFDocuments/v/G/SPS/NCHL761.DOCX", "https://docs.wto.org/imrd/directdoc.asp?DDFDocuments/v/G/SPS/NCHL761.DOCX")</f>
        <v>https://docs.wto.org/imrd/directdoc.asp?DDFDocuments/v/G/SPS/NCHL761.DOCX</v>
      </c>
    </row>
    <row r="141" spans="1:18" ht="69.95" customHeight="1">
      <c r="A141" s="8" t="s">
        <v>1380</v>
      </c>
      <c r="B141" s="8" t="s">
        <v>314</v>
      </c>
      <c r="C141" s="7">
        <v>45133</v>
      </c>
      <c r="D141" s="6" t="str">
        <f>HYPERLINK("https://eping.wto.org/en/Search?viewData= G/TBT/N/COL/266"," G/TBT/N/COL/266")</f>
        <v xml:space="preserve"> G/TBT/N/COL/266</v>
      </c>
      <c r="E141" s="6" t="s">
        <v>311</v>
      </c>
      <c r="F141" s="8" t="s">
        <v>312</v>
      </c>
      <c r="G141" s="8" t="s">
        <v>313</v>
      </c>
      <c r="H141" s="6" t="s">
        <v>315</v>
      </c>
      <c r="I141" s="6" t="s">
        <v>21</v>
      </c>
      <c r="J141" s="6" t="s">
        <v>316</v>
      </c>
      <c r="K141" s="6" t="s">
        <v>21</v>
      </c>
      <c r="L141" s="6"/>
      <c r="M141" s="7">
        <v>45193</v>
      </c>
      <c r="N141" s="6" t="s">
        <v>25</v>
      </c>
      <c r="O141" s="8" t="s">
        <v>317</v>
      </c>
      <c r="P141" s="6"/>
      <c r="Q141" s="6"/>
      <c r="R141" s="6" t="str">
        <f>HYPERLINK("https://docs.wto.org/imrd/directdoc.asp?DDFDocuments/v/G/TBTN23/COL266.DOCX", "https://docs.wto.org/imrd/directdoc.asp?DDFDocuments/v/G/TBTN23/COL266.DOCX")</f>
        <v>https://docs.wto.org/imrd/directdoc.asp?DDFDocuments/v/G/TBTN23/COL266.DOCX</v>
      </c>
    </row>
    <row r="142" spans="1:18" ht="69.95" customHeight="1">
      <c r="A142" s="8" t="s">
        <v>1417</v>
      </c>
      <c r="B142" s="8" t="s">
        <v>570</v>
      </c>
      <c r="C142" s="7">
        <v>45127</v>
      </c>
      <c r="D142" s="6" t="str">
        <f>HYPERLINK("https://eping.wto.org/en/Search?viewData= G/SPS/N/PER/1014"," G/SPS/N/PER/1014")</f>
        <v xml:space="preserve"> G/SPS/N/PER/1014</v>
      </c>
      <c r="E142" s="6" t="s">
        <v>359</v>
      </c>
      <c r="F142" s="8" t="s">
        <v>568</v>
      </c>
      <c r="G142" s="8" t="s">
        <v>569</v>
      </c>
      <c r="H142" s="6" t="s">
        <v>571</v>
      </c>
      <c r="I142" s="6" t="s">
        <v>21</v>
      </c>
      <c r="J142" s="6" t="s">
        <v>478</v>
      </c>
      <c r="K142" s="6" t="s">
        <v>572</v>
      </c>
      <c r="L142" s="6"/>
      <c r="M142" s="7">
        <v>45138</v>
      </c>
      <c r="N142" s="6" t="s">
        <v>25</v>
      </c>
      <c r="O142" s="8" t="s">
        <v>573</v>
      </c>
      <c r="P142" s="6"/>
      <c r="Q142" s="6"/>
      <c r="R142" s="6" t="str">
        <f>HYPERLINK("https://docs.wto.org/imrd/directdoc.asp?DDFDocuments/v/G/SPS/NPER1014.DOCX", "https://docs.wto.org/imrd/directdoc.asp?DDFDocuments/v/G/SPS/NPER1014.DOCX")</f>
        <v>https://docs.wto.org/imrd/directdoc.asp?DDFDocuments/v/G/SPS/NPER1014.DOCX</v>
      </c>
    </row>
    <row r="143" spans="1:18" ht="69.95" customHeight="1">
      <c r="A143" s="8" t="s">
        <v>1432</v>
      </c>
      <c r="B143" s="8" t="s">
        <v>633</v>
      </c>
      <c r="C143" s="7">
        <v>45126</v>
      </c>
      <c r="D143" s="6" t="str">
        <f>HYPERLINK("https://eping.wto.org/en/Search?viewData= G/TBT/N/CHL/655"," G/TBT/N/CHL/655")</f>
        <v xml:space="preserve"> G/TBT/N/CHL/655</v>
      </c>
      <c r="E143" s="6" t="s">
        <v>81</v>
      </c>
      <c r="F143" s="8" t="s">
        <v>631</v>
      </c>
      <c r="G143" s="8" t="s">
        <v>632</v>
      </c>
      <c r="H143" s="6" t="s">
        <v>21</v>
      </c>
      <c r="I143" s="6" t="s">
        <v>634</v>
      </c>
      <c r="J143" s="6" t="s">
        <v>59</v>
      </c>
      <c r="K143" s="6" t="s">
        <v>21</v>
      </c>
      <c r="L143" s="6"/>
      <c r="M143" s="7">
        <v>45186</v>
      </c>
      <c r="N143" s="6" t="s">
        <v>25</v>
      </c>
      <c r="O143" s="8" t="s">
        <v>635</v>
      </c>
      <c r="P143" s="6"/>
      <c r="Q143" s="6"/>
      <c r="R143" s="6" t="str">
        <f>HYPERLINK("https://docs.wto.org/imrd/directdoc.asp?DDFDocuments/v/G/TBTN23/CHL655.DOCX", "https://docs.wto.org/imrd/directdoc.asp?DDFDocuments/v/G/TBTN23/CHL655.DOCX")</f>
        <v>https://docs.wto.org/imrd/directdoc.asp?DDFDocuments/v/G/TBTN23/CHL655.DOCX</v>
      </c>
    </row>
    <row r="144" spans="1:18" ht="69.95" customHeight="1">
      <c r="A144" s="8" t="s">
        <v>1432</v>
      </c>
      <c r="B144" s="8" t="s">
        <v>1268</v>
      </c>
      <c r="C144" s="7">
        <v>45110</v>
      </c>
      <c r="D144" s="6" t="str">
        <f>HYPERLINK("https://eping.wto.org/en/Search?viewData= G/TBT/N/CHL/649"," G/TBT/N/CHL/649")</f>
        <v xml:space="preserve"> G/TBT/N/CHL/649</v>
      </c>
      <c r="E144" s="6" t="s">
        <v>81</v>
      </c>
      <c r="F144" s="8" t="s">
        <v>1266</v>
      </c>
      <c r="G144" s="8" t="s">
        <v>1267</v>
      </c>
      <c r="H144" s="6" t="s">
        <v>21</v>
      </c>
      <c r="I144" s="6" t="s">
        <v>634</v>
      </c>
      <c r="J144" s="6" t="s">
        <v>59</v>
      </c>
      <c r="K144" s="6" t="s">
        <v>21</v>
      </c>
      <c r="L144" s="6"/>
      <c r="M144" s="7">
        <v>45170</v>
      </c>
      <c r="N144" s="6" t="s">
        <v>25</v>
      </c>
      <c r="O144" s="8" t="s">
        <v>1269</v>
      </c>
      <c r="P144" s="6" t="str">
        <f>HYPERLINK("https://docs.wto.org/imrd/directdoc.asp?DDFDocuments/t/G/TBTN23/CHL649.DOCX", "https://docs.wto.org/imrd/directdoc.asp?DDFDocuments/t/G/TBTN23/CHL649.DOCX")</f>
        <v>https://docs.wto.org/imrd/directdoc.asp?DDFDocuments/t/G/TBTN23/CHL649.DOCX</v>
      </c>
      <c r="Q144" s="6" t="str">
        <f>HYPERLINK("https://docs.wto.org/imrd/directdoc.asp?DDFDocuments/u/G/TBTN23/CHL649.DOCX", "https://docs.wto.org/imrd/directdoc.asp?DDFDocuments/u/G/TBTN23/CHL649.DOCX")</f>
        <v>https://docs.wto.org/imrd/directdoc.asp?DDFDocuments/u/G/TBTN23/CHL649.DOCX</v>
      </c>
      <c r="R144" s="6" t="str">
        <f>HYPERLINK("https://docs.wto.org/imrd/directdoc.asp?DDFDocuments/v/G/TBTN23/CHL649.DOCX", "https://docs.wto.org/imrd/directdoc.asp?DDFDocuments/v/G/TBTN23/CHL649.DOCX")</f>
        <v>https://docs.wto.org/imrd/directdoc.asp?DDFDocuments/v/G/TBTN23/CHL649.DOCX</v>
      </c>
    </row>
    <row r="145" spans="1:18" ht="69.95" customHeight="1">
      <c r="A145" s="8" t="s">
        <v>1539</v>
      </c>
      <c r="B145" s="8" t="s">
        <v>381</v>
      </c>
      <c r="C145" s="7">
        <v>45132</v>
      </c>
      <c r="D145" s="6" t="str">
        <f>HYPERLINK("https://eping.wto.org/en/Search?viewData= G/TBT/N/AUS/158"," G/TBT/N/AUS/158")</f>
        <v xml:space="preserve"> G/TBT/N/AUS/158</v>
      </c>
      <c r="E145" s="6" t="s">
        <v>112</v>
      </c>
      <c r="F145" s="8" t="s">
        <v>379</v>
      </c>
      <c r="G145" s="8" t="s">
        <v>380</v>
      </c>
      <c r="H145" s="6" t="s">
        <v>21</v>
      </c>
      <c r="I145" s="6" t="s">
        <v>382</v>
      </c>
      <c r="J145" s="6" t="s">
        <v>383</v>
      </c>
      <c r="K145" s="6" t="s">
        <v>21</v>
      </c>
      <c r="L145" s="6"/>
      <c r="M145" s="7">
        <v>45192</v>
      </c>
      <c r="N145" s="6" t="s">
        <v>25</v>
      </c>
      <c r="O145" s="8" t="s">
        <v>384</v>
      </c>
      <c r="P145" s="6" t="str">
        <f>HYPERLINK("https://docs.wto.org/imrd/directdoc.asp?DDFDocuments/t/G/TBTN23/AUS158.DOCX", "https://docs.wto.org/imrd/directdoc.asp?DDFDocuments/t/G/TBTN23/AUS158.DOCX")</f>
        <v>https://docs.wto.org/imrd/directdoc.asp?DDFDocuments/t/G/TBTN23/AUS158.DOCX</v>
      </c>
      <c r="Q145" s="6"/>
      <c r="R145" s="6"/>
    </row>
    <row r="146" spans="1:18" ht="69.95" customHeight="1">
      <c r="A146" s="8" t="s">
        <v>1445</v>
      </c>
      <c r="B146" s="8" t="s">
        <v>762</v>
      </c>
      <c r="C146" s="7">
        <v>45124</v>
      </c>
      <c r="D146" s="6" t="str">
        <f>HYPERLINK("https://eping.wto.org/en/Search?viewData= G/SPS/N/BDI/57, G/SPS/N/KEN/213, G/SPS/N/RWA/50, G/SPS/N/TZA/279, G/SPS/N/UGA/254"," G/SPS/N/BDI/57, G/SPS/N/KEN/213, G/SPS/N/RWA/50, G/SPS/N/TZA/279, G/SPS/N/UGA/254")</f>
        <v xml:space="preserve"> G/SPS/N/BDI/57, G/SPS/N/KEN/213, G/SPS/N/RWA/50, G/SPS/N/TZA/279, G/SPS/N/UGA/254</v>
      </c>
      <c r="E146" s="6" t="s">
        <v>197</v>
      </c>
      <c r="F146" s="8" t="s">
        <v>760</v>
      </c>
      <c r="G146" s="8" t="s">
        <v>761</v>
      </c>
      <c r="H146" s="6" t="s">
        <v>763</v>
      </c>
      <c r="I146" s="6" t="s">
        <v>541</v>
      </c>
      <c r="J146" s="6" t="s">
        <v>67</v>
      </c>
      <c r="K146" s="6" t="s">
        <v>138</v>
      </c>
      <c r="L146" s="6" t="s">
        <v>21</v>
      </c>
      <c r="M146" s="7">
        <v>45184</v>
      </c>
      <c r="N146" s="6" t="s">
        <v>25</v>
      </c>
      <c r="O146" s="8" t="s">
        <v>764</v>
      </c>
      <c r="P146" s="6" t="str">
        <f>HYPERLINK("https://docs.wto.org/imrd/directdoc.asp?DDFDocuments/t/G/SPS/NBDI57.DOCX", "https://docs.wto.org/imrd/directdoc.asp?DDFDocuments/t/G/SPS/NBDI57.DOCX")</f>
        <v>https://docs.wto.org/imrd/directdoc.asp?DDFDocuments/t/G/SPS/NBDI57.DOCX</v>
      </c>
      <c r="Q146" s="6" t="str">
        <f>HYPERLINK("https://docs.wto.org/imrd/directdoc.asp?DDFDocuments/u/G/SPS/NBDI57.DOCX", "https://docs.wto.org/imrd/directdoc.asp?DDFDocuments/u/G/SPS/NBDI57.DOCX")</f>
        <v>https://docs.wto.org/imrd/directdoc.asp?DDFDocuments/u/G/SPS/NBDI57.DOCX</v>
      </c>
      <c r="R146" s="6" t="str">
        <f>HYPERLINK("https://docs.wto.org/imrd/directdoc.asp?DDFDocuments/v/G/SPS/NBDI57.DOCX", "https://docs.wto.org/imrd/directdoc.asp?DDFDocuments/v/G/SPS/NBDI57.DOCX")</f>
        <v>https://docs.wto.org/imrd/directdoc.asp?DDFDocuments/v/G/SPS/NBDI57.DOCX</v>
      </c>
    </row>
    <row r="147" spans="1:18" ht="69.95" customHeight="1">
      <c r="A147" s="8" t="s">
        <v>1445</v>
      </c>
      <c r="B147" s="8" t="s">
        <v>762</v>
      </c>
      <c r="C147" s="7">
        <v>45124</v>
      </c>
      <c r="D147" s="6" t="str">
        <f>HYPERLINK("https://eping.wto.org/en/Search?viewData= G/SPS/N/BDI/57, G/SPS/N/KEN/213, G/SPS/N/RWA/50, G/SPS/N/TZA/279, G/SPS/N/UGA/254"," G/SPS/N/BDI/57, G/SPS/N/KEN/213, G/SPS/N/RWA/50, G/SPS/N/TZA/279, G/SPS/N/UGA/254")</f>
        <v xml:space="preserve"> G/SPS/N/BDI/57, G/SPS/N/KEN/213, G/SPS/N/RWA/50, G/SPS/N/TZA/279, G/SPS/N/UGA/254</v>
      </c>
      <c r="E147" s="6" t="s">
        <v>262</v>
      </c>
      <c r="F147" s="8" t="s">
        <v>760</v>
      </c>
      <c r="G147" s="8" t="s">
        <v>761</v>
      </c>
      <c r="H147" s="6" t="s">
        <v>787</v>
      </c>
      <c r="I147" s="6" t="s">
        <v>541</v>
      </c>
      <c r="J147" s="6" t="s">
        <v>67</v>
      </c>
      <c r="K147" s="6" t="s">
        <v>154</v>
      </c>
      <c r="L147" s="6" t="s">
        <v>21</v>
      </c>
      <c r="M147" s="7">
        <v>45184</v>
      </c>
      <c r="N147" s="6" t="s">
        <v>25</v>
      </c>
      <c r="O147" s="8" t="s">
        <v>764</v>
      </c>
      <c r="P147" s="6" t="str">
        <f>HYPERLINK("https://docs.wto.org/imrd/directdoc.asp?DDFDocuments/t/G/SPS/NBDI57.DOCX", "https://docs.wto.org/imrd/directdoc.asp?DDFDocuments/t/G/SPS/NBDI57.DOCX")</f>
        <v>https://docs.wto.org/imrd/directdoc.asp?DDFDocuments/t/G/SPS/NBDI57.DOCX</v>
      </c>
      <c r="Q147" s="6" t="str">
        <f>HYPERLINK("https://docs.wto.org/imrd/directdoc.asp?DDFDocuments/u/G/SPS/NBDI57.DOCX", "https://docs.wto.org/imrd/directdoc.asp?DDFDocuments/u/G/SPS/NBDI57.DOCX")</f>
        <v>https://docs.wto.org/imrd/directdoc.asp?DDFDocuments/u/G/SPS/NBDI57.DOCX</v>
      </c>
      <c r="R147" s="6" t="str">
        <f>HYPERLINK("https://docs.wto.org/imrd/directdoc.asp?DDFDocuments/v/G/SPS/NBDI57.DOCX", "https://docs.wto.org/imrd/directdoc.asp?DDFDocuments/v/G/SPS/NBDI57.DOCX")</f>
        <v>https://docs.wto.org/imrd/directdoc.asp?DDFDocuments/v/G/SPS/NBDI57.DOCX</v>
      </c>
    </row>
    <row r="148" spans="1:18" ht="69.95" customHeight="1">
      <c r="A148" s="8" t="s">
        <v>1445</v>
      </c>
      <c r="B148" s="8" t="s">
        <v>762</v>
      </c>
      <c r="C148" s="7">
        <v>45124</v>
      </c>
      <c r="D148" s="6" t="str">
        <f>HYPERLINK("https://eping.wto.org/en/Search?viewData= G/SPS/N/BDI/57, G/SPS/N/KEN/213, G/SPS/N/RWA/50, G/SPS/N/TZA/279, G/SPS/N/UGA/254"," G/SPS/N/BDI/57, G/SPS/N/KEN/213, G/SPS/N/RWA/50, G/SPS/N/TZA/279, G/SPS/N/UGA/254")</f>
        <v xml:space="preserve"> G/SPS/N/BDI/57, G/SPS/N/KEN/213, G/SPS/N/RWA/50, G/SPS/N/TZA/279, G/SPS/N/UGA/254</v>
      </c>
      <c r="E148" s="6" t="s">
        <v>646</v>
      </c>
      <c r="F148" s="8" t="s">
        <v>760</v>
      </c>
      <c r="G148" s="8" t="s">
        <v>761</v>
      </c>
      <c r="H148" s="6" t="s">
        <v>787</v>
      </c>
      <c r="I148" s="6" t="s">
        <v>541</v>
      </c>
      <c r="J148" s="6" t="s">
        <v>67</v>
      </c>
      <c r="K148" s="6" t="s">
        <v>154</v>
      </c>
      <c r="L148" s="6" t="s">
        <v>21</v>
      </c>
      <c r="M148" s="7">
        <v>45184</v>
      </c>
      <c r="N148" s="6" t="s">
        <v>25</v>
      </c>
      <c r="O148" s="8" t="s">
        <v>764</v>
      </c>
      <c r="P148" s="6" t="str">
        <f>HYPERLINK("https://docs.wto.org/imrd/directdoc.asp?DDFDocuments/t/G/SPS/NBDI57.DOCX", "https://docs.wto.org/imrd/directdoc.asp?DDFDocuments/t/G/SPS/NBDI57.DOCX")</f>
        <v>https://docs.wto.org/imrd/directdoc.asp?DDFDocuments/t/G/SPS/NBDI57.DOCX</v>
      </c>
      <c r="Q148" s="6" t="str">
        <f>HYPERLINK("https://docs.wto.org/imrd/directdoc.asp?DDFDocuments/u/G/SPS/NBDI57.DOCX", "https://docs.wto.org/imrd/directdoc.asp?DDFDocuments/u/G/SPS/NBDI57.DOCX")</f>
        <v>https://docs.wto.org/imrd/directdoc.asp?DDFDocuments/u/G/SPS/NBDI57.DOCX</v>
      </c>
      <c r="R148" s="6" t="str">
        <f>HYPERLINK("https://docs.wto.org/imrd/directdoc.asp?DDFDocuments/v/G/SPS/NBDI57.DOCX", "https://docs.wto.org/imrd/directdoc.asp?DDFDocuments/v/G/SPS/NBDI57.DOCX")</f>
        <v>https://docs.wto.org/imrd/directdoc.asp?DDFDocuments/v/G/SPS/NBDI57.DOCX</v>
      </c>
    </row>
    <row r="149" spans="1:18" ht="69.95" customHeight="1">
      <c r="A149" s="8" t="s">
        <v>1445</v>
      </c>
      <c r="B149" s="8" t="s">
        <v>762</v>
      </c>
      <c r="C149" s="7">
        <v>45124</v>
      </c>
      <c r="D149" s="6" t="str">
        <f>HYPERLINK("https://eping.wto.org/en/Search?viewData= G/SPS/N/BDI/57, G/SPS/N/KEN/213, G/SPS/N/RWA/50, G/SPS/N/TZA/279, G/SPS/N/UGA/254"," G/SPS/N/BDI/57, G/SPS/N/KEN/213, G/SPS/N/RWA/50, G/SPS/N/TZA/279, G/SPS/N/UGA/254")</f>
        <v xml:space="preserve"> G/SPS/N/BDI/57, G/SPS/N/KEN/213, G/SPS/N/RWA/50, G/SPS/N/TZA/279, G/SPS/N/UGA/254</v>
      </c>
      <c r="E149" s="6" t="s">
        <v>27</v>
      </c>
      <c r="F149" s="8" t="s">
        <v>760</v>
      </c>
      <c r="G149" s="8" t="s">
        <v>761</v>
      </c>
      <c r="H149" s="6" t="s">
        <v>787</v>
      </c>
      <c r="I149" s="6" t="s">
        <v>541</v>
      </c>
      <c r="J149" s="6" t="s">
        <v>67</v>
      </c>
      <c r="K149" s="6" t="s">
        <v>154</v>
      </c>
      <c r="L149" s="6" t="s">
        <v>21</v>
      </c>
      <c r="M149" s="7">
        <v>45184</v>
      </c>
      <c r="N149" s="6" t="s">
        <v>25</v>
      </c>
      <c r="O149" s="8" t="s">
        <v>764</v>
      </c>
      <c r="P149" s="6" t="str">
        <f>HYPERLINK("https://docs.wto.org/imrd/directdoc.asp?DDFDocuments/t/G/SPS/NBDI57.DOCX", "https://docs.wto.org/imrd/directdoc.asp?DDFDocuments/t/G/SPS/NBDI57.DOCX")</f>
        <v>https://docs.wto.org/imrd/directdoc.asp?DDFDocuments/t/G/SPS/NBDI57.DOCX</v>
      </c>
      <c r="Q149" s="6" t="str">
        <f>HYPERLINK("https://docs.wto.org/imrd/directdoc.asp?DDFDocuments/u/G/SPS/NBDI57.DOCX", "https://docs.wto.org/imrd/directdoc.asp?DDFDocuments/u/G/SPS/NBDI57.DOCX")</f>
        <v>https://docs.wto.org/imrd/directdoc.asp?DDFDocuments/u/G/SPS/NBDI57.DOCX</v>
      </c>
      <c r="R149" s="6" t="str">
        <f>HYPERLINK("https://docs.wto.org/imrd/directdoc.asp?DDFDocuments/v/G/SPS/NBDI57.DOCX", "https://docs.wto.org/imrd/directdoc.asp?DDFDocuments/v/G/SPS/NBDI57.DOCX")</f>
        <v>https://docs.wto.org/imrd/directdoc.asp?DDFDocuments/v/G/SPS/NBDI57.DOCX</v>
      </c>
    </row>
    <row r="150" spans="1:18" ht="69.95" customHeight="1">
      <c r="A150" s="8" t="s">
        <v>1445</v>
      </c>
      <c r="B150" s="8" t="s">
        <v>762</v>
      </c>
      <c r="C150" s="7">
        <v>45124</v>
      </c>
      <c r="D150" s="6" t="str">
        <f>HYPERLINK("https://eping.wto.org/en/Search?viewData= G/SPS/N/BDI/57, G/SPS/N/KEN/213, G/SPS/N/RWA/50, G/SPS/N/TZA/279, G/SPS/N/UGA/254"," G/SPS/N/BDI/57, G/SPS/N/KEN/213, G/SPS/N/RWA/50, G/SPS/N/TZA/279, G/SPS/N/UGA/254")</f>
        <v xml:space="preserve"> G/SPS/N/BDI/57, G/SPS/N/KEN/213, G/SPS/N/RWA/50, G/SPS/N/TZA/279, G/SPS/N/UGA/254</v>
      </c>
      <c r="E150" s="6" t="s">
        <v>768</v>
      </c>
      <c r="F150" s="8" t="s">
        <v>760</v>
      </c>
      <c r="G150" s="8" t="s">
        <v>761</v>
      </c>
      <c r="H150" s="6" t="s">
        <v>787</v>
      </c>
      <c r="I150" s="6" t="s">
        <v>541</v>
      </c>
      <c r="J150" s="6" t="s">
        <v>67</v>
      </c>
      <c r="K150" s="6" t="s">
        <v>154</v>
      </c>
      <c r="L150" s="6" t="s">
        <v>21</v>
      </c>
      <c r="M150" s="7">
        <v>45184</v>
      </c>
      <c r="N150" s="6" t="s">
        <v>25</v>
      </c>
      <c r="O150" s="8" t="s">
        <v>764</v>
      </c>
      <c r="P150" s="6" t="str">
        <f>HYPERLINK("https://docs.wto.org/imrd/directdoc.asp?DDFDocuments/t/G/SPS/NBDI57.DOCX", "https://docs.wto.org/imrd/directdoc.asp?DDFDocuments/t/G/SPS/NBDI57.DOCX")</f>
        <v>https://docs.wto.org/imrd/directdoc.asp?DDFDocuments/t/G/SPS/NBDI57.DOCX</v>
      </c>
      <c r="Q150" s="6" t="str">
        <f>HYPERLINK("https://docs.wto.org/imrd/directdoc.asp?DDFDocuments/u/G/SPS/NBDI57.DOCX", "https://docs.wto.org/imrd/directdoc.asp?DDFDocuments/u/G/SPS/NBDI57.DOCX")</f>
        <v>https://docs.wto.org/imrd/directdoc.asp?DDFDocuments/u/G/SPS/NBDI57.DOCX</v>
      </c>
      <c r="R150" s="6" t="str">
        <f>HYPERLINK("https://docs.wto.org/imrd/directdoc.asp?DDFDocuments/v/G/SPS/NBDI57.DOCX", "https://docs.wto.org/imrd/directdoc.asp?DDFDocuments/v/G/SPS/NBDI57.DOCX")</f>
        <v>https://docs.wto.org/imrd/directdoc.asp?DDFDocuments/v/G/SPS/NBDI57.DOCX</v>
      </c>
    </row>
    <row r="151" spans="1:18" ht="69.95" customHeight="1">
      <c r="A151" s="8" t="s">
        <v>1441</v>
      </c>
      <c r="B151" s="8" t="s">
        <v>736</v>
      </c>
      <c r="C151" s="7">
        <v>45124</v>
      </c>
      <c r="D151" s="6" t="str">
        <f>HYPERLINK("https://eping.wto.org/en/Search?viewData= G/SPS/N/BDI/56, G/SPS/N/KEN/212, G/SPS/N/RWA/49, G/SPS/N/TZA/278, G/SPS/N/UGA/253"," G/SPS/N/BDI/56, G/SPS/N/KEN/212, G/SPS/N/RWA/49, G/SPS/N/TZA/278, G/SPS/N/UGA/253")</f>
        <v xml:space="preserve"> G/SPS/N/BDI/56, G/SPS/N/KEN/212, G/SPS/N/RWA/49, G/SPS/N/TZA/278, G/SPS/N/UGA/253</v>
      </c>
      <c r="E151" s="6" t="s">
        <v>646</v>
      </c>
      <c r="F151" s="8" t="s">
        <v>734</v>
      </c>
      <c r="G151" s="8" t="s">
        <v>735</v>
      </c>
      <c r="H151" s="6" t="s">
        <v>737</v>
      </c>
      <c r="I151" s="6" t="s">
        <v>541</v>
      </c>
      <c r="J151" s="6" t="s">
        <v>67</v>
      </c>
      <c r="K151" s="6" t="s">
        <v>154</v>
      </c>
      <c r="L151" s="6" t="s">
        <v>21</v>
      </c>
      <c r="M151" s="7">
        <v>45184</v>
      </c>
      <c r="N151" s="6" t="s">
        <v>25</v>
      </c>
      <c r="O151" s="8" t="s">
        <v>738</v>
      </c>
      <c r="P151" s="6" t="str">
        <f>HYPERLINK("https://docs.wto.org/imrd/directdoc.asp?DDFDocuments/t/G/SPS/NBDI56.DOCX", "https://docs.wto.org/imrd/directdoc.asp?DDFDocuments/t/G/SPS/NBDI56.DOCX")</f>
        <v>https://docs.wto.org/imrd/directdoc.asp?DDFDocuments/t/G/SPS/NBDI56.DOCX</v>
      </c>
      <c r="Q151" s="6" t="str">
        <f>HYPERLINK("https://docs.wto.org/imrd/directdoc.asp?DDFDocuments/u/G/SPS/NBDI56.DOCX", "https://docs.wto.org/imrd/directdoc.asp?DDFDocuments/u/G/SPS/NBDI56.DOCX")</f>
        <v>https://docs.wto.org/imrd/directdoc.asp?DDFDocuments/u/G/SPS/NBDI56.DOCX</v>
      </c>
      <c r="R151" s="6" t="str">
        <f>HYPERLINK("https://docs.wto.org/imrd/directdoc.asp?DDFDocuments/v/G/SPS/NBDI56.DOCX", "https://docs.wto.org/imrd/directdoc.asp?DDFDocuments/v/G/SPS/NBDI56.DOCX")</f>
        <v>https://docs.wto.org/imrd/directdoc.asp?DDFDocuments/v/G/SPS/NBDI56.DOCX</v>
      </c>
    </row>
    <row r="152" spans="1:18" ht="69.95" customHeight="1">
      <c r="A152" s="8" t="s">
        <v>1441</v>
      </c>
      <c r="B152" s="8" t="s">
        <v>736</v>
      </c>
      <c r="C152" s="7">
        <v>45124</v>
      </c>
      <c r="D152" s="6" t="str">
        <f>HYPERLINK("https://eping.wto.org/en/Search?viewData= G/SPS/N/BDI/56, G/SPS/N/KEN/212, G/SPS/N/RWA/49, G/SPS/N/TZA/278, G/SPS/N/UGA/253"," G/SPS/N/BDI/56, G/SPS/N/KEN/212, G/SPS/N/RWA/49, G/SPS/N/TZA/278, G/SPS/N/UGA/253")</f>
        <v xml:space="preserve"> G/SPS/N/BDI/56, G/SPS/N/KEN/212, G/SPS/N/RWA/49, G/SPS/N/TZA/278, G/SPS/N/UGA/253</v>
      </c>
      <c r="E152" s="6" t="s">
        <v>262</v>
      </c>
      <c r="F152" s="8" t="s">
        <v>734</v>
      </c>
      <c r="G152" s="8" t="s">
        <v>735</v>
      </c>
      <c r="H152" s="6" t="s">
        <v>737</v>
      </c>
      <c r="I152" s="6" t="s">
        <v>541</v>
      </c>
      <c r="J152" s="6" t="s">
        <v>67</v>
      </c>
      <c r="K152" s="6" t="s">
        <v>154</v>
      </c>
      <c r="L152" s="6" t="s">
        <v>21</v>
      </c>
      <c r="M152" s="7">
        <v>45184</v>
      </c>
      <c r="N152" s="6" t="s">
        <v>25</v>
      </c>
      <c r="O152" s="8" t="s">
        <v>738</v>
      </c>
      <c r="P152" s="6" t="str">
        <f>HYPERLINK("https://docs.wto.org/imrd/directdoc.asp?DDFDocuments/t/G/SPS/NBDI56.DOCX", "https://docs.wto.org/imrd/directdoc.asp?DDFDocuments/t/G/SPS/NBDI56.DOCX")</f>
        <v>https://docs.wto.org/imrd/directdoc.asp?DDFDocuments/t/G/SPS/NBDI56.DOCX</v>
      </c>
      <c r="Q152" s="6" t="str">
        <f>HYPERLINK("https://docs.wto.org/imrd/directdoc.asp?DDFDocuments/u/G/SPS/NBDI56.DOCX", "https://docs.wto.org/imrd/directdoc.asp?DDFDocuments/u/G/SPS/NBDI56.DOCX")</f>
        <v>https://docs.wto.org/imrd/directdoc.asp?DDFDocuments/u/G/SPS/NBDI56.DOCX</v>
      </c>
      <c r="R152" s="6" t="str">
        <f>HYPERLINK("https://docs.wto.org/imrd/directdoc.asp?DDFDocuments/v/G/SPS/NBDI56.DOCX", "https://docs.wto.org/imrd/directdoc.asp?DDFDocuments/v/G/SPS/NBDI56.DOCX")</f>
        <v>https://docs.wto.org/imrd/directdoc.asp?DDFDocuments/v/G/SPS/NBDI56.DOCX</v>
      </c>
    </row>
    <row r="153" spans="1:18" ht="69.95" customHeight="1">
      <c r="A153" s="8" t="s">
        <v>1441</v>
      </c>
      <c r="B153" s="8" t="s">
        <v>736</v>
      </c>
      <c r="C153" s="7">
        <v>45124</v>
      </c>
      <c r="D153" s="6" t="str">
        <f>HYPERLINK("https://eping.wto.org/en/Search?viewData= G/SPS/N/BDI/56, G/SPS/N/KEN/212, G/SPS/N/RWA/49, G/SPS/N/TZA/278, G/SPS/N/UGA/253"," G/SPS/N/BDI/56, G/SPS/N/KEN/212, G/SPS/N/RWA/49, G/SPS/N/TZA/278, G/SPS/N/UGA/253")</f>
        <v xml:space="preserve"> G/SPS/N/BDI/56, G/SPS/N/KEN/212, G/SPS/N/RWA/49, G/SPS/N/TZA/278, G/SPS/N/UGA/253</v>
      </c>
      <c r="E153" s="6" t="s">
        <v>197</v>
      </c>
      <c r="F153" s="8" t="s">
        <v>734</v>
      </c>
      <c r="G153" s="8" t="s">
        <v>735</v>
      </c>
      <c r="H153" s="6" t="s">
        <v>779</v>
      </c>
      <c r="I153" s="6" t="s">
        <v>541</v>
      </c>
      <c r="J153" s="6" t="s">
        <v>67</v>
      </c>
      <c r="K153" s="6" t="s">
        <v>138</v>
      </c>
      <c r="L153" s="6" t="s">
        <v>21</v>
      </c>
      <c r="M153" s="7">
        <v>45184</v>
      </c>
      <c r="N153" s="6" t="s">
        <v>25</v>
      </c>
      <c r="O153" s="8" t="s">
        <v>738</v>
      </c>
      <c r="P153" s="6" t="str">
        <f>HYPERLINK("https://docs.wto.org/imrd/directdoc.asp?DDFDocuments/t/G/SPS/NBDI56.DOCX", "https://docs.wto.org/imrd/directdoc.asp?DDFDocuments/t/G/SPS/NBDI56.DOCX")</f>
        <v>https://docs.wto.org/imrd/directdoc.asp?DDFDocuments/t/G/SPS/NBDI56.DOCX</v>
      </c>
      <c r="Q153" s="6" t="str">
        <f>HYPERLINK("https://docs.wto.org/imrd/directdoc.asp?DDFDocuments/u/G/SPS/NBDI56.DOCX", "https://docs.wto.org/imrd/directdoc.asp?DDFDocuments/u/G/SPS/NBDI56.DOCX")</f>
        <v>https://docs.wto.org/imrd/directdoc.asp?DDFDocuments/u/G/SPS/NBDI56.DOCX</v>
      </c>
      <c r="R153" s="6" t="str">
        <f>HYPERLINK("https://docs.wto.org/imrd/directdoc.asp?DDFDocuments/v/G/SPS/NBDI56.DOCX", "https://docs.wto.org/imrd/directdoc.asp?DDFDocuments/v/G/SPS/NBDI56.DOCX")</f>
        <v>https://docs.wto.org/imrd/directdoc.asp?DDFDocuments/v/G/SPS/NBDI56.DOCX</v>
      </c>
    </row>
    <row r="154" spans="1:18" ht="69.95" customHeight="1">
      <c r="A154" s="8" t="s">
        <v>1441</v>
      </c>
      <c r="B154" s="8" t="s">
        <v>736</v>
      </c>
      <c r="C154" s="7">
        <v>45124</v>
      </c>
      <c r="D154" s="6" t="str">
        <f>HYPERLINK("https://eping.wto.org/en/Search?viewData= G/SPS/N/BDI/56, G/SPS/N/KEN/212, G/SPS/N/RWA/49, G/SPS/N/TZA/278, G/SPS/N/UGA/253"," G/SPS/N/BDI/56, G/SPS/N/KEN/212, G/SPS/N/RWA/49, G/SPS/N/TZA/278, G/SPS/N/UGA/253")</f>
        <v xml:space="preserve"> G/SPS/N/BDI/56, G/SPS/N/KEN/212, G/SPS/N/RWA/49, G/SPS/N/TZA/278, G/SPS/N/UGA/253</v>
      </c>
      <c r="E154" s="6" t="s">
        <v>27</v>
      </c>
      <c r="F154" s="8" t="s">
        <v>734</v>
      </c>
      <c r="G154" s="8" t="s">
        <v>735</v>
      </c>
      <c r="H154" s="6" t="s">
        <v>737</v>
      </c>
      <c r="I154" s="6" t="s">
        <v>541</v>
      </c>
      <c r="J154" s="6" t="s">
        <v>67</v>
      </c>
      <c r="K154" s="6" t="s">
        <v>154</v>
      </c>
      <c r="L154" s="6" t="s">
        <v>21</v>
      </c>
      <c r="M154" s="7">
        <v>45184</v>
      </c>
      <c r="N154" s="6" t="s">
        <v>25</v>
      </c>
      <c r="O154" s="8" t="s">
        <v>738</v>
      </c>
      <c r="P154" s="6" t="str">
        <f>HYPERLINK("https://docs.wto.org/imrd/directdoc.asp?DDFDocuments/t/G/SPS/NBDI56.DOCX", "https://docs.wto.org/imrd/directdoc.asp?DDFDocuments/t/G/SPS/NBDI56.DOCX")</f>
        <v>https://docs.wto.org/imrd/directdoc.asp?DDFDocuments/t/G/SPS/NBDI56.DOCX</v>
      </c>
      <c r="Q154" s="6" t="str">
        <f>HYPERLINK("https://docs.wto.org/imrd/directdoc.asp?DDFDocuments/u/G/SPS/NBDI56.DOCX", "https://docs.wto.org/imrd/directdoc.asp?DDFDocuments/u/G/SPS/NBDI56.DOCX")</f>
        <v>https://docs.wto.org/imrd/directdoc.asp?DDFDocuments/u/G/SPS/NBDI56.DOCX</v>
      </c>
      <c r="R154" s="6" t="str">
        <f>HYPERLINK("https://docs.wto.org/imrd/directdoc.asp?DDFDocuments/v/G/SPS/NBDI56.DOCX", "https://docs.wto.org/imrd/directdoc.asp?DDFDocuments/v/G/SPS/NBDI56.DOCX")</f>
        <v>https://docs.wto.org/imrd/directdoc.asp?DDFDocuments/v/G/SPS/NBDI56.DOCX</v>
      </c>
    </row>
    <row r="155" spans="1:18" ht="69.95" customHeight="1">
      <c r="A155" s="8" t="s">
        <v>1441</v>
      </c>
      <c r="B155" s="8" t="s">
        <v>736</v>
      </c>
      <c r="C155" s="7">
        <v>45124</v>
      </c>
      <c r="D155" s="6" t="str">
        <f>HYPERLINK("https://eping.wto.org/en/Search?viewData= G/SPS/N/BDI/56, G/SPS/N/KEN/212, G/SPS/N/RWA/49, G/SPS/N/TZA/278, G/SPS/N/UGA/253"," G/SPS/N/BDI/56, G/SPS/N/KEN/212, G/SPS/N/RWA/49, G/SPS/N/TZA/278, G/SPS/N/UGA/253")</f>
        <v xml:space="preserve"> G/SPS/N/BDI/56, G/SPS/N/KEN/212, G/SPS/N/RWA/49, G/SPS/N/TZA/278, G/SPS/N/UGA/253</v>
      </c>
      <c r="E155" s="6" t="s">
        <v>768</v>
      </c>
      <c r="F155" s="8" t="s">
        <v>734</v>
      </c>
      <c r="G155" s="8" t="s">
        <v>735</v>
      </c>
      <c r="H155" s="6" t="s">
        <v>737</v>
      </c>
      <c r="I155" s="6" t="s">
        <v>541</v>
      </c>
      <c r="J155" s="6" t="s">
        <v>67</v>
      </c>
      <c r="K155" s="6" t="s">
        <v>154</v>
      </c>
      <c r="L155" s="6" t="s">
        <v>21</v>
      </c>
      <c r="M155" s="7">
        <v>45184</v>
      </c>
      <c r="N155" s="6" t="s">
        <v>25</v>
      </c>
      <c r="O155" s="8" t="s">
        <v>738</v>
      </c>
      <c r="P155" s="6" t="str">
        <f>HYPERLINK("https://docs.wto.org/imrd/directdoc.asp?DDFDocuments/t/G/SPS/NBDI56.DOCX", "https://docs.wto.org/imrd/directdoc.asp?DDFDocuments/t/G/SPS/NBDI56.DOCX")</f>
        <v>https://docs.wto.org/imrd/directdoc.asp?DDFDocuments/t/G/SPS/NBDI56.DOCX</v>
      </c>
      <c r="Q155" s="6" t="str">
        <f>HYPERLINK("https://docs.wto.org/imrd/directdoc.asp?DDFDocuments/u/G/SPS/NBDI56.DOCX", "https://docs.wto.org/imrd/directdoc.asp?DDFDocuments/u/G/SPS/NBDI56.DOCX")</f>
        <v>https://docs.wto.org/imrd/directdoc.asp?DDFDocuments/u/G/SPS/NBDI56.DOCX</v>
      </c>
      <c r="R155" s="6" t="str">
        <f>HYPERLINK("https://docs.wto.org/imrd/directdoc.asp?DDFDocuments/v/G/SPS/NBDI56.DOCX", "https://docs.wto.org/imrd/directdoc.asp?DDFDocuments/v/G/SPS/NBDI56.DOCX")</f>
        <v>https://docs.wto.org/imrd/directdoc.asp?DDFDocuments/v/G/SPS/NBDI56.DOCX</v>
      </c>
    </row>
    <row r="156" spans="1:18" ht="69.95" customHeight="1">
      <c r="A156" s="8" t="s">
        <v>1502</v>
      </c>
      <c r="B156" s="8" t="s">
        <v>1117</v>
      </c>
      <c r="C156" s="7">
        <v>45114</v>
      </c>
      <c r="D156" s="6" t="str">
        <f>HYPERLINK("https://eping.wto.org/en/Search?viewData= G/SPS/N/EU/654"," G/SPS/N/EU/654")</f>
        <v xml:space="preserve"> G/SPS/N/EU/654</v>
      </c>
      <c r="E156" s="6" t="s">
        <v>156</v>
      </c>
      <c r="F156" s="8" t="s">
        <v>1115</v>
      </c>
      <c r="G156" s="8" t="s">
        <v>1116</v>
      </c>
      <c r="H156" s="6" t="s">
        <v>1118</v>
      </c>
      <c r="I156" s="6" t="s">
        <v>21</v>
      </c>
      <c r="J156" s="6" t="s">
        <v>67</v>
      </c>
      <c r="K156" s="6" t="s">
        <v>879</v>
      </c>
      <c r="L156" s="6"/>
      <c r="M156" s="7">
        <v>45174</v>
      </c>
      <c r="N156" s="6" t="s">
        <v>25</v>
      </c>
      <c r="O156" s="8" t="s">
        <v>1119</v>
      </c>
      <c r="P156" s="6" t="str">
        <f>HYPERLINK("https://docs.wto.org/imrd/directdoc.asp?DDFDocuments/t/G/SPS/NEU654.DOCX", "https://docs.wto.org/imrd/directdoc.asp?DDFDocuments/t/G/SPS/NEU654.DOCX")</f>
        <v>https://docs.wto.org/imrd/directdoc.asp?DDFDocuments/t/G/SPS/NEU654.DOCX</v>
      </c>
      <c r="Q156" s="6" t="str">
        <f>HYPERLINK("https://docs.wto.org/imrd/directdoc.asp?DDFDocuments/u/G/SPS/NEU654.DOCX", "https://docs.wto.org/imrd/directdoc.asp?DDFDocuments/u/G/SPS/NEU654.DOCX")</f>
        <v>https://docs.wto.org/imrd/directdoc.asp?DDFDocuments/u/G/SPS/NEU654.DOCX</v>
      </c>
      <c r="R156" s="6" t="str">
        <f>HYPERLINK("https://docs.wto.org/imrd/directdoc.asp?DDFDocuments/v/G/SPS/NEU654.DOCX", "https://docs.wto.org/imrd/directdoc.asp?DDFDocuments/v/G/SPS/NEU654.DOCX")</f>
        <v>https://docs.wto.org/imrd/directdoc.asp?DDFDocuments/v/G/SPS/NEU654.DOCX</v>
      </c>
    </row>
    <row r="157" spans="1:18" ht="69.95" customHeight="1">
      <c r="A157" s="8" t="s">
        <v>1507</v>
      </c>
      <c r="B157" s="8" t="s">
        <v>1117</v>
      </c>
      <c r="C157" s="7">
        <v>45114</v>
      </c>
      <c r="D157" s="6" t="str">
        <f>HYPERLINK("https://eping.wto.org/en/Search?viewData= G/SPS/N/EU/653"," G/SPS/N/EU/653")</f>
        <v xml:space="preserve"> G/SPS/N/EU/653</v>
      </c>
      <c r="E157" s="6" t="s">
        <v>156</v>
      </c>
      <c r="F157" s="8" t="s">
        <v>1139</v>
      </c>
      <c r="G157" s="8" t="s">
        <v>1140</v>
      </c>
      <c r="H157" s="6" t="s">
        <v>1118</v>
      </c>
      <c r="I157" s="6" t="s">
        <v>21</v>
      </c>
      <c r="J157" s="6" t="s">
        <v>67</v>
      </c>
      <c r="K157" s="6" t="s">
        <v>879</v>
      </c>
      <c r="L157" s="6"/>
      <c r="M157" s="7">
        <v>45174</v>
      </c>
      <c r="N157" s="6" t="s">
        <v>25</v>
      </c>
      <c r="O157" s="8" t="s">
        <v>1141</v>
      </c>
      <c r="P157" s="6" t="str">
        <f>HYPERLINK("https://docs.wto.org/imrd/directdoc.asp?DDFDocuments/t/G/SPS/NEU653.DOCX", "https://docs.wto.org/imrd/directdoc.asp?DDFDocuments/t/G/SPS/NEU653.DOCX")</f>
        <v>https://docs.wto.org/imrd/directdoc.asp?DDFDocuments/t/G/SPS/NEU653.DOCX</v>
      </c>
      <c r="Q157" s="6" t="str">
        <f>HYPERLINK("https://docs.wto.org/imrd/directdoc.asp?DDFDocuments/u/G/SPS/NEU653.DOCX", "https://docs.wto.org/imrd/directdoc.asp?DDFDocuments/u/G/SPS/NEU653.DOCX")</f>
        <v>https://docs.wto.org/imrd/directdoc.asp?DDFDocuments/u/G/SPS/NEU653.DOCX</v>
      </c>
      <c r="R157" s="6" t="str">
        <f>HYPERLINK("https://docs.wto.org/imrd/directdoc.asp?DDFDocuments/v/G/SPS/NEU653.DOCX", "https://docs.wto.org/imrd/directdoc.asp?DDFDocuments/v/G/SPS/NEU653.DOCX")</f>
        <v>https://docs.wto.org/imrd/directdoc.asp?DDFDocuments/v/G/SPS/NEU653.DOCX</v>
      </c>
    </row>
    <row r="158" spans="1:18" ht="69.95" customHeight="1">
      <c r="A158" s="8" t="s">
        <v>1507</v>
      </c>
      <c r="B158" s="8" t="s">
        <v>1117</v>
      </c>
      <c r="C158" s="7">
        <v>45113</v>
      </c>
      <c r="D158" s="6" t="str">
        <f>HYPERLINK("https://eping.wto.org/en/Search?viewData= G/SPS/N/EU/652"," G/SPS/N/EU/652")</f>
        <v xml:space="preserve"> G/SPS/N/EU/652</v>
      </c>
      <c r="E158" s="6" t="s">
        <v>156</v>
      </c>
      <c r="F158" s="8" t="s">
        <v>1186</v>
      </c>
      <c r="G158" s="8" t="s">
        <v>1187</v>
      </c>
      <c r="H158" s="6" t="s">
        <v>1188</v>
      </c>
      <c r="I158" s="6" t="s">
        <v>21</v>
      </c>
      <c r="J158" s="6" t="s">
        <v>67</v>
      </c>
      <c r="K158" s="6" t="s">
        <v>684</v>
      </c>
      <c r="L158" s="6"/>
      <c r="M158" s="7">
        <v>45173</v>
      </c>
      <c r="N158" s="6" t="s">
        <v>25</v>
      </c>
      <c r="O158" s="8" t="s">
        <v>1189</v>
      </c>
      <c r="P158" s="6" t="str">
        <f>HYPERLINK("https://docs.wto.org/imrd/directdoc.asp?DDFDocuments/t/G/SPS/NEU652.DOCX", "https://docs.wto.org/imrd/directdoc.asp?DDFDocuments/t/G/SPS/NEU652.DOCX")</f>
        <v>https://docs.wto.org/imrd/directdoc.asp?DDFDocuments/t/G/SPS/NEU652.DOCX</v>
      </c>
      <c r="Q158" s="6" t="str">
        <f>HYPERLINK("https://docs.wto.org/imrd/directdoc.asp?DDFDocuments/u/G/SPS/NEU652.DOCX", "https://docs.wto.org/imrd/directdoc.asp?DDFDocuments/u/G/SPS/NEU652.DOCX")</f>
        <v>https://docs.wto.org/imrd/directdoc.asp?DDFDocuments/u/G/SPS/NEU652.DOCX</v>
      </c>
      <c r="R158" s="6" t="str">
        <f>HYPERLINK("https://docs.wto.org/imrd/directdoc.asp?DDFDocuments/v/G/SPS/NEU652.DOCX", "https://docs.wto.org/imrd/directdoc.asp?DDFDocuments/v/G/SPS/NEU652.DOCX")</f>
        <v>https://docs.wto.org/imrd/directdoc.asp?DDFDocuments/v/G/SPS/NEU652.DOCX</v>
      </c>
    </row>
    <row r="159" spans="1:18" ht="69.95" customHeight="1">
      <c r="A159" s="8" t="s">
        <v>1500</v>
      </c>
      <c r="B159" s="8" t="s">
        <v>1106</v>
      </c>
      <c r="C159" s="7">
        <v>45114</v>
      </c>
      <c r="D159" s="6" t="str">
        <f>HYPERLINK("https://eping.wto.org/en/Search?viewData= G/SPS/N/NZL/725"," G/SPS/N/NZL/725")</f>
        <v xml:space="preserve"> G/SPS/N/NZL/725</v>
      </c>
      <c r="E159" s="6" t="s">
        <v>1009</v>
      </c>
      <c r="F159" s="8" t="s">
        <v>1104</v>
      </c>
      <c r="G159" s="8" t="s">
        <v>1105</v>
      </c>
      <c r="H159" s="6" t="s">
        <v>591</v>
      </c>
      <c r="I159" s="6" t="s">
        <v>21</v>
      </c>
      <c r="J159" s="6" t="s">
        <v>478</v>
      </c>
      <c r="K159" s="6" t="s">
        <v>572</v>
      </c>
      <c r="L159" s="6"/>
      <c r="M159" s="7" t="s">
        <v>21</v>
      </c>
      <c r="N159" s="6" t="s">
        <v>25</v>
      </c>
      <c r="O159" s="8" t="s">
        <v>1107</v>
      </c>
      <c r="P159" s="6" t="str">
        <f>HYPERLINK("https://docs.wto.org/imrd/directdoc.asp?DDFDocuments/t/G/SPS/NNZL725.DOCX", "https://docs.wto.org/imrd/directdoc.asp?DDFDocuments/t/G/SPS/NNZL725.DOCX")</f>
        <v>https://docs.wto.org/imrd/directdoc.asp?DDFDocuments/t/G/SPS/NNZL725.DOCX</v>
      </c>
      <c r="Q159" s="6" t="str">
        <f>HYPERLINK("https://docs.wto.org/imrd/directdoc.asp?DDFDocuments/u/G/SPS/NNZL725.DOCX", "https://docs.wto.org/imrd/directdoc.asp?DDFDocuments/u/G/SPS/NNZL725.DOCX")</f>
        <v>https://docs.wto.org/imrd/directdoc.asp?DDFDocuments/u/G/SPS/NNZL725.DOCX</v>
      </c>
      <c r="R159" s="6" t="str">
        <f>HYPERLINK("https://docs.wto.org/imrd/directdoc.asp?DDFDocuments/v/G/SPS/NNZL725.DOCX", "https://docs.wto.org/imrd/directdoc.asp?DDFDocuments/v/G/SPS/NNZL725.DOCX")</f>
        <v>https://docs.wto.org/imrd/directdoc.asp?DDFDocuments/v/G/SPS/NNZL725.DOCX</v>
      </c>
    </row>
    <row r="160" spans="1:18" ht="69.95" customHeight="1">
      <c r="A160" s="8" t="s">
        <v>1512</v>
      </c>
      <c r="B160" s="8" t="s">
        <v>1117</v>
      </c>
      <c r="C160" s="7">
        <v>45113</v>
      </c>
      <c r="D160" s="6" t="str">
        <f>HYPERLINK("https://eping.wto.org/en/Search?viewData= G/SPS/N/EU/651"," G/SPS/N/EU/651")</f>
        <v xml:space="preserve"> G/SPS/N/EU/651</v>
      </c>
      <c r="E160" s="6" t="s">
        <v>156</v>
      </c>
      <c r="F160" s="8" t="s">
        <v>1171</v>
      </c>
      <c r="G160" s="8" t="s">
        <v>1172</v>
      </c>
      <c r="H160" s="6" t="s">
        <v>1173</v>
      </c>
      <c r="I160" s="6" t="s">
        <v>21</v>
      </c>
      <c r="J160" s="6" t="s">
        <v>67</v>
      </c>
      <c r="K160" s="6" t="s">
        <v>68</v>
      </c>
      <c r="L160" s="6"/>
      <c r="M160" s="7">
        <v>45173</v>
      </c>
      <c r="N160" s="6" t="s">
        <v>25</v>
      </c>
      <c r="O160" s="8" t="s">
        <v>1174</v>
      </c>
      <c r="P160" s="6" t="str">
        <f>HYPERLINK("https://docs.wto.org/imrd/directdoc.asp?DDFDocuments/t/G/SPS/NEU651.DOCX", "https://docs.wto.org/imrd/directdoc.asp?DDFDocuments/t/G/SPS/NEU651.DOCX")</f>
        <v>https://docs.wto.org/imrd/directdoc.asp?DDFDocuments/t/G/SPS/NEU651.DOCX</v>
      </c>
      <c r="Q160" s="6" t="str">
        <f>HYPERLINK("https://docs.wto.org/imrd/directdoc.asp?DDFDocuments/u/G/SPS/NEU651.DOCX", "https://docs.wto.org/imrd/directdoc.asp?DDFDocuments/u/G/SPS/NEU651.DOCX")</f>
        <v>https://docs.wto.org/imrd/directdoc.asp?DDFDocuments/u/G/SPS/NEU651.DOCX</v>
      </c>
      <c r="R160" s="6" t="str">
        <f>HYPERLINK("https://docs.wto.org/imrd/directdoc.asp?DDFDocuments/v/G/SPS/NEU651.DOCX", "https://docs.wto.org/imrd/directdoc.asp?DDFDocuments/v/G/SPS/NEU651.DOCX")</f>
        <v>https://docs.wto.org/imrd/directdoc.asp?DDFDocuments/v/G/SPS/NEU651.DOCX</v>
      </c>
    </row>
    <row r="161" spans="1:18" ht="69.95" customHeight="1">
      <c r="A161" s="8" t="s">
        <v>1456</v>
      </c>
      <c r="B161" s="8" t="s">
        <v>814</v>
      </c>
      <c r="C161" s="7">
        <v>45121</v>
      </c>
      <c r="D161"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1" s="6" t="s">
        <v>811</v>
      </c>
      <c r="F161" s="8" t="s">
        <v>812</v>
      </c>
      <c r="G161" s="8" t="s">
        <v>813</v>
      </c>
      <c r="H161" s="6" t="s">
        <v>21</v>
      </c>
      <c r="I161" s="6" t="s">
        <v>32</v>
      </c>
      <c r="J161" s="6" t="s">
        <v>815</v>
      </c>
      <c r="K161" s="6" t="s">
        <v>34</v>
      </c>
      <c r="L161" s="6"/>
      <c r="M161" s="7">
        <v>45181</v>
      </c>
      <c r="N161" s="6" t="s">
        <v>25</v>
      </c>
      <c r="O161" s="8" t="s">
        <v>816</v>
      </c>
      <c r="P161" s="6" t="str">
        <f>HYPERLINK("https://docs.wto.org/imrd/directdoc.asp?DDFDocuments/t/G/TBTN23/ARE579.DOCX", "https://docs.wto.org/imrd/directdoc.asp?DDFDocuments/t/G/TBTN23/ARE579.DOCX")</f>
        <v>https://docs.wto.org/imrd/directdoc.asp?DDFDocuments/t/G/TBTN23/ARE579.DOCX</v>
      </c>
      <c r="Q161" s="6" t="str">
        <f>HYPERLINK("https://docs.wto.org/imrd/directdoc.asp?DDFDocuments/u/G/TBTN23/ARE579.DOCX", "https://docs.wto.org/imrd/directdoc.asp?DDFDocuments/u/G/TBTN23/ARE579.DOCX")</f>
        <v>https://docs.wto.org/imrd/directdoc.asp?DDFDocuments/u/G/TBTN23/ARE579.DOCX</v>
      </c>
      <c r="R161" s="6"/>
    </row>
    <row r="162" spans="1:18" ht="69.95" customHeight="1">
      <c r="A162" s="8" t="s">
        <v>1456</v>
      </c>
      <c r="B162" s="8" t="s">
        <v>814</v>
      </c>
      <c r="C162" s="7">
        <v>45121</v>
      </c>
      <c r="D162"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2" s="6" t="s">
        <v>385</v>
      </c>
      <c r="F162" s="8" t="s">
        <v>812</v>
      </c>
      <c r="G162" s="8" t="s">
        <v>813</v>
      </c>
      <c r="H162" s="6" t="s">
        <v>21</v>
      </c>
      <c r="I162" s="6" t="s">
        <v>32</v>
      </c>
      <c r="J162" s="6" t="s">
        <v>827</v>
      </c>
      <c r="K162" s="6" t="s">
        <v>34</v>
      </c>
      <c r="L162" s="6"/>
      <c r="M162" s="7">
        <v>45181</v>
      </c>
      <c r="N162" s="6" t="s">
        <v>25</v>
      </c>
      <c r="O162" s="8" t="s">
        <v>816</v>
      </c>
      <c r="P162" s="6" t="str">
        <f>HYPERLINK("https://docs.wto.org/imrd/directdoc.asp?DDFDocuments/t/G/TBTN23/ARE579.DOCX", "https://docs.wto.org/imrd/directdoc.asp?DDFDocuments/t/G/TBTN23/ARE579.DOCX")</f>
        <v>https://docs.wto.org/imrd/directdoc.asp?DDFDocuments/t/G/TBTN23/ARE579.DOCX</v>
      </c>
      <c r="Q162" s="6" t="str">
        <f>HYPERLINK("https://docs.wto.org/imrd/directdoc.asp?DDFDocuments/u/G/TBTN23/ARE579.DOCX", "https://docs.wto.org/imrd/directdoc.asp?DDFDocuments/u/G/TBTN23/ARE579.DOCX")</f>
        <v>https://docs.wto.org/imrd/directdoc.asp?DDFDocuments/u/G/TBTN23/ARE579.DOCX</v>
      </c>
      <c r="R162" s="6"/>
    </row>
    <row r="163" spans="1:18" ht="69.95" customHeight="1">
      <c r="A163" s="8" t="s">
        <v>1456</v>
      </c>
      <c r="B163" s="8" t="s">
        <v>814</v>
      </c>
      <c r="C163" s="7">
        <v>45121</v>
      </c>
      <c r="D163"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3" s="6" t="s">
        <v>852</v>
      </c>
      <c r="F163" s="8" t="s">
        <v>812</v>
      </c>
      <c r="G163" s="8" t="s">
        <v>813</v>
      </c>
      <c r="H163" s="6" t="s">
        <v>21</v>
      </c>
      <c r="I163" s="6" t="s">
        <v>32</v>
      </c>
      <c r="J163" s="6" t="s">
        <v>827</v>
      </c>
      <c r="K163" s="6" t="s">
        <v>34</v>
      </c>
      <c r="L163" s="6"/>
      <c r="M163" s="7">
        <v>45181</v>
      </c>
      <c r="N163" s="6" t="s">
        <v>25</v>
      </c>
      <c r="O163" s="8" t="s">
        <v>816</v>
      </c>
      <c r="P163" s="6" t="str">
        <f>HYPERLINK("https://docs.wto.org/imrd/directdoc.asp?DDFDocuments/t/G/TBTN23/ARE579.DOCX", "https://docs.wto.org/imrd/directdoc.asp?DDFDocuments/t/G/TBTN23/ARE579.DOCX")</f>
        <v>https://docs.wto.org/imrd/directdoc.asp?DDFDocuments/t/G/TBTN23/ARE579.DOCX</v>
      </c>
      <c r="Q163" s="6" t="str">
        <f>HYPERLINK("https://docs.wto.org/imrd/directdoc.asp?DDFDocuments/u/G/TBTN23/ARE579.DOCX", "https://docs.wto.org/imrd/directdoc.asp?DDFDocuments/u/G/TBTN23/ARE579.DOCX")</f>
        <v>https://docs.wto.org/imrd/directdoc.asp?DDFDocuments/u/G/TBTN23/ARE579.DOCX</v>
      </c>
      <c r="R163" s="6"/>
    </row>
    <row r="164" spans="1:18" ht="69.95" customHeight="1">
      <c r="A164" s="8" t="s">
        <v>1456</v>
      </c>
      <c r="B164" s="8" t="s">
        <v>814</v>
      </c>
      <c r="C164" s="7">
        <v>45121</v>
      </c>
      <c r="D164"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4" s="6" t="s">
        <v>872</v>
      </c>
      <c r="F164" s="8" t="s">
        <v>812</v>
      </c>
      <c r="G164" s="8" t="s">
        <v>813</v>
      </c>
      <c r="H164" s="6" t="s">
        <v>21</v>
      </c>
      <c r="I164" s="6" t="s">
        <v>32</v>
      </c>
      <c r="J164" s="6" t="s">
        <v>827</v>
      </c>
      <c r="K164" s="6" t="s">
        <v>34</v>
      </c>
      <c r="L164" s="6"/>
      <c r="M164" s="7">
        <v>45181</v>
      </c>
      <c r="N164" s="6" t="s">
        <v>25</v>
      </c>
      <c r="O164" s="8" t="s">
        <v>816</v>
      </c>
      <c r="P164" s="6" t="str">
        <f>HYPERLINK("https://docs.wto.org/imrd/directdoc.asp?DDFDocuments/t/G/TBTN23/ARE579.DOCX", "https://docs.wto.org/imrd/directdoc.asp?DDFDocuments/t/G/TBTN23/ARE579.DOCX")</f>
        <v>https://docs.wto.org/imrd/directdoc.asp?DDFDocuments/t/G/TBTN23/ARE579.DOCX</v>
      </c>
      <c r="Q164" s="6" t="str">
        <f>HYPERLINK("https://docs.wto.org/imrd/directdoc.asp?DDFDocuments/u/G/TBTN23/ARE579.DOCX", "https://docs.wto.org/imrd/directdoc.asp?DDFDocuments/u/G/TBTN23/ARE579.DOCX")</f>
        <v>https://docs.wto.org/imrd/directdoc.asp?DDFDocuments/u/G/TBTN23/ARE579.DOCX</v>
      </c>
      <c r="R164" s="6"/>
    </row>
    <row r="165" spans="1:18" ht="69.95" customHeight="1">
      <c r="A165" s="8" t="s">
        <v>1456</v>
      </c>
      <c r="B165" s="8" t="s">
        <v>814</v>
      </c>
      <c r="C165" s="7">
        <v>45121</v>
      </c>
      <c r="D165"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5" s="6" t="s">
        <v>871</v>
      </c>
      <c r="F165" s="8" t="s">
        <v>812</v>
      </c>
      <c r="G165" s="8" t="s">
        <v>813</v>
      </c>
      <c r="H165" s="6" t="s">
        <v>21</v>
      </c>
      <c r="I165" s="6" t="s">
        <v>32</v>
      </c>
      <c r="J165" s="6" t="s">
        <v>827</v>
      </c>
      <c r="K165" s="6" t="s">
        <v>34</v>
      </c>
      <c r="L165" s="6"/>
      <c r="M165" s="7">
        <v>45181</v>
      </c>
      <c r="N165" s="6" t="s">
        <v>25</v>
      </c>
      <c r="O165" s="8" t="s">
        <v>816</v>
      </c>
      <c r="P165" s="6" t="str">
        <f>HYPERLINK("https://docs.wto.org/imrd/directdoc.asp?DDFDocuments/t/G/TBTN23/ARE579.DOCX", "https://docs.wto.org/imrd/directdoc.asp?DDFDocuments/t/G/TBTN23/ARE579.DOCX")</f>
        <v>https://docs.wto.org/imrd/directdoc.asp?DDFDocuments/t/G/TBTN23/ARE579.DOCX</v>
      </c>
      <c r="Q165" s="6" t="str">
        <f>HYPERLINK("https://docs.wto.org/imrd/directdoc.asp?DDFDocuments/u/G/TBTN23/ARE579.DOCX", "https://docs.wto.org/imrd/directdoc.asp?DDFDocuments/u/G/TBTN23/ARE579.DOCX")</f>
        <v>https://docs.wto.org/imrd/directdoc.asp?DDFDocuments/u/G/TBTN23/ARE579.DOCX</v>
      </c>
      <c r="R165" s="6"/>
    </row>
    <row r="166" spans="1:18" ht="69.95" customHeight="1">
      <c r="A166" s="8" t="s">
        <v>1456</v>
      </c>
      <c r="B166" s="8" t="s">
        <v>814</v>
      </c>
      <c r="C166" s="7">
        <v>45121</v>
      </c>
      <c r="D166"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6" s="6" t="s">
        <v>863</v>
      </c>
      <c r="F166" s="8" t="s">
        <v>812</v>
      </c>
      <c r="G166" s="8" t="s">
        <v>813</v>
      </c>
      <c r="H166" s="6" t="s">
        <v>21</v>
      </c>
      <c r="I166" s="6" t="s">
        <v>32</v>
      </c>
      <c r="J166" s="6" t="s">
        <v>827</v>
      </c>
      <c r="K166" s="6" t="s">
        <v>34</v>
      </c>
      <c r="L166" s="6"/>
      <c r="M166" s="7">
        <v>45181</v>
      </c>
      <c r="N166" s="6" t="s">
        <v>25</v>
      </c>
      <c r="O166" s="8" t="s">
        <v>816</v>
      </c>
      <c r="P166" s="6" t="str">
        <f>HYPERLINK("https://docs.wto.org/imrd/directdoc.asp?DDFDocuments/t/G/TBTN23/ARE579.DOCX", "https://docs.wto.org/imrd/directdoc.asp?DDFDocuments/t/G/TBTN23/ARE579.DOCX")</f>
        <v>https://docs.wto.org/imrd/directdoc.asp?DDFDocuments/t/G/TBTN23/ARE579.DOCX</v>
      </c>
      <c r="Q166" s="6" t="str">
        <f>HYPERLINK("https://docs.wto.org/imrd/directdoc.asp?DDFDocuments/u/G/TBTN23/ARE579.DOCX", "https://docs.wto.org/imrd/directdoc.asp?DDFDocuments/u/G/TBTN23/ARE579.DOCX")</f>
        <v>https://docs.wto.org/imrd/directdoc.asp?DDFDocuments/u/G/TBTN23/ARE579.DOCX</v>
      </c>
      <c r="R166" s="6"/>
    </row>
    <row r="167" spans="1:18" ht="69.95" customHeight="1">
      <c r="A167" s="8" t="s">
        <v>1456</v>
      </c>
      <c r="B167" s="8" t="s">
        <v>814</v>
      </c>
      <c r="C167" s="7">
        <v>45121</v>
      </c>
      <c r="D167" s="6" t="str">
        <f>HYPERLINK("https://eping.wto.org/en/Search?viewData= G/TBT/N/ARE/579, G/TBT/N/BHR/668, G/TBT/N/KWT/639, G/TBT/N/OMN/498, G/TBT/N/QAT/648, G/TBT/N/SAU/1292, G/TBT/N/YEM/255"," G/TBT/N/ARE/579, G/TBT/N/BHR/668, G/TBT/N/KWT/639, G/TBT/N/OMN/498, G/TBT/N/QAT/648, G/TBT/N/SAU/1292, G/TBT/N/YEM/255")</f>
        <v xml:space="preserve"> G/TBT/N/ARE/579, G/TBT/N/BHR/668, G/TBT/N/KWT/639, G/TBT/N/OMN/498, G/TBT/N/QAT/648, G/TBT/N/SAU/1292, G/TBT/N/YEM/255</v>
      </c>
      <c r="E167" s="6" t="s">
        <v>822</v>
      </c>
      <c r="F167" s="8" t="s">
        <v>812</v>
      </c>
      <c r="G167" s="8" t="s">
        <v>813</v>
      </c>
      <c r="H167" s="6" t="s">
        <v>21</v>
      </c>
      <c r="I167" s="6" t="s">
        <v>32</v>
      </c>
      <c r="J167" s="6" t="s">
        <v>827</v>
      </c>
      <c r="K167" s="6" t="s">
        <v>34</v>
      </c>
      <c r="L167" s="6"/>
      <c r="M167" s="7">
        <v>45181</v>
      </c>
      <c r="N167" s="6" t="s">
        <v>25</v>
      </c>
      <c r="O167" s="8" t="s">
        <v>816</v>
      </c>
      <c r="P167" s="6" t="str">
        <f>HYPERLINK("https://docs.wto.org/imrd/directdoc.asp?DDFDocuments/t/G/TBTN23/ARE579.DOCX", "https://docs.wto.org/imrd/directdoc.asp?DDFDocuments/t/G/TBTN23/ARE579.DOCX")</f>
        <v>https://docs.wto.org/imrd/directdoc.asp?DDFDocuments/t/G/TBTN23/ARE579.DOCX</v>
      </c>
      <c r="Q167" s="6" t="str">
        <f>HYPERLINK("https://docs.wto.org/imrd/directdoc.asp?DDFDocuments/u/G/TBTN23/ARE579.DOCX", "https://docs.wto.org/imrd/directdoc.asp?DDFDocuments/u/G/TBTN23/ARE579.DOCX")</f>
        <v>https://docs.wto.org/imrd/directdoc.asp?DDFDocuments/u/G/TBTN23/ARE579.DOCX</v>
      </c>
      <c r="R167" s="6"/>
    </row>
    <row r="168" spans="1:18" ht="69.95" customHeight="1">
      <c r="A168" s="8" t="s">
        <v>1485</v>
      </c>
      <c r="B168" s="8" t="s">
        <v>1018</v>
      </c>
      <c r="C168" s="7">
        <v>45118</v>
      </c>
      <c r="D168" s="6" t="str">
        <f>HYPERLINK("https://eping.wto.org/en/Search?viewData= G/TBT/N/UKR/263"," G/TBT/N/UKR/263")</f>
        <v xml:space="preserve"> G/TBT/N/UKR/263</v>
      </c>
      <c r="E168" s="6" t="s">
        <v>419</v>
      </c>
      <c r="F168" s="8" t="s">
        <v>1016</v>
      </c>
      <c r="G168" s="8" t="s">
        <v>1017</v>
      </c>
      <c r="H168" s="6" t="s">
        <v>21</v>
      </c>
      <c r="I168" s="6" t="s">
        <v>417</v>
      </c>
      <c r="J168" s="6" t="s">
        <v>54</v>
      </c>
      <c r="K168" s="6" t="s">
        <v>60</v>
      </c>
      <c r="L168" s="6"/>
      <c r="M168" s="7">
        <v>45178</v>
      </c>
      <c r="N168" s="6" t="s">
        <v>25</v>
      </c>
      <c r="O168" s="8" t="s">
        <v>1019</v>
      </c>
      <c r="P168" s="6" t="str">
        <f>HYPERLINK("https://docs.wto.org/imrd/directdoc.asp?DDFDocuments/t/G/TBTN23/UKR263.DOCX", "https://docs.wto.org/imrd/directdoc.asp?DDFDocuments/t/G/TBTN23/UKR263.DOCX")</f>
        <v>https://docs.wto.org/imrd/directdoc.asp?DDFDocuments/t/G/TBTN23/UKR263.DOCX</v>
      </c>
      <c r="Q168" s="6" t="str">
        <f>HYPERLINK("https://docs.wto.org/imrd/directdoc.asp?DDFDocuments/u/G/TBTN23/UKR263.DOCX", "https://docs.wto.org/imrd/directdoc.asp?DDFDocuments/u/G/TBTN23/UKR263.DOCX")</f>
        <v>https://docs.wto.org/imrd/directdoc.asp?DDFDocuments/u/G/TBTN23/UKR263.DOCX</v>
      </c>
      <c r="R168" s="6" t="str">
        <f>HYPERLINK("https://docs.wto.org/imrd/directdoc.asp?DDFDocuments/v/G/TBTN23/UKR263.DOCX", "https://docs.wto.org/imrd/directdoc.asp?DDFDocuments/v/G/TBTN23/UKR263.DOCX")</f>
        <v>https://docs.wto.org/imrd/directdoc.asp?DDFDocuments/v/G/TBTN23/UKR263.DOCX</v>
      </c>
    </row>
    <row r="169" spans="1:18" ht="69.95" customHeight="1">
      <c r="A169" s="8" t="s">
        <v>1386</v>
      </c>
      <c r="B169" s="8" t="s">
        <v>369</v>
      </c>
      <c r="C169" s="7">
        <v>45132</v>
      </c>
      <c r="D169" s="6" t="str">
        <f>HYPERLINK("https://eping.wto.org/en/Search?viewData= G/TBT/N/JAM/117"," G/TBT/N/JAM/117")</f>
        <v xml:space="preserve"> G/TBT/N/JAM/117</v>
      </c>
      <c r="E169" s="6" t="s">
        <v>366</v>
      </c>
      <c r="F169" s="8" t="s">
        <v>367</v>
      </c>
      <c r="G169" s="8" t="s">
        <v>368</v>
      </c>
      <c r="H169" s="6" t="s">
        <v>21</v>
      </c>
      <c r="I169" s="6" t="s">
        <v>370</v>
      </c>
      <c r="J169" s="6" t="s">
        <v>371</v>
      </c>
      <c r="K169" s="6" t="s">
        <v>34</v>
      </c>
      <c r="L169" s="6"/>
      <c r="M169" s="7">
        <v>45186</v>
      </c>
      <c r="N169" s="6" t="s">
        <v>25</v>
      </c>
      <c r="O169" s="8" t="s">
        <v>372</v>
      </c>
      <c r="P169" s="6" t="str">
        <f>HYPERLINK("https://docs.wto.org/imrd/directdoc.asp?DDFDocuments/t/G/TBTN23/JAM117.DOCX", "https://docs.wto.org/imrd/directdoc.asp?DDFDocuments/t/G/TBTN23/JAM117.DOCX")</f>
        <v>https://docs.wto.org/imrd/directdoc.asp?DDFDocuments/t/G/TBTN23/JAM117.DOCX</v>
      </c>
      <c r="Q169" s="6"/>
      <c r="R169" s="6"/>
    </row>
    <row r="170" spans="1:18" ht="69.95" customHeight="1">
      <c r="A170" s="8" t="s">
        <v>1348</v>
      </c>
      <c r="B170" s="8" t="s">
        <v>101</v>
      </c>
      <c r="C170" s="7">
        <v>45138</v>
      </c>
      <c r="D170" s="6" t="str">
        <f>HYPERLINK("https://eping.wto.org/en/Search?viewData= G/TBT/N/DEU/19"," G/TBT/N/DEU/19")</f>
        <v xml:space="preserve"> G/TBT/N/DEU/19</v>
      </c>
      <c r="E170" s="6" t="s">
        <v>98</v>
      </c>
      <c r="F170" s="8" t="s">
        <v>99</v>
      </c>
      <c r="G170" s="8" t="s">
        <v>100</v>
      </c>
      <c r="H170" s="6" t="s">
        <v>102</v>
      </c>
      <c r="I170" s="6" t="s">
        <v>21</v>
      </c>
      <c r="J170" s="6" t="s">
        <v>103</v>
      </c>
      <c r="K170" s="6" t="s">
        <v>21</v>
      </c>
      <c r="L170" s="6"/>
      <c r="M170" s="7">
        <v>45198</v>
      </c>
      <c r="N170" s="6" t="s">
        <v>25</v>
      </c>
      <c r="O170" s="6"/>
      <c r="P170" s="6" t="str">
        <f>HYPERLINK("https://docs.wto.org/imrd/directdoc.asp?DDFDocuments/t/G/TBTN23/DEU19.DOCX", "https://docs.wto.org/imrd/directdoc.asp?DDFDocuments/t/G/TBTN23/DEU19.DOCX")</f>
        <v>https://docs.wto.org/imrd/directdoc.asp?DDFDocuments/t/G/TBTN23/DEU19.DOCX</v>
      </c>
      <c r="Q170" s="6"/>
      <c r="R170" s="6"/>
    </row>
    <row r="171" spans="1:18" ht="69.95" customHeight="1">
      <c r="A171" s="8" t="s">
        <v>1460</v>
      </c>
      <c r="B171" s="8" t="s">
        <v>849</v>
      </c>
      <c r="C171" s="7">
        <v>45121</v>
      </c>
      <c r="D171"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1" s="6" t="s">
        <v>822</v>
      </c>
      <c r="F171" s="8" t="s">
        <v>847</v>
      </c>
      <c r="G171" s="8" t="s">
        <v>848</v>
      </c>
      <c r="H171" s="6" t="s">
        <v>21</v>
      </c>
      <c r="I171" s="6" t="s">
        <v>850</v>
      </c>
      <c r="J171" s="6" t="s">
        <v>827</v>
      </c>
      <c r="K171" s="6" t="s">
        <v>34</v>
      </c>
      <c r="L171" s="6"/>
      <c r="M171" s="7">
        <v>45181</v>
      </c>
      <c r="N171" s="6" t="s">
        <v>25</v>
      </c>
      <c r="O171" s="8" t="s">
        <v>851</v>
      </c>
      <c r="P171" s="6" t="str">
        <f>HYPERLINK("https://docs.wto.org/imrd/directdoc.asp?DDFDocuments/t/G/TBTN23/ARE578.DOCX", "https://docs.wto.org/imrd/directdoc.asp?DDFDocuments/t/G/TBTN23/ARE578.DOCX")</f>
        <v>https://docs.wto.org/imrd/directdoc.asp?DDFDocuments/t/G/TBTN23/ARE578.DOCX</v>
      </c>
      <c r="Q171" s="6" t="str">
        <f>HYPERLINK("https://docs.wto.org/imrd/directdoc.asp?DDFDocuments/u/G/TBTN23/ARE578.DOCX", "https://docs.wto.org/imrd/directdoc.asp?DDFDocuments/u/G/TBTN23/ARE578.DOCX")</f>
        <v>https://docs.wto.org/imrd/directdoc.asp?DDFDocuments/u/G/TBTN23/ARE578.DOCX</v>
      </c>
      <c r="R171" s="6"/>
    </row>
    <row r="172" spans="1:18" ht="69.95" customHeight="1">
      <c r="A172" s="8" t="s">
        <v>1460</v>
      </c>
      <c r="B172" s="8" t="s">
        <v>849</v>
      </c>
      <c r="C172" s="7">
        <v>45121</v>
      </c>
      <c r="D172"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2" s="6" t="s">
        <v>863</v>
      </c>
      <c r="F172" s="8" t="s">
        <v>847</v>
      </c>
      <c r="G172" s="8" t="s">
        <v>848</v>
      </c>
      <c r="H172" s="6" t="s">
        <v>21</v>
      </c>
      <c r="I172" s="6" t="s">
        <v>850</v>
      </c>
      <c r="J172" s="6" t="s">
        <v>827</v>
      </c>
      <c r="K172" s="6" t="s">
        <v>34</v>
      </c>
      <c r="L172" s="6"/>
      <c r="M172" s="7">
        <v>45181</v>
      </c>
      <c r="N172" s="6" t="s">
        <v>25</v>
      </c>
      <c r="O172" s="8" t="s">
        <v>851</v>
      </c>
      <c r="P172" s="6" t="str">
        <f>HYPERLINK("https://docs.wto.org/imrd/directdoc.asp?DDFDocuments/t/G/TBTN23/ARE578.DOCX", "https://docs.wto.org/imrd/directdoc.asp?DDFDocuments/t/G/TBTN23/ARE578.DOCX")</f>
        <v>https://docs.wto.org/imrd/directdoc.asp?DDFDocuments/t/G/TBTN23/ARE578.DOCX</v>
      </c>
      <c r="Q172" s="6" t="str">
        <f>HYPERLINK("https://docs.wto.org/imrd/directdoc.asp?DDFDocuments/u/G/TBTN23/ARE578.DOCX", "https://docs.wto.org/imrd/directdoc.asp?DDFDocuments/u/G/TBTN23/ARE578.DOCX")</f>
        <v>https://docs.wto.org/imrd/directdoc.asp?DDFDocuments/u/G/TBTN23/ARE578.DOCX</v>
      </c>
      <c r="R172" s="6"/>
    </row>
    <row r="173" spans="1:18" ht="69.95" customHeight="1">
      <c r="A173" s="8" t="s">
        <v>1460</v>
      </c>
      <c r="B173" s="8" t="s">
        <v>849</v>
      </c>
      <c r="C173" s="7">
        <v>45121</v>
      </c>
      <c r="D173"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3" s="6" t="s">
        <v>811</v>
      </c>
      <c r="F173" s="8" t="s">
        <v>847</v>
      </c>
      <c r="G173" s="8" t="s">
        <v>848</v>
      </c>
      <c r="H173" s="6" t="s">
        <v>21</v>
      </c>
      <c r="I173" s="6" t="s">
        <v>850</v>
      </c>
      <c r="J173" s="6" t="s">
        <v>815</v>
      </c>
      <c r="K173" s="6" t="s">
        <v>34</v>
      </c>
      <c r="L173" s="6"/>
      <c r="M173" s="7">
        <v>45181</v>
      </c>
      <c r="N173" s="6" t="s">
        <v>25</v>
      </c>
      <c r="O173" s="8" t="s">
        <v>851</v>
      </c>
      <c r="P173" s="6" t="str">
        <f>HYPERLINK("https://docs.wto.org/imrd/directdoc.asp?DDFDocuments/t/G/TBTN23/ARE578.DOCX", "https://docs.wto.org/imrd/directdoc.asp?DDFDocuments/t/G/TBTN23/ARE578.DOCX")</f>
        <v>https://docs.wto.org/imrd/directdoc.asp?DDFDocuments/t/G/TBTN23/ARE578.DOCX</v>
      </c>
      <c r="Q173" s="6" t="str">
        <f>HYPERLINK("https://docs.wto.org/imrd/directdoc.asp?DDFDocuments/u/G/TBTN23/ARE578.DOCX", "https://docs.wto.org/imrd/directdoc.asp?DDFDocuments/u/G/TBTN23/ARE578.DOCX")</f>
        <v>https://docs.wto.org/imrd/directdoc.asp?DDFDocuments/u/G/TBTN23/ARE578.DOCX</v>
      </c>
      <c r="R173" s="6"/>
    </row>
    <row r="174" spans="1:18" ht="69.95" customHeight="1">
      <c r="A174" s="8" t="s">
        <v>1460</v>
      </c>
      <c r="B174" s="8" t="s">
        <v>849</v>
      </c>
      <c r="C174" s="7">
        <v>45121</v>
      </c>
      <c r="D174"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4" s="6" t="s">
        <v>871</v>
      </c>
      <c r="F174" s="8" t="s">
        <v>847</v>
      </c>
      <c r="G174" s="8" t="s">
        <v>848</v>
      </c>
      <c r="H174" s="6" t="s">
        <v>21</v>
      </c>
      <c r="I174" s="6" t="s">
        <v>850</v>
      </c>
      <c r="J174" s="6" t="s">
        <v>815</v>
      </c>
      <c r="K174" s="6" t="s">
        <v>34</v>
      </c>
      <c r="L174" s="6"/>
      <c r="M174" s="7">
        <v>45181</v>
      </c>
      <c r="N174" s="6" t="s">
        <v>25</v>
      </c>
      <c r="O174" s="8" t="s">
        <v>851</v>
      </c>
      <c r="P174" s="6" t="str">
        <f>HYPERLINK("https://docs.wto.org/imrd/directdoc.asp?DDFDocuments/t/G/TBTN23/ARE578.DOCX", "https://docs.wto.org/imrd/directdoc.asp?DDFDocuments/t/G/TBTN23/ARE578.DOCX")</f>
        <v>https://docs.wto.org/imrd/directdoc.asp?DDFDocuments/t/G/TBTN23/ARE578.DOCX</v>
      </c>
      <c r="Q174" s="6" t="str">
        <f>HYPERLINK("https://docs.wto.org/imrd/directdoc.asp?DDFDocuments/u/G/TBTN23/ARE578.DOCX", "https://docs.wto.org/imrd/directdoc.asp?DDFDocuments/u/G/TBTN23/ARE578.DOCX")</f>
        <v>https://docs.wto.org/imrd/directdoc.asp?DDFDocuments/u/G/TBTN23/ARE578.DOCX</v>
      </c>
      <c r="R174" s="6"/>
    </row>
    <row r="175" spans="1:18" ht="69.95" customHeight="1">
      <c r="A175" s="8" t="s">
        <v>1460</v>
      </c>
      <c r="B175" s="8" t="s">
        <v>849</v>
      </c>
      <c r="C175" s="7">
        <v>45121</v>
      </c>
      <c r="D175"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5" s="6" t="s">
        <v>852</v>
      </c>
      <c r="F175" s="8" t="s">
        <v>847</v>
      </c>
      <c r="G175" s="8" t="s">
        <v>848</v>
      </c>
      <c r="H175" s="6" t="s">
        <v>21</v>
      </c>
      <c r="I175" s="6" t="s">
        <v>850</v>
      </c>
      <c r="J175" s="6" t="s">
        <v>827</v>
      </c>
      <c r="K175" s="6" t="s">
        <v>34</v>
      </c>
      <c r="L175" s="6"/>
      <c r="M175" s="7">
        <v>45181</v>
      </c>
      <c r="N175" s="6" t="s">
        <v>25</v>
      </c>
      <c r="O175" s="8" t="s">
        <v>851</v>
      </c>
      <c r="P175" s="6" t="str">
        <f>HYPERLINK("https://docs.wto.org/imrd/directdoc.asp?DDFDocuments/t/G/TBTN23/ARE578.DOCX", "https://docs.wto.org/imrd/directdoc.asp?DDFDocuments/t/G/TBTN23/ARE578.DOCX")</f>
        <v>https://docs.wto.org/imrd/directdoc.asp?DDFDocuments/t/G/TBTN23/ARE578.DOCX</v>
      </c>
      <c r="Q175" s="6" t="str">
        <f>HYPERLINK("https://docs.wto.org/imrd/directdoc.asp?DDFDocuments/u/G/TBTN23/ARE578.DOCX", "https://docs.wto.org/imrd/directdoc.asp?DDFDocuments/u/G/TBTN23/ARE578.DOCX")</f>
        <v>https://docs.wto.org/imrd/directdoc.asp?DDFDocuments/u/G/TBTN23/ARE578.DOCX</v>
      </c>
      <c r="R175" s="6"/>
    </row>
    <row r="176" spans="1:18" ht="69.95" customHeight="1">
      <c r="A176" s="8" t="s">
        <v>1460</v>
      </c>
      <c r="B176" s="8" t="s">
        <v>849</v>
      </c>
      <c r="C176" s="7">
        <v>45121</v>
      </c>
      <c r="D176"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6" s="6" t="s">
        <v>872</v>
      </c>
      <c r="F176" s="8" t="s">
        <v>847</v>
      </c>
      <c r="G176" s="8" t="s">
        <v>848</v>
      </c>
      <c r="H176" s="6" t="s">
        <v>21</v>
      </c>
      <c r="I176" s="6" t="s">
        <v>850</v>
      </c>
      <c r="J176" s="6" t="s">
        <v>827</v>
      </c>
      <c r="K176" s="6" t="s">
        <v>34</v>
      </c>
      <c r="L176" s="6"/>
      <c r="M176" s="7">
        <v>45181</v>
      </c>
      <c r="N176" s="6" t="s">
        <v>25</v>
      </c>
      <c r="O176" s="8" t="s">
        <v>851</v>
      </c>
      <c r="P176" s="6" t="str">
        <f>HYPERLINK("https://docs.wto.org/imrd/directdoc.asp?DDFDocuments/t/G/TBTN23/ARE578.DOCX", "https://docs.wto.org/imrd/directdoc.asp?DDFDocuments/t/G/TBTN23/ARE578.DOCX")</f>
        <v>https://docs.wto.org/imrd/directdoc.asp?DDFDocuments/t/G/TBTN23/ARE578.DOCX</v>
      </c>
      <c r="Q176" s="6" t="str">
        <f>HYPERLINK("https://docs.wto.org/imrd/directdoc.asp?DDFDocuments/u/G/TBTN23/ARE578.DOCX", "https://docs.wto.org/imrd/directdoc.asp?DDFDocuments/u/G/TBTN23/ARE578.DOCX")</f>
        <v>https://docs.wto.org/imrd/directdoc.asp?DDFDocuments/u/G/TBTN23/ARE578.DOCX</v>
      </c>
      <c r="R176" s="6"/>
    </row>
    <row r="177" spans="1:18" ht="69.95" customHeight="1">
      <c r="A177" s="8" t="s">
        <v>1460</v>
      </c>
      <c r="B177" s="8" t="s">
        <v>849</v>
      </c>
      <c r="C177" s="7">
        <v>45121</v>
      </c>
      <c r="D177" s="6" t="str">
        <f>HYPERLINK("https://eping.wto.org/en/Search?viewData= G/TBT/N/ARE/578, G/TBT/N/BHR/667, G/TBT/N/KWT/638, G/TBT/N/OMN/497, G/TBT/N/QAT/647, G/TBT/N/SAU/1291, G/TBT/N/YEM/254"," G/TBT/N/ARE/578, G/TBT/N/BHR/667, G/TBT/N/KWT/638, G/TBT/N/OMN/497, G/TBT/N/QAT/647, G/TBT/N/SAU/1291, G/TBT/N/YEM/254")</f>
        <v xml:space="preserve"> G/TBT/N/ARE/578, G/TBT/N/BHR/667, G/TBT/N/KWT/638, G/TBT/N/OMN/497, G/TBT/N/QAT/647, G/TBT/N/SAU/1291, G/TBT/N/YEM/254</v>
      </c>
      <c r="E177" s="6" t="s">
        <v>385</v>
      </c>
      <c r="F177" s="8" t="s">
        <v>847</v>
      </c>
      <c r="G177" s="8" t="s">
        <v>848</v>
      </c>
      <c r="H177" s="6" t="s">
        <v>21</v>
      </c>
      <c r="I177" s="6" t="s">
        <v>850</v>
      </c>
      <c r="J177" s="6" t="s">
        <v>827</v>
      </c>
      <c r="K177" s="6" t="s">
        <v>34</v>
      </c>
      <c r="L177" s="6"/>
      <c r="M177" s="7">
        <v>45181</v>
      </c>
      <c r="N177" s="6" t="s">
        <v>25</v>
      </c>
      <c r="O177" s="8" t="s">
        <v>851</v>
      </c>
      <c r="P177" s="6" t="str">
        <f>HYPERLINK("https://docs.wto.org/imrd/directdoc.asp?DDFDocuments/t/G/TBTN23/ARE578.DOCX", "https://docs.wto.org/imrd/directdoc.asp?DDFDocuments/t/G/TBTN23/ARE578.DOCX")</f>
        <v>https://docs.wto.org/imrd/directdoc.asp?DDFDocuments/t/G/TBTN23/ARE578.DOCX</v>
      </c>
      <c r="Q177" s="6" t="str">
        <f>HYPERLINK("https://docs.wto.org/imrd/directdoc.asp?DDFDocuments/u/G/TBTN23/ARE578.DOCX", "https://docs.wto.org/imrd/directdoc.asp?DDFDocuments/u/G/TBTN23/ARE578.DOCX")</f>
        <v>https://docs.wto.org/imrd/directdoc.asp?DDFDocuments/u/G/TBTN23/ARE578.DOCX</v>
      </c>
      <c r="R177" s="6"/>
    </row>
    <row r="178" spans="1:18" ht="69.95" customHeight="1">
      <c r="A178" s="8" t="s">
        <v>1532</v>
      </c>
      <c r="B178" s="8" t="s">
        <v>1310</v>
      </c>
      <c r="C178" s="7">
        <v>45110</v>
      </c>
      <c r="D178" s="6" t="str">
        <f>HYPERLINK("https://eping.wto.org/en/Search?viewData= G/TBT/N/CHL/648"," G/TBT/N/CHL/648")</f>
        <v xml:space="preserve"> G/TBT/N/CHL/648</v>
      </c>
      <c r="E178" s="6" t="s">
        <v>81</v>
      </c>
      <c r="F178" s="8" t="s">
        <v>1308</v>
      </c>
      <c r="G178" s="8" t="s">
        <v>1309</v>
      </c>
      <c r="H178" s="6" t="s">
        <v>21</v>
      </c>
      <c r="I178" s="6" t="s">
        <v>1311</v>
      </c>
      <c r="J178" s="6" t="s">
        <v>59</v>
      </c>
      <c r="K178" s="6" t="s">
        <v>21</v>
      </c>
      <c r="L178" s="6"/>
      <c r="M178" s="7">
        <v>45170</v>
      </c>
      <c r="N178" s="6" t="s">
        <v>25</v>
      </c>
      <c r="O178" s="8" t="s">
        <v>1312</v>
      </c>
      <c r="P178" s="6" t="str">
        <f>HYPERLINK("https://docs.wto.org/imrd/directdoc.asp?DDFDocuments/t/G/TBTN23/CHL648.DOCX", "https://docs.wto.org/imrd/directdoc.asp?DDFDocuments/t/G/TBTN23/CHL648.DOCX")</f>
        <v>https://docs.wto.org/imrd/directdoc.asp?DDFDocuments/t/G/TBTN23/CHL648.DOCX</v>
      </c>
      <c r="Q178" s="6" t="str">
        <f>HYPERLINK("https://docs.wto.org/imrd/directdoc.asp?DDFDocuments/u/G/TBTN23/CHL648.DOCX", "https://docs.wto.org/imrd/directdoc.asp?DDFDocuments/u/G/TBTN23/CHL648.DOCX")</f>
        <v>https://docs.wto.org/imrd/directdoc.asp?DDFDocuments/u/G/TBTN23/CHL648.DOCX</v>
      </c>
      <c r="R178" s="6" t="str">
        <f>HYPERLINK("https://docs.wto.org/imrd/directdoc.asp?DDFDocuments/v/G/TBTN23/CHL648.DOCX", "https://docs.wto.org/imrd/directdoc.asp?DDFDocuments/v/G/TBTN23/CHL648.DOCX")</f>
        <v>https://docs.wto.org/imrd/directdoc.asp?DDFDocuments/v/G/TBTN23/CHL648.DOCX</v>
      </c>
    </row>
    <row r="179" spans="1:18" ht="69.95" customHeight="1">
      <c r="A179" s="8" t="s">
        <v>1415</v>
      </c>
      <c r="B179" s="8" t="s">
        <v>531</v>
      </c>
      <c r="C179" s="7">
        <v>45127</v>
      </c>
      <c r="D179" s="6" t="str">
        <f>HYPERLINK("https://eping.wto.org/en/Search?viewData= G/TBT/N/CHN/1737"," G/TBT/N/CHN/1737")</f>
        <v xml:space="preserve"> G/TBT/N/CHN/1737</v>
      </c>
      <c r="E179" s="6" t="s">
        <v>528</v>
      </c>
      <c r="F179" s="8" t="s">
        <v>529</v>
      </c>
      <c r="G179" s="8" t="s">
        <v>530</v>
      </c>
      <c r="H179" s="6" t="s">
        <v>532</v>
      </c>
      <c r="I179" s="6" t="s">
        <v>533</v>
      </c>
      <c r="J179" s="6" t="s">
        <v>59</v>
      </c>
      <c r="K179" s="6" t="s">
        <v>21</v>
      </c>
      <c r="L179" s="6"/>
      <c r="M179" s="7">
        <v>45187</v>
      </c>
      <c r="N179" s="6" t="s">
        <v>25</v>
      </c>
      <c r="O179" s="8" t="s">
        <v>534</v>
      </c>
      <c r="P179" s="6" t="str">
        <f>HYPERLINK("https://docs.wto.org/imrd/directdoc.asp?DDFDocuments/t/G/TBTN23/CHN1737.DOCX", "https://docs.wto.org/imrd/directdoc.asp?DDFDocuments/t/G/TBTN23/CHN1737.DOCX")</f>
        <v>https://docs.wto.org/imrd/directdoc.asp?DDFDocuments/t/G/TBTN23/CHN1737.DOCX</v>
      </c>
      <c r="Q179" s="6"/>
      <c r="R179" s="6"/>
    </row>
    <row r="180" spans="1:18" ht="69.95" customHeight="1">
      <c r="A180" s="8" t="s">
        <v>1414</v>
      </c>
      <c r="B180" s="8" t="s">
        <v>579</v>
      </c>
      <c r="C180" s="7">
        <v>45127</v>
      </c>
      <c r="D180" s="6" t="str">
        <f>HYPERLINK("https://eping.wto.org/en/Search?viewData= G/TBT/N/CHN/1738"," G/TBT/N/CHN/1738")</f>
        <v xml:space="preserve"> G/TBT/N/CHN/1738</v>
      </c>
      <c r="E180" s="6" t="s">
        <v>528</v>
      </c>
      <c r="F180" s="8" t="s">
        <v>577</v>
      </c>
      <c r="G180" s="8" t="s">
        <v>578</v>
      </c>
      <c r="H180" s="6" t="s">
        <v>532</v>
      </c>
      <c r="I180" s="6" t="s">
        <v>580</v>
      </c>
      <c r="J180" s="6" t="s">
        <v>59</v>
      </c>
      <c r="K180" s="6" t="s">
        <v>21</v>
      </c>
      <c r="L180" s="6"/>
      <c r="M180" s="7">
        <v>45187</v>
      </c>
      <c r="N180" s="6" t="s">
        <v>25</v>
      </c>
      <c r="O180" s="8" t="s">
        <v>581</v>
      </c>
      <c r="P180" s="6" t="str">
        <f>HYPERLINK("https://docs.wto.org/imrd/directdoc.asp?DDFDocuments/t/G/TBTN23/CHN1738.DOCX", "https://docs.wto.org/imrd/directdoc.asp?DDFDocuments/t/G/TBTN23/CHN1738.DOCX")</f>
        <v>https://docs.wto.org/imrd/directdoc.asp?DDFDocuments/t/G/TBTN23/CHN1738.DOCX</v>
      </c>
      <c r="Q180" s="6"/>
      <c r="R180" s="6"/>
    </row>
    <row r="181" spans="1:18" ht="69.95" customHeight="1">
      <c r="A181" s="8" t="s">
        <v>1411</v>
      </c>
      <c r="B181" s="8" t="s">
        <v>550</v>
      </c>
      <c r="C181" s="7">
        <v>45127</v>
      </c>
      <c r="D181" s="6" t="str">
        <f>HYPERLINK("https://eping.wto.org/en/Search?viewData= G/TBT/N/CHN/1734"," G/TBT/N/CHN/1734")</f>
        <v xml:space="preserve"> G/TBT/N/CHN/1734</v>
      </c>
      <c r="E181" s="6" t="s">
        <v>528</v>
      </c>
      <c r="F181" s="8" t="s">
        <v>548</v>
      </c>
      <c r="G181" s="8" t="s">
        <v>549</v>
      </c>
      <c r="H181" s="6" t="s">
        <v>532</v>
      </c>
      <c r="I181" s="6" t="s">
        <v>525</v>
      </c>
      <c r="J181" s="6" t="s">
        <v>59</v>
      </c>
      <c r="K181" s="6" t="s">
        <v>21</v>
      </c>
      <c r="L181" s="6"/>
      <c r="M181" s="7">
        <v>45187</v>
      </c>
      <c r="N181" s="6" t="s">
        <v>25</v>
      </c>
      <c r="O181" s="8" t="s">
        <v>551</v>
      </c>
      <c r="P181" s="6" t="str">
        <f>HYPERLINK("https://docs.wto.org/imrd/directdoc.asp?DDFDocuments/t/G/TBTN23/CHN1734.DOCX", "https://docs.wto.org/imrd/directdoc.asp?DDFDocuments/t/G/TBTN23/CHN1734.DOCX")</f>
        <v>https://docs.wto.org/imrd/directdoc.asp?DDFDocuments/t/G/TBTN23/CHN1734.DOCX</v>
      </c>
      <c r="Q181" s="6"/>
      <c r="R181" s="6"/>
    </row>
    <row r="182" spans="1:18" ht="69.95" customHeight="1">
      <c r="A182" s="8" t="s">
        <v>1411</v>
      </c>
      <c r="B182" s="8" t="s">
        <v>550</v>
      </c>
      <c r="C182" s="7">
        <v>45127</v>
      </c>
      <c r="D182" s="6" t="str">
        <f>HYPERLINK("https://eping.wto.org/en/Search?viewData= G/TBT/N/CHN/1735"," G/TBT/N/CHN/1735")</f>
        <v xml:space="preserve"> G/TBT/N/CHN/1735</v>
      </c>
      <c r="E182" s="6" t="s">
        <v>528</v>
      </c>
      <c r="F182" s="8" t="s">
        <v>582</v>
      </c>
      <c r="G182" s="8" t="s">
        <v>583</v>
      </c>
      <c r="H182" s="6" t="s">
        <v>532</v>
      </c>
      <c r="I182" s="6" t="s">
        <v>525</v>
      </c>
      <c r="J182" s="6" t="s">
        <v>59</v>
      </c>
      <c r="K182" s="6" t="s">
        <v>21</v>
      </c>
      <c r="L182" s="6"/>
      <c r="M182" s="7">
        <v>45187</v>
      </c>
      <c r="N182" s="6" t="s">
        <v>25</v>
      </c>
      <c r="O182" s="8" t="s">
        <v>584</v>
      </c>
      <c r="P182" s="6" t="str">
        <f>HYPERLINK("https://docs.wto.org/imrd/directdoc.asp?DDFDocuments/t/G/TBTN23/CHN1735.DOCX", "https://docs.wto.org/imrd/directdoc.asp?DDFDocuments/t/G/TBTN23/CHN1735.DOCX")</f>
        <v>https://docs.wto.org/imrd/directdoc.asp?DDFDocuments/t/G/TBTN23/CHN1735.DOCX</v>
      </c>
      <c r="Q182" s="6"/>
      <c r="R182" s="6"/>
    </row>
    <row r="183" spans="1:18" ht="69.95" customHeight="1">
      <c r="A183" s="8" t="s">
        <v>1495</v>
      </c>
      <c r="B183" s="8" t="s">
        <v>1074</v>
      </c>
      <c r="C183" s="7">
        <v>45117</v>
      </c>
      <c r="D183" s="6" t="str">
        <f>HYPERLINK("https://eping.wto.org/en/Search?viewData= G/TBT/N/ARG/445"," G/TBT/N/ARG/445")</f>
        <v xml:space="preserve"> G/TBT/N/ARG/445</v>
      </c>
      <c r="E183" s="6" t="s">
        <v>610</v>
      </c>
      <c r="F183" s="8" t="s">
        <v>1073</v>
      </c>
      <c r="G183" s="8" t="s">
        <v>38</v>
      </c>
      <c r="H183" s="6" t="s">
        <v>21</v>
      </c>
      <c r="I183" s="6" t="s">
        <v>1075</v>
      </c>
      <c r="J183" s="6" t="s">
        <v>54</v>
      </c>
      <c r="K183" s="6" t="s">
        <v>21</v>
      </c>
      <c r="L183" s="6"/>
      <c r="M183" s="7">
        <v>45177</v>
      </c>
      <c r="N183" s="6" t="s">
        <v>25</v>
      </c>
      <c r="O183" s="8" t="s">
        <v>1076</v>
      </c>
      <c r="P183" s="6" t="str">
        <f>HYPERLINK("https://docs.wto.org/imrd/directdoc.asp?DDFDocuments/t/G/TBTN23/ARG445.DOCX", "https://docs.wto.org/imrd/directdoc.asp?DDFDocuments/t/G/TBTN23/ARG445.DOCX")</f>
        <v>https://docs.wto.org/imrd/directdoc.asp?DDFDocuments/t/G/TBTN23/ARG445.DOCX</v>
      </c>
      <c r="Q183" s="6" t="str">
        <f>HYPERLINK("https://docs.wto.org/imrd/directdoc.asp?DDFDocuments/u/G/TBTN23/ARG445.DOCX", "https://docs.wto.org/imrd/directdoc.asp?DDFDocuments/u/G/TBTN23/ARG445.DOCX")</f>
        <v>https://docs.wto.org/imrd/directdoc.asp?DDFDocuments/u/G/TBTN23/ARG445.DOCX</v>
      </c>
      <c r="R183" s="6" t="str">
        <f>HYPERLINK("https://docs.wto.org/imrd/directdoc.asp?DDFDocuments/v/G/TBTN23/ARG445.DOCX", "https://docs.wto.org/imrd/directdoc.asp?DDFDocuments/v/G/TBTN23/ARG445.DOCX")</f>
        <v>https://docs.wto.org/imrd/directdoc.asp?DDFDocuments/v/G/TBTN23/ARG445.DOCX</v>
      </c>
    </row>
    <row r="184" spans="1:18" ht="69.95" customHeight="1">
      <c r="A184" s="8" t="s">
        <v>1438</v>
      </c>
      <c r="B184" s="8" t="s">
        <v>724</v>
      </c>
      <c r="C184" s="7">
        <v>45124</v>
      </c>
      <c r="D184" s="6" t="str">
        <f>HYPERLINK("https://eping.wto.org/en/Search?viewData= G/SPS/N/ZAF/81"," G/SPS/N/ZAF/81")</f>
        <v xml:space="preserve"> G/SPS/N/ZAF/81</v>
      </c>
      <c r="E184" s="6" t="s">
        <v>721</v>
      </c>
      <c r="F184" s="8" t="s">
        <v>722</v>
      </c>
      <c r="G184" s="8" t="s">
        <v>723</v>
      </c>
      <c r="H184" s="6" t="s">
        <v>21</v>
      </c>
      <c r="I184" s="6" t="s">
        <v>21</v>
      </c>
      <c r="J184" s="6" t="s">
        <v>67</v>
      </c>
      <c r="K184" s="6" t="s">
        <v>725</v>
      </c>
      <c r="L184" s="6" t="s">
        <v>21</v>
      </c>
      <c r="M184" s="7">
        <v>45184</v>
      </c>
      <c r="N184" s="6" t="s">
        <v>25</v>
      </c>
      <c r="O184" s="8" t="s">
        <v>726</v>
      </c>
      <c r="P184" s="6" t="str">
        <f>HYPERLINK("https://docs.wto.org/imrd/directdoc.asp?DDFDocuments/t/G/SPS/NZAF81.DOCX", "https://docs.wto.org/imrd/directdoc.asp?DDFDocuments/t/G/SPS/NZAF81.DOCX")</f>
        <v>https://docs.wto.org/imrd/directdoc.asp?DDFDocuments/t/G/SPS/NZAF81.DOCX</v>
      </c>
      <c r="Q184" s="6" t="str">
        <f>HYPERLINK("https://docs.wto.org/imrd/directdoc.asp?DDFDocuments/u/G/SPS/NZAF81.DOCX", "https://docs.wto.org/imrd/directdoc.asp?DDFDocuments/u/G/SPS/NZAF81.DOCX")</f>
        <v>https://docs.wto.org/imrd/directdoc.asp?DDFDocuments/u/G/SPS/NZAF81.DOCX</v>
      </c>
      <c r="R184" s="6" t="str">
        <f>HYPERLINK("https://docs.wto.org/imrd/directdoc.asp?DDFDocuments/v/G/SPS/NZAF81.DOCX", "https://docs.wto.org/imrd/directdoc.asp?DDFDocuments/v/G/SPS/NZAF81.DOCX")</f>
        <v>https://docs.wto.org/imrd/directdoc.asp?DDFDocuments/v/G/SPS/NZAF81.DOCX</v>
      </c>
    </row>
    <row r="185" spans="1:18" ht="69.95" customHeight="1">
      <c r="A185" s="8" t="s">
        <v>1488</v>
      </c>
      <c r="B185" s="8" t="s">
        <v>1033</v>
      </c>
      <c r="C185" s="7">
        <v>45117</v>
      </c>
      <c r="D185" s="6" t="str">
        <f>HYPERLINK("https://eping.wto.org/en/Search?viewData= G/TBT/N/PER/150"," G/TBT/N/PER/150")</f>
        <v xml:space="preserve"> G/TBT/N/PER/150</v>
      </c>
      <c r="E185" s="6" t="s">
        <v>359</v>
      </c>
      <c r="F185" s="8" t="s">
        <v>1031</v>
      </c>
      <c r="G185" s="8" t="s">
        <v>1032</v>
      </c>
      <c r="H185" s="6" t="s">
        <v>1034</v>
      </c>
      <c r="I185" s="6" t="s">
        <v>1035</v>
      </c>
      <c r="J185" s="6" t="s">
        <v>1036</v>
      </c>
      <c r="K185" s="6" t="s">
        <v>21</v>
      </c>
      <c r="L185" s="6"/>
      <c r="M185" s="7">
        <v>45177</v>
      </c>
      <c r="N185" s="6" t="s">
        <v>25</v>
      </c>
      <c r="O185" s="8" t="s">
        <v>1037</v>
      </c>
      <c r="P185" s="6" t="str">
        <f>HYPERLINK("https://docs.wto.org/imrd/directdoc.asp?DDFDocuments/t/G/TBTN23/PER150.DOCX", "https://docs.wto.org/imrd/directdoc.asp?DDFDocuments/t/G/TBTN23/PER150.DOCX")</f>
        <v>https://docs.wto.org/imrd/directdoc.asp?DDFDocuments/t/G/TBTN23/PER150.DOCX</v>
      </c>
      <c r="Q185" s="6" t="str">
        <f>HYPERLINK("https://docs.wto.org/imrd/directdoc.asp?DDFDocuments/u/G/TBTN23/PER150.DOCX", "https://docs.wto.org/imrd/directdoc.asp?DDFDocuments/u/G/TBTN23/PER150.DOCX")</f>
        <v>https://docs.wto.org/imrd/directdoc.asp?DDFDocuments/u/G/TBTN23/PER150.DOCX</v>
      </c>
      <c r="R185" s="6" t="str">
        <f>HYPERLINK("https://docs.wto.org/imrd/directdoc.asp?DDFDocuments/v/G/TBTN23/PER150.DOCX", "https://docs.wto.org/imrd/directdoc.asp?DDFDocuments/v/G/TBTN23/PER150.DOCX")</f>
        <v>https://docs.wto.org/imrd/directdoc.asp?DDFDocuments/v/G/TBTN23/PER150.DOCX</v>
      </c>
    </row>
    <row r="186" spans="1:18" ht="69.95" customHeight="1">
      <c r="A186" s="8" t="s">
        <v>1387</v>
      </c>
      <c r="B186" s="8" t="s">
        <v>375</v>
      </c>
      <c r="C186" s="7">
        <v>45132</v>
      </c>
      <c r="D186" s="6" t="str">
        <f>HYPERLINK("https://eping.wto.org/en/Search?viewData= G/TBT/N/USA/2019"," G/TBT/N/USA/2019")</f>
        <v xml:space="preserve"> G/TBT/N/USA/2019</v>
      </c>
      <c r="E186" s="6" t="s">
        <v>17</v>
      </c>
      <c r="F186" s="8" t="s">
        <v>373</v>
      </c>
      <c r="G186" s="8" t="s">
        <v>374</v>
      </c>
      <c r="H186" s="6" t="s">
        <v>21</v>
      </c>
      <c r="I186" s="6" t="s">
        <v>376</v>
      </c>
      <c r="J186" s="6" t="s">
        <v>377</v>
      </c>
      <c r="K186" s="6" t="s">
        <v>21</v>
      </c>
      <c r="L186" s="6"/>
      <c r="M186" s="7">
        <v>45222</v>
      </c>
      <c r="N186" s="6" t="s">
        <v>25</v>
      </c>
      <c r="O186" s="8" t="s">
        <v>378</v>
      </c>
      <c r="P186" s="6" t="str">
        <f>HYPERLINK("https://docs.wto.org/imrd/directdoc.asp?DDFDocuments/t/G/TBTN23/USA2019.DOCX", "https://docs.wto.org/imrd/directdoc.asp?DDFDocuments/t/G/TBTN23/USA2019.DOCX")</f>
        <v>https://docs.wto.org/imrd/directdoc.asp?DDFDocuments/t/G/TBTN23/USA2019.DOCX</v>
      </c>
      <c r="Q186" s="6"/>
      <c r="R186" s="6"/>
    </row>
    <row r="187" spans="1:18" ht="69.95" customHeight="1">
      <c r="A187" s="8" t="s">
        <v>1511</v>
      </c>
      <c r="B187" s="8" t="s">
        <v>1167</v>
      </c>
      <c r="C187" s="7">
        <v>45113</v>
      </c>
      <c r="D187" s="6" t="str">
        <f>HYPERLINK("https://eping.wto.org/en/Search?viewData= G/TBT/N/BRA/1489"," G/TBT/N/BRA/1489")</f>
        <v xml:space="preserve"> G/TBT/N/BRA/1489</v>
      </c>
      <c r="E187" s="6" t="s">
        <v>62</v>
      </c>
      <c r="F187" s="8" t="s">
        <v>1165</v>
      </c>
      <c r="G187" s="8" t="s">
        <v>1166</v>
      </c>
      <c r="H187" s="6" t="s">
        <v>1168</v>
      </c>
      <c r="I187" s="6" t="s">
        <v>21</v>
      </c>
      <c r="J187" s="6" t="s">
        <v>1169</v>
      </c>
      <c r="K187" s="6" t="s">
        <v>401</v>
      </c>
      <c r="L187" s="6"/>
      <c r="M187" s="7">
        <v>45156</v>
      </c>
      <c r="N187" s="6" t="s">
        <v>25</v>
      </c>
      <c r="O187" s="8" t="s">
        <v>1170</v>
      </c>
      <c r="P187" s="6" t="str">
        <f>HYPERLINK("https://docs.wto.org/imrd/directdoc.asp?DDFDocuments/t/G/TBTN23/BRA1489.DOCX", "https://docs.wto.org/imrd/directdoc.asp?DDFDocuments/t/G/TBTN23/BRA1489.DOCX")</f>
        <v>https://docs.wto.org/imrd/directdoc.asp?DDFDocuments/t/G/TBTN23/BRA1489.DOCX</v>
      </c>
      <c r="Q187" s="6" t="str">
        <f>HYPERLINK("https://docs.wto.org/imrd/directdoc.asp?DDFDocuments/u/G/TBTN23/BRA1489.DOCX", "https://docs.wto.org/imrd/directdoc.asp?DDFDocuments/u/G/TBTN23/BRA1489.DOCX")</f>
        <v>https://docs.wto.org/imrd/directdoc.asp?DDFDocuments/u/G/TBTN23/BRA1489.DOCX</v>
      </c>
      <c r="R187" s="6" t="str">
        <f>HYPERLINK("https://docs.wto.org/imrd/directdoc.asp?DDFDocuments/v/G/TBTN23/BRA1489.DOCX", "https://docs.wto.org/imrd/directdoc.asp?DDFDocuments/v/G/TBTN23/BRA1489.DOCX")</f>
        <v>https://docs.wto.org/imrd/directdoc.asp?DDFDocuments/v/G/TBTN23/BRA1489.DOCX</v>
      </c>
    </row>
    <row r="188" spans="1:18" ht="69.95" customHeight="1">
      <c r="A188" s="8" t="s">
        <v>1484</v>
      </c>
      <c r="B188" s="8" t="s">
        <v>1012</v>
      </c>
      <c r="C188" s="7">
        <v>45118</v>
      </c>
      <c r="D188" s="6" t="str">
        <f>HYPERLINK("https://eping.wto.org/en/Search?viewData= G/SPS/N/NZL/728"," G/SPS/N/NZL/728")</f>
        <v xml:space="preserve"> G/SPS/N/NZL/728</v>
      </c>
      <c r="E188" s="6" t="s">
        <v>1009</v>
      </c>
      <c r="F188" s="8" t="s">
        <v>1010</v>
      </c>
      <c r="G188" s="8" t="s">
        <v>1011</v>
      </c>
      <c r="H188" s="6" t="s">
        <v>1013</v>
      </c>
      <c r="I188" s="6" t="s">
        <v>21</v>
      </c>
      <c r="J188" s="6" t="s">
        <v>254</v>
      </c>
      <c r="K188" s="6" t="s">
        <v>364</v>
      </c>
      <c r="L188" s="6" t="s">
        <v>1014</v>
      </c>
      <c r="M188" s="7">
        <v>45127</v>
      </c>
      <c r="N188" s="6" t="s">
        <v>25</v>
      </c>
      <c r="O188" s="8" t="s">
        <v>1015</v>
      </c>
      <c r="P188" s="6" t="str">
        <f>HYPERLINK("https://docs.wto.org/imrd/directdoc.asp?DDFDocuments/t/G/SPS/NNZL728.DOCX", "https://docs.wto.org/imrd/directdoc.asp?DDFDocuments/t/G/SPS/NNZL728.DOCX")</f>
        <v>https://docs.wto.org/imrd/directdoc.asp?DDFDocuments/t/G/SPS/NNZL728.DOCX</v>
      </c>
      <c r="Q188" s="6" t="str">
        <f>HYPERLINK("https://docs.wto.org/imrd/directdoc.asp?DDFDocuments/u/G/SPS/NNZL728.DOCX", "https://docs.wto.org/imrd/directdoc.asp?DDFDocuments/u/G/SPS/NNZL728.DOCX")</f>
        <v>https://docs.wto.org/imrd/directdoc.asp?DDFDocuments/u/G/SPS/NNZL728.DOCX</v>
      </c>
      <c r="R188" s="6" t="str">
        <f>HYPERLINK("https://docs.wto.org/imrd/directdoc.asp?DDFDocuments/v/G/SPS/NNZL728.DOCX", "https://docs.wto.org/imrd/directdoc.asp?DDFDocuments/v/G/SPS/NNZL728.DOCX")</f>
        <v>https://docs.wto.org/imrd/directdoc.asp?DDFDocuments/v/G/SPS/NNZL728.DOCX</v>
      </c>
    </row>
    <row r="189" spans="1:18" ht="69.95" customHeight="1">
      <c r="A189" s="8" t="s">
        <v>1482</v>
      </c>
      <c r="B189" s="8" t="s">
        <v>1000</v>
      </c>
      <c r="C189" s="7">
        <v>45118</v>
      </c>
      <c r="D189" s="6" t="str">
        <f>HYPERLINK("https://eping.wto.org/en/Search?viewData= G/SPS/N/AUS/569"," G/SPS/N/AUS/569")</f>
        <v xml:space="preserve"> G/SPS/N/AUS/569</v>
      </c>
      <c r="E189" s="6" t="s">
        <v>112</v>
      </c>
      <c r="F189" s="8" t="s">
        <v>998</v>
      </c>
      <c r="G189" s="8" t="s">
        <v>999</v>
      </c>
      <c r="H189" s="6" t="s">
        <v>1001</v>
      </c>
      <c r="I189" s="6" t="s">
        <v>21</v>
      </c>
      <c r="J189" s="6" t="s">
        <v>254</v>
      </c>
      <c r="K189" s="6" t="s">
        <v>1002</v>
      </c>
      <c r="L189" s="6" t="s">
        <v>21</v>
      </c>
      <c r="M189" s="7">
        <v>45178</v>
      </c>
      <c r="N189" s="6" t="s">
        <v>25</v>
      </c>
      <c r="O189" s="8" t="s">
        <v>1003</v>
      </c>
      <c r="P189" s="6" t="str">
        <f>HYPERLINK("https://docs.wto.org/imrd/directdoc.asp?DDFDocuments/t/G/SPS/NAUS569.DOCX", "https://docs.wto.org/imrd/directdoc.asp?DDFDocuments/t/G/SPS/NAUS569.DOCX")</f>
        <v>https://docs.wto.org/imrd/directdoc.asp?DDFDocuments/t/G/SPS/NAUS569.DOCX</v>
      </c>
      <c r="Q189" s="6" t="str">
        <f>HYPERLINK("https://docs.wto.org/imrd/directdoc.asp?DDFDocuments/u/G/SPS/NAUS569.DOCX", "https://docs.wto.org/imrd/directdoc.asp?DDFDocuments/u/G/SPS/NAUS569.DOCX")</f>
        <v>https://docs.wto.org/imrd/directdoc.asp?DDFDocuments/u/G/SPS/NAUS569.DOCX</v>
      </c>
      <c r="R189" s="6" t="str">
        <f>HYPERLINK("https://docs.wto.org/imrd/directdoc.asp?DDFDocuments/v/G/SPS/NAUS569.DOCX", "https://docs.wto.org/imrd/directdoc.asp?DDFDocuments/v/G/SPS/NAUS569.DOCX")</f>
        <v>https://docs.wto.org/imrd/directdoc.asp?DDFDocuments/v/G/SPS/NAUS569.DOCX</v>
      </c>
    </row>
    <row r="190" spans="1:18" ht="69.95" customHeight="1">
      <c r="A190" s="8" t="s">
        <v>1358</v>
      </c>
      <c r="B190" s="8" t="s">
        <v>183</v>
      </c>
      <c r="C190" s="7">
        <v>45135</v>
      </c>
      <c r="D190" s="6" t="str">
        <f>HYPERLINK("https://eping.wto.org/en/Search?viewData= G/TBT/N/RUS/147"," G/TBT/N/RUS/147")</f>
        <v xml:space="preserve"> G/TBT/N/RUS/147</v>
      </c>
      <c r="E190" s="6" t="s">
        <v>180</v>
      </c>
      <c r="F190" s="8" t="s">
        <v>181</v>
      </c>
      <c r="G190" s="8" t="s">
        <v>182</v>
      </c>
      <c r="H190" s="6" t="s">
        <v>21</v>
      </c>
      <c r="I190" s="6" t="s">
        <v>21</v>
      </c>
      <c r="J190" s="6" t="s">
        <v>184</v>
      </c>
      <c r="K190" s="6" t="s">
        <v>60</v>
      </c>
      <c r="L190" s="6"/>
      <c r="M190" s="7">
        <v>45155</v>
      </c>
      <c r="N190" s="6" t="s">
        <v>25</v>
      </c>
      <c r="O190" s="6"/>
      <c r="P190" s="6" t="str">
        <f>HYPERLINK("https://docs.wto.org/imrd/directdoc.asp?DDFDocuments/t/G/TBTN23/RUS147.DOCX", "https://docs.wto.org/imrd/directdoc.asp?DDFDocuments/t/G/TBTN23/RUS147.DOCX")</f>
        <v>https://docs.wto.org/imrd/directdoc.asp?DDFDocuments/t/G/TBTN23/RUS147.DOCX</v>
      </c>
      <c r="Q190" s="6"/>
      <c r="R190" s="6"/>
    </row>
    <row r="191" spans="1:18" ht="69.95" customHeight="1">
      <c r="A191" s="8" t="s">
        <v>1358</v>
      </c>
      <c r="B191" s="8" t="s">
        <v>244</v>
      </c>
      <c r="C191" s="7">
        <v>45134</v>
      </c>
      <c r="D191" s="6" t="str">
        <f>HYPERLINK("https://eping.wto.org/en/Search?viewData= G/TBT/N/KOR/1159"," G/TBT/N/KOR/1159")</f>
        <v xml:space="preserve"> G/TBT/N/KOR/1159</v>
      </c>
      <c r="E191" s="6" t="s">
        <v>119</v>
      </c>
      <c r="F191" s="8" t="s">
        <v>242</v>
      </c>
      <c r="G191" s="8" t="s">
        <v>243</v>
      </c>
      <c r="H191" s="6" t="s">
        <v>134</v>
      </c>
      <c r="I191" s="6" t="s">
        <v>245</v>
      </c>
      <c r="J191" s="6" t="s">
        <v>103</v>
      </c>
      <c r="K191" s="6" t="s">
        <v>21</v>
      </c>
      <c r="L191" s="6"/>
      <c r="M191" s="7">
        <v>45174</v>
      </c>
      <c r="N191" s="6" t="s">
        <v>25</v>
      </c>
      <c r="O191" s="8" t="s">
        <v>246</v>
      </c>
      <c r="P191" s="6" t="str">
        <f>HYPERLINK("https://docs.wto.org/imrd/directdoc.asp?DDFDocuments/t/G/TBTN23/KOR1159.DOCX", "https://docs.wto.org/imrd/directdoc.asp?DDFDocuments/t/G/TBTN23/KOR1159.DOCX")</f>
        <v>https://docs.wto.org/imrd/directdoc.asp?DDFDocuments/t/G/TBTN23/KOR1159.DOCX</v>
      </c>
      <c r="Q191" s="6"/>
      <c r="R191" s="6"/>
    </row>
    <row r="192" spans="1:18" ht="69.95" customHeight="1">
      <c r="A192" s="8" t="s">
        <v>1358</v>
      </c>
      <c r="B192" s="8" t="s">
        <v>244</v>
      </c>
      <c r="C192" s="7">
        <v>45131</v>
      </c>
      <c r="D192" s="6" t="str">
        <f>HYPERLINK("https://eping.wto.org/en/Search?viewData= G/TBT/N/KOR/1156"," G/TBT/N/KOR/1156")</f>
        <v xml:space="preserve"> G/TBT/N/KOR/1156</v>
      </c>
      <c r="E192" s="6" t="s">
        <v>119</v>
      </c>
      <c r="F192" s="8" t="s">
        <v>426</v>
      </c>
      <c r="G192" s="8" t="s">
        <v>427</v>
      </c>
      <c r="H192" s="6" t="s">
        <v>21</v>
      </c>
      <c r="I192" s="6" t="s">
        <v>245</v>
      </c>
      <c r="J192" s="6" t="s">
        <v>103</v>
      </c>
      <c r="K192" s="6" t="s">
        <v>60</v>
      </c>
      <c r="L192" s="6"/>
      <c r="M192" s="7">
        <v>45191</v>
      </c>
      <c r="N192" s="6" t="s">
        <v>25</v>
      </c>
      <c r="O192" s="8" t="s">
        <v>428</v>
      </c>
      <c r="P192" s="6" t="str">
        <f>HYPERLINK("https://docs.wto.org/imrd/directdoc.asp?DDFDocuments/t/G/TBTN23/KOR1156.DOCX", "https://docs.wto.org/imrd/directdoc.asp?DDFDocuments/t/G/TBTN23/KOR1156.DOCX")</f>
        <v>https://docs.wto.org/imrd/directdoc.asp?DDFDocuments/t/G/TBTN23/KOR1156.DOCX</v>
      </c>
      <c r="Q192" s="6"/>
      <c r="R192" s="6"/>
    </row>
    <row r="193" spans="1:18" ht="69.95" customHeight="1">
      <c r="A193" s="8" t="s">
        <v>1420</v>
      </c>
      <c r="B193" s="8" t="s">
        <v>606</v>
      </c>
      <c r="C193" s="7">
        <v>45126</v>
      </c>
      <c r="D193" s="6" t="str">
        <f>HYPERLINK("https://eping.wto.org/en/Search?viewData= G/TBT/N/ESP/49"," G/TBT/N/ESP/49")</f>
        <v xml:space="preserve"> G/TBT/N/ESP/49</v>
      </c>
      <c r="E193" s="6" t="s">
        <v>107</v>
      </c>
      <c r="F193" s="8" t="s">
        <v>604</v>
      </c>
      <c r="G193" s="8" t="s">
        <v>605</v>
      </c>
      <c r="H193" s="6" t="s">
        <v>607</v>
      </c>
      <c r="I193" s="6" t="s">
        <v>370</v>
      </c>
      <c r="J193" s="6" t="s">
        <v>608</v>
      </c>
      <c r="K193" s="6" t="s">
        <v>572</v>
      </c>
      <c r="L193" s="6"/>
      <c r="M193" s="7">
        <v>45186</v>
      </c>
      <c r="N193" s="6" t="s">
        <v>25</v>
      </c>
      <c r="O193" s="8" t="s">
        <v>609</v>
      </c>
      <c r="P193" s="6"/>
      <c r="Q193" s="6"/>
      <c r="R193" s="6" t="str">
        <f>HYPERLINK("https://docs.wto.org/imrd/directdoc.asp?DDFDocuments/v/G/TBTN23/ESP49.DOCX", "https://docs.wto.org/imrd/directdoc.asp?DDFDocuments/v/G/TBTN23/ESP49.DOCX")</f>
        <v>https://docs.wto.org/imrd/directdoc.asp?DDFDocuments/v/G/TBTN23/ESP49.DOCX</v>
      </c>
    </row>
    <row r="194" spans="1:18" ht="69.95" customHeight="1">
      <c r="A194" s="8" t="s">
        <v>1396</v>
      </c>
      <c r="B194" s="8" t="s">
        <v>432</v>
      </c>
      <c r="C194" s="7">
        <v>45131</v>
      </c>
      <c r="D194" s="6" t="str">
        <f>HYPERLINK("https://eping.wto.org/en/Search?viewData= G/TBT/N/KOR/1157"," G/TBT/N/KOR/1157")</f>
        <v xml:space="preserve"> G/TBT/N/KOR/1157</v>
      </c>
      <c r="E194" s="6" t="s">
        <v>119</v>
      </c>
      <c r="F194" s="8" t="s">
        <v>430</v>
      </c>
      <c r="G194" s="8" t="s">
        <v>431</v>
      </c>
      <c r="H194" s="6" t="s">
        <v>21</v>
      </c>
      <c r="I194" s="6" t="s">
        <v>21</v>
      </c>
      <c r="J194" s="6" t="s">
        <v>103</v>
      </c>
      <c r="K194" s="6" t="s">
        <v>34</v>
      </c>
      <c r="L194" s="6"/>
      <c r="M194" s="7">
        <v>45146</v>
      </c>
      <c r="N194" s="6" t="s">
        <v>25</v>
      </c>
      <c r="O194" s="8" t="s">
        <v>433</v>
      </c>
      <c r="P194" s="6" t="str">
        <f>HYPERLINK("https://docs.wto.org/imrd/directdoc.asp?DDFDocuments/t/G/TBTN23/KOR1157.DOCX", "https://docs.wto.org/imrd/directdoc.asp?DDFDocuments/t/G/TBTN23/KOR1157.DOCX")</f>
        <v>https://docs.wto.org/imrd/directdoc.asp?DDFDocuments/t/G/TBTN23/KOR1157.DOCX</v>
      </c>
      <c r="Q194" s="6"/>
      <c r="R194" s="6"/>
    </row>
    <row r="195" spans="1:18" ht="69.95" customHeight="1">
      <c r="A195" s="8" t="s">
        <v>1396</v>
      </c>
      <c r="B195" s="8" t="s">
        <v>432</v>
      </c>
      <c r="C195" s="7">
        <v>45121</v>
      </c>
      <c r="D195" s="6" t="str">
        <f>HYPERLINK("https://eping.wto.org/en/Search?viewData= G/SPS/N/BGD/3"," G/SPS/N/BGD/3")</f>
        <v xml:space="preserve"> G/SPS/N/BGD/3</v>
      </c>
      <c r="E195" s="6" t="s">
        <v>876</v>
      </c>
      <c r="F195" s="8" t="s">
        <v>889</v>
      </c>
      <c r="G195" s="8" t="s">
        <v>890</v>
      </c>
      <c r="H195" s="6" t="s">
        <v>21</v>
      </c>
      <c r="I195" s="6" t="s">
        <v>21</v>
      </c>
      <c r="J195" s="6" t="s">
        <v>67</v>
      </c>
      <c r="K195" s="6" t="s">
        <v>138</v>
      </c>
      <c r="L195" s="6" t="s">
        <v>21</v>
      </c>
      <c r="M195" s="7">
        <v>45181</v>
      </c>
      <c r="N195" s="6" t="s">
        <v>25</v>
      </c>
      <c r="O195" s="6"/>
      <c r="P195" s="6" t="str">
        <f>HYPERLINK("https://docs.wto.org/imrd/directdoc.asp?DDFDocuments/t/G/SPS/NBGD3.DOCX", "https://docs.wto.org/imrd/directdoc.asp?DDFDocuments/t/G/SPS/NBGD3.DOCX")</f>
        <v>https://docs.wto.org/imrd/directdoc.asp?DDFDocuments/t/G/SPS/NBGD3.DOCX</v>
      </c>
      <c r="Q195" s="6" t="str">
        <f>HYPERLINK("https://docs.wto.org/imrd/directdoc.asp?DDFDocuments/u/G/SPS/NBGD3.DOCX", "https://docs.wto.org/imrd/directdoc.asp?DDFDocuments/u/G/SPS/NBGD3.DOCX")</f>
        <v>https://docs.wto.org/imrd/directdoc.asp?DDFDocuments/u/G/SPS/NBGD3.DOCX</v>
      </c>
      <c r="R195" s="6" t="str">
        <f>HYPERLINK("https://docs.wto.org/imrd/directdoc.asp?DDFDocuments/v/G/SPS/NBGD3.DOCX", "https://docs.wto.org/imrd/directdoc.asp?DDFDocuments/v/G/SPS/NBGD3.DOCX")</f>
        <v>https://docs.wto.org/imrd/directdoc.asp?DDFDocuments/v/G/SPS/NBGD3.DOCX</v>
      </c>
    </row>
    <row r="196" spans="1:18" ht="69.95" customHeight="1">
      <c r="A196" s="8" t="s">
        <v>1426</v>
      </c>
      <c r="B196" s="8" t="s">
        <v>660</v>
      </c>
      <c r="C196" s="7">
        <v>45126</v>
      </c>
      <c r="D196" s="6" t="str">
        <f>HYPERLINK("https://eping.wto.org/en/Search?viewData= G/TBT/N/THA/709"," G/TBT/N/THA/709")</f>
        <v xml:space="preserve"> G/TBT/N/THA/709</v>
      </c>
      <c r="E196" s="6" t="s">
        <v>657</v>
      </c>
      <c r="F196" s="8" t="s">
        <v>658</v>
      </c>
      <c r="G196" s="8" t="s">
        <v>659</v>
      </c>
      <c r="H196" s="6" t="s">
        <v>21</v>
      </c>
      <c r="I196" s="6" t="s">
        <v>661</v>
      </c>
      <c r="J196" s="6" t="s">
        <v>54</v>
      </c>
      <c r="K196" s="6" t="s">
        <v>21</v>
      </c>
      <c r="L196" s="6"/>
      <c r="M196" s="7">
        <v>45186</v>
      </c>
      <c r="N196" s="6" t="s">
        <v>25</v>
      </c>
      <c r="O196" s="8" t="s">
        <v>662</v>
      </c>
      <c r="P196" s="6" t="str">
        <f>HYPERLINK("https://docs.wto.org/imrd/directdoc.asp?DDFDocuments/t/G/TBTN23/THA709.DOCX", "https://docs.wto.org/imrd/directdoc.asp?DDFDocuments/t/G/TBTN23/THA709.DOCX")</f>
        <v>https://docs.wto.org/imrd/directdoc.asp?DDFDocuments/t/G/TBTN23/THA709.DOCX</v>
      </c>
      <c r="Q196" s="6"/>
      <c r="R196" s="6"/>
    </row>
    <row r="197" spans="1:18" ht="69.95" customHeight="1">
      <c r="A197" s="8" t="s">
        <v>1399</v>
      </c>
      <c r="B197" s="8" t="s">
        <v>459</v>
      </c>
      <c r="C197" s="7">
        <v>45128</v>
      </c>
      <c r="D197" s="6" t="str">
        <f>HYPERLINK("https://eping.wto.org/en/Search?viewData= G/SPS/N/EU/666"," G/SPS/N/EU/666")</f>
        <v xml:space="preserve"> G/SPS/N/EU/666</v>
      </c>
      <c r="E197" s="6" t="s">
        <v>156</v>
      </c>
      <c r="F197" s="8" t="s">
        <v>457</v>
      </c>
      <c r="G197" s="8" t="s">
        <v>458</v>
      </c>
      <c r="H197" s="6" t="s">
        <v>21</v>
      </c>
      <c r="I197" s="6" t="s">
        <v>21</v>
      </c>
      <c r="J197" s="6" t="s">
        <v>67</v>
      </c>
      <c r="K197" s="6" t="s">
        <v>460</v>
      </c>
      <c r="L197" s="6"/>
      <c r="M197" s="7">
        <v>45188</v>
      </c>
      <c r="N197" s="6" t="s">
        <v>25</v>
      </c>
      <c r="O197" s="8" t="s">
        <v>461</v>
      </c>
      <c r="P197" s="6" t="str">
        <f>HYPERLINK("https://docs.wto.org/imrd/directdoc.asp?DDFDocuments/t/G/SPS/NEU666.DOCX", "https://docs.wto.org/imrd/directdoc.asp?DDFDocuments/t/G/SPS/NEU666.DOCX")</f>
        <v>https://docs.wto.org/imrd/directdoc.asp?DDFDocuments/t/G/SPS/NEU666.DOCX</v>
      </c>
      <c r="Q197" s="6" t="str">
        <f>HYPERLINK("https://docs.wto.org/imrd/directdoc.asp?DDFDocuments/u/G/SPS/NEU666.DOCX", "https://docs.wto.org/imrd/directdoc.asp?DDFDocuments/u/G/SPS/NEU666.DOCX")</f>
        <v>https://docs.wto.org/imrd/directdoc.asp?DDFDocuments/u/G/SPS/NEU666.DOCX</v>
      </c>
      <c r="R197" s="6" t="str">
        <f>HYPERLINK("https://docs.wto.org/imrd/directdoc.asp?DDFDocuments/v/G/SPS/NEU666.DOCX", "https://docs.wto.org/imrd/directdoc.asp?DDFDocuments/v/G/SPS/NEU666.DOCX")</f>
        <v>https://docs.wto.org/imrd/directdoc.asp?DDFDocuments/v/G/SPS/NEU666.DOCX</v>
      </c>
    </row>
    <row r="198" spans="1:18" ht="69.95" customHeight="1">
      <c r="A198" s="8" t="s">
        <v>1399</v>
      </c>
      <c r="B198" s="8" t="s">
        <v>459</v>
      </c>
      <c r="C198" s="7">
        <v>45127</v>
      </c>
      <c r="D198" s="6" t="str">
        <f>HYPERLINK("https://eping.wto.org/en/Search?viewData= G/SPS/N/KOR/785"," G/SPS/N/KOR/785")</f>
        <v xml:space="preserve"> G/SPS/N/KOR/785</v>
      </c>
      <c r="E198" s="6" t="s">
        <v>119</v>
      </c>
      <c r="F198" s="8" t="s">
        <v>517</v>
      </c>
      <c r="G198" s="8" t="s">
        <v>518</v>
      </c>
      <c r="H198" s="6" t="s">
        <v>21</v>
      </c>
      <c r="I198" s="6" t="s">
        <v>21</v>
      </c>
      <c r="J198" s="6" t="s">
        <v>67</v>
      </c>
      <c r="K198" s="6" t="s">
        <v>519</v>
      </c>
      <c r="L198" s="6" t="s">
        <v>21</v>
      </c>
      <c r="M198" s="7">
        <v>45187</v>
      </c>
      <c r="N198" s="6" t="s">
        <v>25</v>
      </c>
      <c r="O198" s="8" t="s">
        <v>520</v>
      </c>
      <c r="P198" s="6" t="str">
        <f>HYPERLINK("https://docs.wto.org/imrd/directdoc.asp?DDFDocuments/t/G/SPS/NKOR785.DOCX", "https://docs.wto.org/imrd/directdoc.asp?DDFDocuments/t/G/SPS/NKOR785.DOCX")</f>
        <v>https://docs.wto.org/imrd/directdoc.asp?DDFDocuments/t/G/SPS/NKOR785.DOCX</v>
      </c>
      <c r="Q198" s="6" t="str">
        <f>HYPERLINK("https://docs.wto.org/imrd/directdoc.asp?DDFDocuments/u/G/SPS/NKOR785.DOCX", "https://docs.wto.org/imrd/directdoc.asp?DDFDocuments/u/G/SPS/NKOR785.DOCX")</f>
        <v>https://docs.wto.org/imrd/directdoc.asp?DDFDocuments/u/G/SPS/NKOR785.DOCX</v>
      </c>
      <c r="R198" s="6" t="str">
        <f>HYPERLINK("https://docs.wto.org/imrd/directdoc.asp?DDFDocuments/v/G/SPS/NKOR785.DOCX", "https://docs.wto.org/imrd/directdoc.asp?DDFDocuments/v/G/SPS/NKOR785.DOCX")</f>
        <v>https://docs.wto.org/imrd/directdoc.asp?DDFDocuments/v/G/SPS/NKOR785.DOCX</v>
      </c>
    </row>
    <row r="199" spans="1:18" ht="69.95" customHeight="1">
      <c r="A199" s="8" t="s">
        <v>1399</v>
      </c>
      <c r="B199" s="8" t="s">
        <v>459</v>
      </c>
      <c r="C199" s="7">
        <v>45127</v>
      </c>
      <c r="D199" s="6" t="str">
        <f>HYPERLINK("https://eping.wto.org/en/Search?viewData= G/SPS/N/KOR/784"," G/SPS/N/KOR/784")</f>
        <v xml:space="preserve"> G/SPS/N/KOR/784</v>
      </c>
      <c r="E199" s="6" t="s">
        <v>119</v>
      </c>
      <c r="F199" s="8" t="s">
        <v>517</v>
      </c>
      <c r="G199" s="8" t="s">
        <v>574</v>
      </c>
      <c r="H199" s="6" t="s">
        <v>21</v>
      </c>
      <c r="I199" s="6" t="s">
        <v>21</v>
      </c>
      <c r="J199" s="6" t="s">
        <v>67</v>
      </c>
      <c r="K199" s="6" t="s">
        <v>575</v>
      </c>
      <c r="L199" s="6" t="s">
        <v>21</v>
      </c>
      <c r="M199" s="7">
        <v>45187</v>
      </c>
      <c r="N199" s="6" t="s">
        <v>25</v>
      </c>
      <c r="O199" s="8" t="s">
        <v>576</v>
      </c>
      <c r="P199" s="6" t="str">
        <f>HYPERLINK("https://docs.wto.org/imrd/directdoc.asp?DDFDocuments/t/G/SPS/NKOR784.DOCX", "https://docs.wto.org/imrd/directdoc.asp?DDFDocuments/t/G/SPS/NKOR784.DOCX")</f>
        <v>https://docs.wto.org/imrd/directdoc.asp?DDFDocuments/t/G/SPS/NKOR784.DOCX</v>
      </c>
      <c r="Q199" s="6" t="str">
        <f>HYPERLINK("https://docs.wto.org/imrd/directdoc.asp?DDFDocuments/u/G/SPS/NKOR784.DOCX", "https://docs.wto.org/imrd/directdoc.asp?DDFDocuments/u/G/SPS/NKOR784.DOCX")</f>
        <v>https://docs.wto.org/imrd/directdoc.asp?DDFDocuments/u/G/SPS/NKOR784.DOCX</v>
      </c>
      <c r="R199" s="6" t="str">
        <f>HYPERLINK("https://docs.wto.org/imrd/directdoc.asp?DDFDocuments/v/G/SPS/NKOR784.DOCX", "https://docs.wto.org/imrd/directdoc.asp?DDFDocuments/v/G/SPS/NKOR784.DOCX")</f>
        <v>https://docs.wto.org/imrd/directdoc.asp?DDFDocuments/v/G/SPS/NKOR784.DOCX</v>
      </c>
    </row>
    <row r="200" spans="1:18" ht="69.95" customHeight="1">
      <c r="A200" s="8" t="s">
        <v>1399</v>
      </c>
      <c r="B200" s="8" t="s">
        <v>459</v>
      </c>
      <c r="C200" s="7">
        <v>45121</v>
      </c>
      <c r="D200" s="6" t="str">
        <f>HYPERLINK("https://eping.wto.org/en/Search?viewData= G/SPS/N/BGD/2"," G/SPS/N/BGD/2")</f>
        <v xml:space="preserve"> G/SPS/N/BGD/2</v>
      </c>
      <c r="E200" s="6" t="s">
        <v>876</v>
      </c>
      <c r="F200" s="8" t="s">
        <v>877</v>
      </c>
      <c r="G200" s="8" t="s">
        <v>878</v>
      </c>
      <c r="H200" s="6" t="s">
        <v>21</v>
      </c>
      <c r="I200" s="6" t="s">
        <v>21</v>
      </c>
      <c r="J200" s="6" t="s">
        <v>67</v>
      </c>
      <c r="K200" s="6" t="s">
        <v>879</v>
      </c>
      <c r="L200" s="6" t="s">
        <v>21</v>
      </c>
      <c r="M200" s="7">
        <v>45181</v>
      </c>
      <c r="N200" s="6" t="s">
        <v>25</v>
      </c>
      <c r="O200" s="6"/>
      <c r="P200" s="6" t="str">
        <f>HYPERLINK("https://docs.wto.org/imrd/directdoc.asp?DDFDocuments/t/G/SPS/NBGD2.DOCX", "https://docs.wto.org/imrd/directdoc.asp?DDFDocuments/t/G/SPS/NBGD2.DOCX")</f>
        <v>https://docs.wto.org/imrd/directdoc.asp?DDFDocuments/t/G/SPS/NBGD2.DOCX</v>
      </c>
      <c r="Q200" s="6" t="str">
        <f>HYPERLINK("https://docs.wto.org/imrd/directdoc.asp?DDFDocuments/u/G/SPS/NBGD2.DOCX", "https://docs.wto.org/imrd/directdoc.asp?DDFDocuments/u/G/SPS/NBGD2.DOCX")</f>
        <v>https://docs.wto.org/imrd/directdoc.asp?DDFDocuments/u/G/SPS/NBGD2.DOCX</v>
      </c>
      <c r="R200" s="6" t="str">
        <f>HYPERLINK("https://docs.wto.org/imrd/directdoc.asp?DDFDocuments/v/G/SPS/NBGD2.DOCX", "https://docs.wto.org/imrd/directdoc.asp?DDFDocuments/v/G/SPS/NBGD2.DOCX")</f>
        <v>https://docs.wto.org/imrd/directdoc.asp?DDFDocuments/v/G/SPS/NBGD2.DOCX</v>
      </c>
    </row>
    <row r="201" spans="1:18" ht="69.95" customHeight="1">
      <c r="A201" s="8" t="s">
        <v>1399</v>
      </c>
      <c r="B201" s="8" t="s">
        <v>459</v>
      </c>
      <c r="C201" s="7">
        <v>45121</v>
      </c>
      <c r="D201" s="6" t="str">
        <f>HYPERLINK("https://eping.wto.org/en/Search?viewData= G/SPS/N/BGD/1"," G/SPS/N/BGD/1")</f>
        <v xml:space="preserve"> G/SPS/N/BGD/1</v>
      </c>
      <c r="E201" s="6" t="s">
        <v>876</v>
      </c>
      <c r="F201" s="8" t="s">
        <v>886</v>
      </c>
      <c r="G201" s="8" t="s">
        <v>887</v>
      </c>
      <c r="H201" s="6" t="s">
        <v>21</v>
      </c>
      <c r="I201" s="6" t="s">
        <v>21</v>
      </c>
      <c r="J201" s="6" t="s">
        <v>67</v>
      </c>
      <c r="K201" s="6" t="s">
        <v>888</v>
      </c>
      <c r="L201" s="6" t="s">
        <v>21</v>
      </c>
      <c r="M201" s="7">
        <v>45181</v>
      </c>
      <c r="N201" s="6" t="s">
        <v>25</v>
      </c>
      <c r="O201" s="6"/>
      <c r="P201" s="6" t="str">
        <f>HYPERLINK("https://docs.wto.org/imrd/directdoc.asp?DDFDocuments/t/G/SPS/NBGD1.DOCX", "https://docs.wto.org/imrd/directdoc.asp?DDFDocuments/t/G/SPS/NBGD1.DOCX")</f>
        <v>https://docs.wto.org/imrd/directdoc.asp?DDFDocuments/t/G/SPS/NBGD1.DOCX</v>
      </c>
      <c r="Q201" s="6" t="str">
        <f>HYPERLINK("https://docs.wto.org/imrd/directdoc.asp?DDFDocuments/u/G/SPS/NBGD1.DOCX", "https://docs.wto.org/imrd/directdoc.asp?DDFDocuments/u/G/SPS/NBGD1.DOCX")</f>
        <v>https://docs.wto.org/imrd/directdoc.asp?DDFDocuments/u/G/SPS/NBGD1.DOCX</v>
      </c>
      <c r="R201" s="6" t="str">
        <f>HYPERLINK("https://docs.wto.org/imrd/directdoc.asp?DDFDocuments/v/G/SPS/NBGD1.DOCX", "https://docs.wto.org/imrd/directdoc.asp?DDFDocuments/v/G/SPS/NBGD1.DOCX")</f>
        <v>https://docs.wto.org/imrd/directdoc.asp?DDFDocuments/v/G/SPS/NBGD1.DOCX</v>
      </c>
    </row>
    <row r="202" spans="1:18" ht="69.95" customHeight="1">
      <c r="A202" s="8" t="s">
        <v>1418</v>
      </c>
      <c r="B202" s="8" t="s">
        <v>590</v>
      </c>
      <c r="C202" s="7">
        <v>45127</v>
      </c>
      <c r="D202" s="6" t="str">
        <f>HYPERLINK("https://eping.wto.org/en/Search?viewData= G/SPS/N/PER/1016"," G/SPS/N/PER/1016")</f>
        <v xml:space="preserve"> G/SPS/N/PER/1016</v>
      </c>
      <c r="E202" s="6" t="s">
        <v>359</v>
      </c>
      <c r="F202" s="8" t="s">
        <v>588</v>
      </c>
      <c r="G202" s="8" t="s">
        <v>589</v>
      </c>
      <c r="H202" s="6" t="s">
        <v>591</v>
      </c>
      <c r="I202" s="6" t="s">
        <v>21</v>
      </c>
      <c r="J202" s="6" t="s">
        <v>478</v>
      </c>
      <c r="K202" s="6" t="s">
        <v>572</v>
      </c>
      <c r="L202" s="6" t="s">
        <v>592</v>
      </c>
      <c r="M202" s="7">
        <v>45187</v>
      </c>
      <c r="N202" s="6" t="s">
        <v>25</v>
      </c>
      <c r="O202" s="8" t="s">
        <v>593</v>
      </c>
      <c r="P202" s="6" t="str">
        <f>HYPERLINK("https://docs.wto.org/imrd/directdoc.asp?DDFDocuments/t/G/SPS/NPER1016.DOCX", "https://docs.wto.org/imrd/directdoc.asp?DDFDocuments/t/G/SPS/NPER1016.DOCX")</f>
        <v>https://docs.wto.org/imrd/directdoc.asp?DDFDocuments/t/G/SPS/NPER1016.DOCX</v>
      </c>
      <c r="Q202" s="6" t="str">
        <f>HYPERLINK("https://docs.wto.org/imrd/directdoc.asp?DDFDocuments/u/G/SPS/NPER1016.DOCX", "https://docs.wto.org/imrd/directdoc.asp?DDFDocuments/u/G/SPS/NPER1016.DOCX")</f>
        <v>https://docs.wto.org/imrd/directdoc.asp?DDFDocuments/u/G/SPS/NPER1016.DOCX</v>
      </c>
      <c r="R202" s="6" t="str">
        <f>HYPERLINK("https://docs.wto.org/imrd/directdoc.asp?DDFDocuments/v/G/SPS/NPER1016.DOCX", "https://docs.wto.org/imrd/directdoc.asp?DDFDocuments/v/G/SPS/NPER1016.DOCX")</f>
        <v>https://docs.wto.org/imrd/directdoc.asp?DDFDocuments/v/G/SPS/NPER1016.DOCX</v>
      </c>
    </row>
    <row r="203" spans="1:18" ht="69.95" customHeight="1">
      <c r="A203" s="8" t="s">
        <v>1483</v>
      </c>
      <c r="B203" s="8" t="s">
        <v>1007</v>
      </c>
      <c r="C203" s="7">
        <v>45118</v>
      </c>
      <c r="D203" s="6" t="str">
        <f>HYPERLINK("https://eping.wto.org/en/Search?viewData= G/TBT/N/IDN/157"," G/TBT/N/IDN/157")</f>
        <v xml:space="preserve"> G/TBT/N/IDN/157</v>
      </c>
      <c r="E203" s="6" t="s">
        <v>1004</v>
      </c>
      <c r="F203" s="8" t="s">
        <v>1005</v>
      </c>
      <c r="G203" s="8" t="s">
        <v>1006</v>
      </c>
      <c r="H203" s="6" t="s">
        <v>21</v>
      </c>
      <c r="I203" s="6" t="s">
        <v>245</v>
      </c>
      <c r="J203" s="6" t="s">
        <v>803</v>
      </c>
      <c r="K203" s="6" t="s">
        <v>21</v>
      </c>
      <c r="L203" s="6"/>
      <c r="M203" s="7">
        <v>45178</v>
      </c>
      <c r="N203" s="6" t="s">
        <v>25</v>
      </c>
      <c r="O203" s="8" t="s">
        <v>1008</v>
      </c>
      <c r="P203" s="6" t="str">
        <f>HYPERLINK("https://docs.wto.org/imrd/directdoc.asp?DDFDocuments/t/G/TBTN23/IDN157.DOCX", "https://docs.wto.org/imrd/directdoc.asp?DDFDocuments/t/G/TBTN23/IDN157.DOCX")</f>
        <v>https://docs.wto.org/imrd/directdoc.asp?DDFDocuments/t/G/TBTN23/IDN157.DOCX</v>
      </c>
      <c r="Q203" s="6" t="str">
        <f>HYPERLINK("https://docs.wto.org/imrd/directdoc.asp?DDFDocuments/u/G/TBTN23/IDN157.DOCX", "https://docs.wto.org/imrd/directdoc.asp?DDFDocuments/u/G/TBTN23/IDN157.DOCX")</f>
        <v>https://docs.wto.org/imrd/directdoc.asp?DDFDocuments/u/G/TBTN23/IDN157.DOCX</v>
      </c>
      <c r="R203" s="6" t="str">
        <f>HYPERLINK("https://docs.wto.org/imrd/directdoc.asp?DDFDocuments/v/G/TBTN23/IDN157.DOCX", "https://docs.wto.org/imrd/directdoc.asp?DDFDocuments/v/G/TBTN23/IDN157.DOCX")</f>
        <v>https://docs.wto.org/imrd/directdoc.asp?DDFDocuments/v/G/TBTN23/IDN157.DOCX</v>
      </c>
    </row>
    <row r="204" spans="1:18" ht="69.95" customHeight="1">
      <c r="A204" s="8" t="s">
        <v>1423</v>
      </c>
      <c r="B204" s="8" t="s">
        <v>627</v>
      </c>
      <c r="C204" s="7">
        <v>45126</v>
      </c>
      <c r="D204" s="6" t="str">
        <f>HYPERLINK("https://eping.wto.org/en/Search?viewData= G/TBT/N/SLV/228"," G/TBT/N/SLV/228")</f>
        <v xml:space="preserve"> G/TBT/N/SLV/228</v>
      </c>
      <c r="E204" s="6" t="s">
        <v>624</v>
      </c>
      <c r="F204" s="8" t="s">
        <v>625</v>
      </c>
      <c r="G204" s="8" t="s">
        <v>626</v>
      </c>
      <c r="H204" s="6" t="s">
        <v>21</v>
      </c>
      <c r="I204" s="6" t="s">
        <v>628</v>
      </c>
      <c r="J204" s="6" t="s">
        <v>629</v>
      </c>
      <c r="K204" s="6" t="s">
        <v>21</v>
      </c>
      <c r="L204" s="6"/>
      <c r="M204" s="7">
        <v>45186</v>
      </c>
      <c r="N204" s="6" t="s">
        <v>25</v>
      </c>
      <c r="O204" s="8" t="s">
        <v>630</v>
      </c>
      <c r="P204" s="6"/>
      <c r="Q204" s="6"/>
      <c r="R204" s="6" t="str">
        <f>HYPERLINK("https://docs.wto.org/imrd/directdoc.asp?DDFDocuments/v/G/TBTN23/SLV228.DOCX", "https://docs.wto.org/imrd/directdoc.asp?DDFDocuments/v/G/TBTN23/SLV228.DOCX")</f>
        <v>https://docs.wto.org/imrd/directdoc.asp?DDFDocuments/v/G/TBTN23/SLV228.DOCX</v>
      </c>
    </row>
    <row r="205" spans="1:18" ht="69.95" customHeight="1">
      <c r="A205" s="8" t="s">
        <v>1423</v>
      </c>
      <c r="B205" s="8" t="s">
        <v>690</v>
      </c>
      <c r="C205" s="7">
        <v>45125</v>
      </c>
      <c r="D205" s="6" t="str">
        <f>HYPERLINK("https://eping.wto.org/en/Search?viewData= G/TBT/N/TPKM/527"," G/TBT/N/TPKM/527")</f>
        <v xml:space="preserve"> G/TBT/N/TPKM/527</v>
      </c>
      <c r="E205" s="6" t="s">
        <v>304</v>
      </c>
      <c r="F205" s="8" t="s">
        <v>688</v>
      </c>
      <c r="G205" s="8" t="s">
        <v>689</v>
      </c>
      <c r="H205" s="6" t="s">
        <v>21</v>
      </c>
      <c r="I205" s="6" t="s">
        <v>691</v>
      </c>
      <c r="J205" s="6" t="s">
        <v>692</v>
      </c>
      <c r="K205" s="6" t="s">
        <v>60</v>
      </c>
      <c r="L205" s="6"/>
      <c r="M205" s="7">
        <v>45185</v>
      </c>
      <c r="N205" s="6" t="s">
        <v>25</v>
      </c>
      <c r="O205" s="8" t="s">
        <v>693</v>
      </c>
      <c r="P205" s="6" t="str">
        <f>HYPERLINK("https://docs.wto.org/imrd/directdoc.asp?DDFDocuments/t/G/TBTN23/TPKM527.DOCX", "https://docs.wto.org/imrd/directdoc.asp?DDFDocuments/t/G/TBTN23/TPKM527.DOCX")</f>
        <v>https://docs.wto.org/imrd/directdoc.asp?DDFDocuments/t/G/TBTN23/TPKM527.DOCX</v>
      </c>
      <c r="Q205" s="6" t="str">
        <f>HYPERLINK("https://docs.wto.org/imrd/directdoc.asp?DDFDocuments/u/G/TBTN23/TPKM527.DOCX", "https://docs.wto.org/imrd/directdoc.asp?DDFDocuments/u/G/TBTN23/TPKM527.DOCX")</f>
        <v>https://docs.wto.org/imrd/directdoc.asp?DDFDocuments/u/G/TBTN23/TPKM527.DOCX</v>
      </c>
      <c r="R205" s="6" t="str">
        <f>HYPERLINK("https://docs.wto.org/imrd/directdoc.asp?DDFDocuments/v/G/TBTN23/TPKM527.DOCX", "https://docs.wto.org/imrd/directdoc.asp?DDFDocuments/v/G/TBTN23/TPKM527.DOCX")</f>
        <v>https://docs.wto.org/imrd/directdoc.asp?DDFDocuments/v/G/TBTN23/TPKM527.DOCX</v>
      </c>
    </row>
    <row r="206" spans="1:18" ht="69.95" customHeight="1">
      <c r="A206" s="8" t="s">
        <v>1538</v>
      </c>
      <c r="B206" s="8" t="s">
        <v>1304</v>
      </c>
      <c r="C206" s="7">
        <v>45110</v>
      </c>
      <c r="D206" s="6" t="str">
        <f>HYPERLINK("https://eping.wto.org/en/Search?viewData= G/TBT/N/IND/287"," G/TBT/N/IND/287")</f>
        <v xml:space="preserve"> G/TBT/N/IND/287</v>
      </c>
      <c r="E206" s="6" t="s">
        <v>43</v>
      </c>
      <c r="F206" s="8" t="s">
        <v>1302</v>
      </c>
      <c r="G206" s="8" t="s">
        <v>1303</v>
      </c>
      <c r="H206" s="6" t="s">
        <v>21</v>
      </c>
      <c r="I206" s="6" t="s">
        <v>1305</v>
      </c>
      <c r="J206" s="6" t="s">
        <v>1306</v>
      </c>
      <c r="K206" s="6" t="s">
        <v>21</v>
      </c>
      <c r="L206" s="6"/>
      <c r="M206" s="7">
        <v>45170</v>
      </c>
      <c r="N206" s="6" t="s">
        <v>25</v>
      </c>
      <c r="O206" s="8" t="s">
        <v>1307</v>
      </c>
      <c r="P206" s="6" t="str">
        <f>HYPERLINK("https://docs.wto.org/imrd/directdoc.asp?DDFDocuments/t/G/TBTN23/IND287.DOCX", "https://docs.wto.org/imrd/directdoc.asp?DDFDocuments/t/G/TBTN23/IND287.DOCX")</f>
        <v>https://docs.wto.org/imrd/directdoc.asp?DDFDocuments/t/G/TBTN23/IND287.DOCX</v>
      </c>
      <c r="Q206" s="6" t="str">
        <f>HYPERLINK("https://docs.wto.org/imrd/directdoc.asp?DDFDocuments/u/G/TBTN23/IND287.DOCX", "https://docs.wto.org/imrd/directdoc.asp?DDFDocuments/u/G/TBTN23/IND287.DOCX")</f>
        <v>https://docs.wto.org/imrd/directdoc.asp?DDFDocuments/u/G/TBTN23/IND287.DOCX</v>
      </c>
      <c r="R206" s="6" t="str">
        <f>HYPERLINK("https://docs.wto.org/imrd/directdoc.asp?DDFDocuments/v/G/TBTN23/IND287.DOCX", "https://docs.wto.org/imrd/directdoc.asp?DDFDocuments/v/G/TBTN23/IND287.DOCX")</f>
        <v>https://docs.wto.org/imrd/directdoc.asp?DDFDocuments/v/G/TBTN23/IND287.DOCX</v>
      </c>
    </row>
    <row r="207" spans="1:18" ht="69.95" customHeight="1">
      <c r="A207" s="8" t="s">
        <v>1508</v>
      </c>
      <c r="B207" s="8" t="s">
        <v>1144</v>
      </c>
      <c r="C207" s="7">
        <v>45113</v>
      </c>
      <c r="D207" s="6" t="str">
        <f>HYPERLINK("https://eping.wto.org/en/Search?viewData= G/TBT/N/BDI/386, G/TBT/N/KEN/1466, G/TBT/N/RWA/898, G/TBT/N/TZA/1000, G/TBT/N/UGA/1804"," G/TBT/N/BDI/386, G/TBT/N/KEN/1466, G/TBT/N/RWA/898, G/TBT/N/TZA/1000, G/TBT/N/UGA/1804")</f>
        <v xml:space="preserve"> G/TBT/N/BDI/386, G/TBT/N/KEN/1466, G/TBT/N/RWA/898, G/TBT/N/TZA/1000, G/TBT/N/UGA/1804</v>
      </c>
      <c r="E207" s="6" t="s">
        <v>646</v>
      </c>
      <c r="F207" s="8" t="s">
        <v>1142</v>
      </c>
      <c r="G207" s="8" t="s">
        <v>1143</v>
      </c>
      <c r="H207" s="6" t="s">
        <v>1145</v>
      </c>
      <c r="I207" s="6" t="s">
        <v>1146</v>
      </c>
      <c r="J207" s="6" t="s">
        <v>1147</v>
      </c>
      <c r="K207" s="6" t="s">
        <v>21</v>
      </c>
      <c r="L207" s="6"/>
      <c r="M207" s="7">
        <v>45173</v>
      </c>
      <c r="N207" s="6" t="s">
        <v>25</v>
      </c>
      <c r="O207" s="8" t="s">
        <v>1148</v>
      </c>
      <c r="P207" s="6" t="str">
        <f>HYPERLINK("https://docs.wto.org/imrd/directdoc.asp?DDFDocuments/t/G/TBTN23/BDI386.DOCX", "https://docs.wto.org/imrd/directdoc.asp?DDFDocuments/t/G/TBTN23/BDI386.DOCX")</f>
        <v>https://docs.wto.org/imrd/directdoc.asp?DDFDocuments/t/G/TBTN23/BDI386.DOCX</v>
      </c>
      <c r="Q207" s="6" t="str">
        <f>HYPERLINK("https://docs.wto.org/imrd/directdoc.asp?DDFDocuments/u/G/TBTN23/BDI386.DOCX", "https://docs.wto.org/imrd/directdoc.asp?DDFDocuments/u/G/TBTN23/BDI386.DOCX")</f>
        <v>https://docs.wto.org/imrd/directdoc.asp?DDFDocuments/u/G/TBTN23/BDI386.DOCX</v>
      </c>
      <c r="R207" s="6" t="str">
        <f>HYPERLINK("https://docs.wto.org/imrd/directdoc.asp?DDFDocuments/v/G/TBTN23/BDI386.DOCX", "https://docs.wto.org/imrd/directdoc.asp?DDFDocuments/v/G/TBTN23/BDI386.DOCX")</f>
        <v>https://docs.wto.org/imrd/directdoc.asp?DDFDocuments/v/G/TBTN23/BDI386.DOCX</v>
      </c>
    </row>
    <row r="208" spans="1:18" ht="69.95" customHeight="1">
      <c r="A208" s="8" t="s">
        <v>1508</v>
      </c>
      <c r="B208" s="8" t="s">
        <v>1144</v>
      </c>
      <c r="C208" s="7">
        <v>45113</v>
      </c>
      <c r="D208" s="6" t="str">
        <f>HYPERLINK("https://eping.wto.org/en/Search?viewData= G/TBT/N/BDI/385, G/TBT/N/KEN/1465, G/TBT/N/RWA/897, G/TBT/N/TZA/999, G/TBT/N/UGA/1803"," G/TBT/N/BDI/385, G/TBT/N/KEN/1465, G/TBT/N/RWA/897, G/TBT/N/TZA/999, G/TBT/N/UGA/1803")</f>
        <v xml:space="preserve"> G/TBT/N/BDI/385, G/TBT/N/KEN/1465, G/TBT/N/RWA/897, G/TBT/N/TZA/999, G/TBT/N/UGA/1803</v>
      </c>
      <c r="E208" s="6" t="s">
        <v>262</v>
      </c>
      <c r="F208" s="8" t="s">
        <v>1154</v>
      </c>
      <c r="G208" s="8" t="s">
        <v>1155</v>
      </c>
      <c r="H208" s="6" t="s">
        <v>1145</v>
      </c>
      <c r="I208" s="6" t="s">
        <v>1146</v>
      </c>
      <c r="J208" s="6" t="s">
        <v>1147</v>
      </c>
      <c r="K208" s="6" t="s">
        <v>21</v>
      </c>
      <c r="L208" s="6"/>
      <c r="M208" s="7">
        <v>45173</v>
      </c>
      <c r="N208" s="6" t="s">
        <v>25</v>
      </c>
      <c r="O208" s="8" t="s">
        <v>1156</v>
      </c>
      <c r="P208" s="6" t="str">
        <f>HYPERLINK("https://docs.wto.org/imrd/directdoc.asp?DDFDocuments/t/G/TBTN23/BDI385.DOCX", "https://docs.wto.org/imrd/directdoc.asp?DDFDocuments/t/G/TBTN23/BDI385.DOCX")</f>
        <v>https://docs.wto.org/imrd/directdoc.asp?DDFDocuments/t/G/TBTN23/BDI385.DOCX</v>
      </c>
      <c r="Q208" s="6" t="str">
        <f>HYPERLINK("https://docs.wto.org/imrd/directdoc.asp?DDFDocuments/u/G/TBTN23/BDI385.DOCX", "https://docs.wto.org/imrd/directdoc.asp?DDFDocuments/u/G/TBTN23/BDI385.DOCX")</f>
        <v>https://docs.wto.org/imrd/directdoc.asp?DDFDocuments/u/G/TBTN23/BDI385.DOCX</v>
      </c>
      <c r="R208" s="6" t="str">
        <f>HYPERLINK("https://docs.wto.org/imrd/directdoc.asp?DDFDocuments/v/G/TBTN23/BDI385.DOCX", "https://docs.wto.org/imrd/directdoc.asp?DDFDocuments/v/G/TBTN23/BDI385.DOCX")</f>
        <v>https://docs.wto.org/imrd/directdoc.asp?DDFDocuments/v/G/TBTN23/BDI385.DOCX</v>
      </c>
    </row>
    <row r="209" spans="1:18" ht="69.95" customHeight="1">
      <c r="A209" s="8" t="s">
        <v>1508</v>
      </c>
      <c r="B209" s="8" t="s">
        <v>1144</v>
      </c>
      <c r="C209" s="7">
        <v>45113</v>
      </c>
      <c r="D209" s="6" t="str">
        <f>HYPERLINK("https://eping.wto.org/en/Search?viewData= G/TBT/N/BDI/386, G/TBT/N/KEN/1466, G/TBT/N/RWA/898, G/TBT/N/TZA/1000, G/TBT/N/UGA/1804"," G/TBT/N/BDI/386, G/TBT/N/KEN/1466, G/TBT/N/RWA/898, G/TBT/N/TZA/1000, G/TBT/N/UGA/1804")</f>
        <v xml:space="preserve"> G/TBT/N/BDI/386, G/TBT/N/KEN/1466, G/TBT/N/RWA/898, G/TBT/N/TZA/1000, G/TBT/N/UGA/1804</v>
      </c>
      <c r="E209" s="6" t="s">
        <v>27</v>
      </c>
      <c r="F209" s="8" t="s">
        <v>1142</v>
      </c>
      <c r="G209" s="8" t="s">
        <v>1143</v>
      </c>
      <c r="H209" s="6" t="s">
        <v>1145</v>
      </c>
      <c r="I209" s="6" t="s">
        <v>1146</v>
      </c>
      <c r="J209" s="6" t="s">
        <v>1175</v>
      </c>
      <c r="K209" s="6" t="s">
        <v>21</v>
      </c>
      <c r="L209" s="6"/>
      <c r="M209" s="7">
        <v>45173</v>
      </c>
      <c r="N209" s="6" t="s">
        <v>25</v>
      </c>
      <c r="O209" s="8" t="s">
        <v>1148</v>
      </c>
      <c r="P209" s="6" t="str">
        <f>HYPERLINK("https://docs.wto.org/imrd/directdoc.asp?DDFDocuments/t/G/TBTN23/BDI386.DOCX", "https://docs.wto.org/imrd/directdoc.asp?DDFDocuments/t/G/TBTN23/BDI386.DOCX")</f>
        <v>https://docs.wto.org/imrd/directdoc.asp?DDFDocuments/t/G/TBTN23/BDI386.DOCX</v>
      </c>
      <c r="Q209" s="6" t="str">
        <f>HYPERLINK("https://docs.wto.org/imrd/directdoc.asp?DDFDocuments/u/G/TBTN23/BDI386.DOCX", "https://docs.wto.org/imrd/directdoc.asp?DDFDocuments/u/G/TBTN23/BDI386.DOCX")</f>
        <v>https://docs.wto.org/imrd/directdoc.asp?DDFDocuments/u/G/TBTN23/BDI386.DOCX</v>
      </c>
      <c r="R209" s="6" t="str">
        <f>HYPERLINK("https://docs.wto.org/imrd/directdoc.asp?DDFDocuments/v/G/TBTN23/BDI386.DOCX", "https://docs.wto.org/imrd/directdoc.asp?DDFDocuments/v/G/TBTN23/BDI386.DOCX")</f>
        <v>https://docs.wto.org/imrd/directdoc.asp?DDFDocuments/v/G/TBTN23/BDI386.DOCX</v>
      </c>
    </row>
    <row r="210" spans="1:18" ht="69.95" customHeight="1">
      <c r="A210" s="8" t="s">
        <v>1508</v>
      </c>
      <c r="B210" s="8" t="s">
        <v>1144</v>
      </c>
      <c r="C210" s="7">
        <v>45113</v>
      </c>
      <c r="D210" s="6" t="str">
        <f>HYPERLINK("https://eping.wto.org/en/Search?viewData= G/TBT/N/BDI/385, G/TBT/N/KEN/1465, G/TBT/N/RWA/897, G/TBT/N/TZA/999, G/TBT/N/UGA/1803"," G/TBT/N/BDI/385, G/TBT/N/KEN/1465, G/TBT/N/RWA/897, G/TBT/N/TZA/999, G/TBT/N/UGA/1803")</f>
        <v xml:space="preserve"> G/TBT/N/BDI/385, G/TBT/N/KEN/1465, G/TBT/N/RWA/897, G/TBT/N/TZA/999, G/TBT/N/UGA/1803</v>
      </c>
      <c r="E210" s="6" t="s">
        <v>27</v>
      </c>
      <c r="F210" s="8" t="s">
        <v>1154</v>
      </c>
      <c r="G210" s="8" t="s">
        <v>1155</v>
      </c>
      <c r="H210" s="6" t="s">
        <v>1145</v>
      </c>
      <c r="I210" s="6" t="s">
        <v>1146</v>
      </c>
      <c r="J210" s="6" t="s">
        <v>1175</v>
      </c>
      <c r="K210" s="6" t="s">
        <v>21</v>
      </c>
      <c r="L210" s="6"/>
      <c r="M210" s="7">
        <v>45173</v>
      </c>
      <c r="N210" s="6" t="s">
        <v>25</v>
      </c>
      <c r="O210" s="8" t="s">
        <v>1156</v>
      </c>
      <c r="P210" s="6" t="str">
        <f>HYPERLINK("https://docs.wto.org/imrd/directdoc.asp?DDFDocuments/t/G/TBTN23/BDI385.DOCX", "https://docs.wto.org/imrd/directdoc.asp?DDFDocuments/t/G/TBTN23/BDI385.DOCX")</f>
        <v>https://docs.wto.org/imrd/directdoc.asp?DDFDocuments/t/G/TBTN23/BDI385.DOCX</v>
      </c>
      <c r="Q210" s="6" t="str">
        <f>HYPERLINK("https://docs.wto.org/imrd/directdoc.asp?DDFDocuments/u/G/TBTN23/BDI385.DOCX", "https://docs.wto.org/imrd/directdoc.asp?DDFDocuments/u/G/TBTN23/BDI385.DOCX")</f>
        <v>https://docs.wto.org/imrd/directdoc.asp?DDFDocuments/u/G/TBTN23/BDI385.DOCX</v>
      </c>
      <c r="R210" s="6" t="str">
        <f>HYPERLINK("https://docs.wto.org/imrd/directdoc.asp?DDFDocuments/v/G/TBTN23/BDI385.DOCX", "https://docs.wto.org/imrd/directdoc.asp?DDFDocuments/v/G/TBTN23/BDI385.DOCX")</f>
        <v>https://docs.wto.org/imrd/directdoc.asp?DDFDocuments/v/G/TBTN23/BDI385.DOCX</v>
      </c>
    </row>
    <row r="211" spans="1:18" ht="69.95" customHeight="1">
      <c r="A211" s="8" t="s">
        <v>1508</v>
      </c>
      <c r="B211" s="8" t="s">
        <v>1144</v>
      </c>
      <c r="C211" s="7">
        <v>45113</v>
      </c>
      <c r="D211" s="6" t="str">
        <f>HYPERLINK("https://eping.wto.org/en/Search?viewData= G/TBT/N/BDI/386, G/TBT/N/KEN/1466, G/TBT/N/RWA/898, G/TBT/N/TZA/1000, G/TBT/N/UGA/1804"," G/TBT/N/BDI/386, G/TBT/N/KEN/1466, G/TBT/N/RWA/898, G/TBT/N/TZA/1000, G/TBT/N/UGA/1804")</f>
        <v xml:space="preserve"> G/TBT/N/BDI/386, G/TBT/N/KEN/1466, G/TBT/N/RWA/898, G/TBT/N/TZA/1000, G/TBT/N/UGA/1804</v>
      </c>
      <c r="E211" s="6" t="s">
        <v>768</v>
      </c>
      <c r="F211" s="8" t="s">
        <v>1142</v>
      </c>
      <c r="G211" s="8" t="s">
        <v>1143</v>
      </c>
      <c r="H211" s="6" t="s">
        <v>1145</v>
      </c>
      <c r="I211" s="6" t="s">
        <v>1146</v>
      </c>
      <c r="J211" s="6" t="s">
        <v>1175</v>
      </c>
      <c r="K211" s="6" t="s">
        <v>21</v>
      </c>
      <c r="L211" s="6"/>
      <c r="M211" s="7">
        <v>45173</v>
      </c>
      <c r="N211" s="6" t="s">
        <v>25</v>
      </c>
      <c r="O211" s="8" t="s">
        <v>1148</v>
      </c>
      <c r="P211" s="6" t="str">
        <f>HYPERLINK("https://docs.wto.org/imrd/directdoc.asp?DDFDocuments/t/G/TBTN23/BDI386.DOCX", "https://docs.wto.org/imrd/directdoc.asp?DDFDocuments/t/G/TBTN23/BDI386.DOCX")</f>
        <v>https://docs.wto.org/imrd/directdoc.asp?DDFDocuments/t/G/TBTN23/BDI386.DOCX</v>
      </c>
      <c r="Q211" s="6" t="str">
        <f>HYPERLINK("https://docs.wto.org/imrd/directdoc.asp?DDFDocuments/u/G/TBTN23/BDI386.DOCX", "https://docs.wto.org/imrd/directdoc.asp?DDFDocuments/u/G/TBTN23/BDI386.DOCX")</f>
        <v>https://docs.wto.org/imrd/directdoc.asp?DDFDocuments/u/G/TBTN23/BDI386.DOCX</v>
      </c>
      <c r="R211" s="6" t="str">
        <f>HYPERLINK("https://docs.wto.org/imrd/directdoc.asp?DDFDocuments/v/G/TBTN23/BDI386.DOCX", "https://docs.wto.org/imrd/directdoc.asp?DDFDocuments/v/G/TBTN23/BDI386.DOCX")</f>
        <v>https://docs.wto.org/imrd/directdoc.asp?DDFDocuments/v/G/TBTN23/BDI386.DOCX</v>
      </c>
    </row>
    <row r="212" spans="1:18" ht="69.95" customHeight="1">
      <c r="A212" s="8" t="s">
        <v>1508</v>
      </c>
      <c r="B212" s="8" t="s">
        <v>1144</v>
      </c>
      <c r="C212" s="7">
        <v>45113</v>
      </c>
      <c r="D212" s="6" t="str">
        <f>HYPERLINK("https://eping.wto.org/en/Search?viewData= G/TBT/N/BDI/386, G/TBT/N/KEN/1466, G/TBT/N/RWA/898, G/TBT/N/TZA/1000, G/TBT/N/UGA/1804"," G/TBT/N/BDI/386, G/TBT/N/KEN/1466, G/TBT/N/RWA/898, G/TBT/N/TZA/1000, G/TBT/N/UGA/1804")</f>
        <v xml:space="preserve"> G/TBT/N/BDI/386, G/TBT/N/KEN/1466, G/TBT/N/RWA/898, G/TBT/N/TZA/1000, G/TBT/N/UGA/1804</v>
      </c>
      <c r="E212" s="6" t="s">
        <v>262</v>
      </c>
      <c r="F212" s="8" t="s">
        <v>1142</v>
      </c>
      <c r="G212" s="8" t="s">
        <v>1143</v>
      </c>
      <c r="H212" s="6" t="s">
        <v>1145</v>
      </c>
      <c r="I212" s="6" t="s">
        <v>1146</v>
      </c>
      <c r="J212" s="6" t="s">
        <v>1147</v>
      </c>
      <c r="K212" s="6" t="s">
        <v>21</v>
      </c>
      <c r="L212" s="6"/>
      <c r="M212" s="7">
        <v>45173</v>
      </c>
      <c r="N212" s="6" t="s">
        <v>25</v>
      </c>
      <c r="O212" s="8" t="s">
        <v>1148</v>
      </c>
      <c r="P212" s="6" t="str">
        <f>HYPERLINK("https://docs.wto.org/imrd/directdoc.asp?DDFDocuments/t/G/TBTN23/BDI386.DOCX", "https://docs.wto.org/imrd/directdoc.asp?DDFDocuments/t/G/TBTN23/BDI386.DOCX")</f>
        <v>https://docs.wto.org/imrd/directdoc.asp?DDFDocuments/t/G/TBTN23/BDI386.DOCX</v>
      </c>
      <c r="Q212" s="6" t="str">
        <f>HYPERLINK("https://docs.wto.org/imrd/directdoc.asp?DDFDocuments/u/G/TBTN23/BDI386.DOCX", "https://docs.wto.org/imrd/directdoc.asp?DDFDocuments/u/G/TBTN23/BDI386.DOCX")</f>
        <v>https://docs.wto.org/imrd/directdoc.asp?DDFDocuments/u/G/TBTN23/BDI386.DOCX</v>
      </c>
      <c r="R212" s="6" t="str">
        <f>HYPERLINK("https://docs.wto.org/imrd/directdoc.asp?DDFDocuments/v/G/TBTN23/BDI386.DOCX", "https://docs.wto.org/imrd/directdoc.asp?DDFDocuments/v/G/TBTN23/BDI386.DOCX")</f>
        <v>https://docs.wto.org/imrd/directdoc.asp?DDFDocuments/v/G/TBTN23/BDI386.DOCX</v>
      </c>
    </row>
    <row r="213" spans="1:18" ht="69.95" customHeight="1">
      <c r="A213" s="8" t="s">
        <v>1508</v>
      </c>
      <c r="B213" s="8" t="s">
        <v>1144</v>
      </c>
      <c r="C213" s="7">
        <v>45113</v>
      </c>
      <c r="D213" s="6" t="str">
        <f>HYPERLINK("https://eping.wto.org/en/Search?viewData= G/TBT/N/BDI/385, G/TBT/N/KEN/1465, G/TBT/N/RWA/897, G/TBT/N/TZA/999, G/TBT/N/UGA/1803"," G/TBT/N/BDI/385, G/TBT/N/KEN/1465, G/TBT/N/RWA/897, G/TBT/N/TZA/999, G/TBT/N/UGA/1803")</f>
        <v xml:space="preserve"> G/TBT/N/BDI/385, G/TBT/N/KEN/1465, G/TBT/N/RWA/897, G/TBT/N/TZA/999, G/TBT/N/UGA/1803</v>
      </c>
      <c r="E213" s="6" t="s">
        <v>646</v>
      </c>
      <c r="F213" s="8" t="s">
        <v>1154</v>
      </c>
      <c r="G213" s="8" t="s">
        <v>1155</v>
      </c>
      <c r="H213" s="6" t="s">
        <v>1145</v>
      </c>
      <c r="I213" s="6" t="s">
        <v>1146</v>
      </c>
      <c r="J213" s="6" t="s">
        <v>1147</v>
      </c>
      <c r="K213" s="6" t="s">
        <v>21</v>
      </c>
      <c r="L213" s="6"/>
      <c r="M213" s="7">
        <v>45173</v>
      </c>
      <c r="N213" s="6" t="s">
        <v>25</v>
      </c>
      <c r="O213" s="8" t="s">
        <v>1156</v>
      </c>
      <c r="P213" s="6" t="str">
        <f>HYPERLINK("https://docs.wto.org/imrd/directdoc.asp?DDFDocuments/t/G/TBTN23/BDI385.DOCX", "https://docs.wto.org/imrd/directdoc.asp?DDFDocuments/t/G/TBTN23/BDI385.DOCX")</f>
        <v>https://docs.wto.org/imrd/directdoc.asp?DDFDocuments/t/G/TBTN23/BDI385.DOCX</v>
      </c>
      <c r="Q213" s="6" t="str">
        <f>HYPERLINK("https://docs.wto.org/imrd/directdoc.asp?DDFDocuments/u/G/TBTN23/BDI385.DOCX", "https://docs.wto.org/imrd/directdoc.asp?DDFDocuments/u/G/TBTN23/BDI385.DOCX")</f>
        <v>https://docs.wto.org/imrd/directdoc.asp?DDFDocuments/u/G/TBTN23/BDI385.DOCX</v>
      </c>
      <c r="R213" s="6" t="str">
        <f>HYPERLINK("https://docs.wto.org/imrd/directdoc.asp?DDFDocuments/v/G/TBTN23/BDI385.DOCX", "https://docs.wto.org/imrd/directdoc.asp?DDFDocuments/v/G/TBTN23/BDI385.DOCX")</f>
        <v>https://docs.wto.org/imrd/directdoc.asp?DDFDocuments/v/G/TBTN23/BDI385.DOCX</v>
      </c>
    </row>
    <row r="214" spans="1:18" ht="69.95" customHeight="1">
      <c r="A214" s="8" t="s">
        <v>1508</v>
      </c>
      <c r="B214" s="8" t="s">
        <v>1144</v>
      </c>
      <c r="C214" s="7">
        <v>45113</v>
      </c>
      <c r="D214" s="6" t="str">
        <f>HYPERLINK("https://eping.wto.org/en/Search?viewData= G/TBT/N/BDI/385, G/TBT/N/KEN/1465, G/TBT/N/RWA/897, G/TBT/N/TZA/999, G/TBT/N/UGA/1803"," G/TBT/N/BDI/385, G/TBT/N/KEN/1465, G/TBT/N/RWA/897, G/TBT/N/TZA/999, G/TBT/N/UGA/1803")</f>
        <v xml:space="preserve"> G/TBT/N/BDI/385, G/TBT/N/KEN/1465, G/TBT/N/RWA/897, G/TBT/N/TZA/999, G/TBT/N/UGA/1803</v>
      </c>
      <c r="E214" s="6" t="s">
        <v>197</v>
      </c>
      <c r="F214" s="8" t="s">
        <v>1154</v>
      </c>
      <c r="G214" s="8" t="s">
        <v>1155</v>
      </c>
      <c r="H214" s="6" t="s">
        <v>1145</v>
      </c>
      <c r="I214" s="6" t="s">
        <v>1146</v>
      </c>
      <c r="J214" s="6" t="s">
        <v>1147</v>
      </c>
      <c r="K214" s="6" t="s">
        <v>21</v>
      </c>
      <c r="L214" s="6"/>
      <c r="M214" s="7">
        <v>45173</v>
      </c>
      <c r="N214" s="6" t="s">
        <v>25</v>
      </c>
      <c r="O214" s="8" t="s">
        <v>1156</v>
      </c>
      <c r="P214" s="6" t="str">
        <f>HYPERLINK("https://docs.wto.org/imrd/directdoc.asp?DDFDocuments/t/G/TBTN23/BDI385.DOCX", "https://docs.wto.org/imrd/directdoc.asp?DDFDocuments/t/G/TBTN23/BDI385.DOCX")</f>
        <v>https://docs.wto.org/imrd/directdoc.asp?DDFDocuments/t/G/TBTN23/BDI385.DOCX</v>
      </c>
      <c r="Q214" s="6" t="str">
        <f>HYPERLINK("https://docs.wto.org/imrd/directdoc.asp?DDFDocuments/u/G/TBTN23/BDI385.DOCX", "https://docs.wto.org/imrd/directdoc.asp?DDFDocuments/u/G/TBTN23/BDI385.DOCX")</f>
        <v>https://docs.wto.org/imrd/directdoc.asp?DDFDocuments/u/G/TBTN23/BDI385.DOCX</v>
      </c>
      <c r="R214" s="6" t="str">
        <f>HYPERLINK("https://docs.wto.org/imrd/directdoc.asp?DDFDocuments/v/G/TBTN23/BDI385.DOCX", "https://docs.wto.org/imrd/directdoc.asp?DDFDocuments/v/G/TBTN23/BDI385.DOCX")</f>
        <v>https://docs.wto.org/imrd/directdoc.asp?DDFDocuments/v/G/TBTN23/BDI385.DOCX</v>
      </c>
    </row>
    <row r="215" spans="1:18" ht="69.95" customHeight="1">
      <c r="A215" s="8" t="s">
        <v>1508</v>
      </c>
      <c r="B215" s="8" t="s">
        <v>1144</v>
      </c>
      <c r="C215" s="7">
        <v>45113</v>
      </c>
      <c r="D215" s="6" t="str">
        <f>HYPERLINK("https://eping.wto.org/en/Search?viewData= G/TBT/N/BDI/386, G/TBT/N/KEN/1466, G/TBT/N/RWA/898, G/TBT/N/TZA/1000, G/TBT/N/UGA/1804"," G/TBT/N/BDI/386, G/TBT/N/KEN/1466, G/TBT/N/RWA/898, G/TBT/N/TZA/1000, G/TBT/N/UGA/1804")</f>
        <v xml:space="preserve"> G/TBT/N/BDI/386, G/TBT/N/KEN/1466, G/TBT/N/RWA/898, G/TBT/N/TZA/1000, G/TBT/N/UGA/1804</v>
      </c>
      <c r="E215" s="6" t="s">
        <v>197</v>
      </c>
      <c r="F215" s="8" t="s">
        <v>1142</v>
      </c>
      <c r="G215" s="8" t="s">
        <v>1143</v>
      </c>
      <c r="H215" s="6" t="s">
        <v>1145</v>
      </c>
      <c r="I215" s="6" t="s">
        <v>1146</v>
      </c>
      <c r="J215" s="6" t="s">
        <v>1147</v>
      </c>
      <c r="K215" s="6" t="s">
        <v>21</v>
      </c>
      <c r="L215" s="6"/>
      <c r="M215" s="7">
        <v>45173</v>
      </c>
      <c r="N215" s="6" t="s">
        <v>25</v>
      </c>
      <c r="O215" s="8" t="s">
        <v>1148</v>
      </c>
      <c r="P215" s="6" t="str">
        <f>HYPERLINK("https://docs.wto.org/imrd/directdoc.asp?DDFDocuments/t/G/TBTN23/BDI386.DOCX", "https://docs.wto.org/imrd/directdoc.asp?DDFDocuments/t/G/TBTN23/BDI386.DOCX")</f>
        <v>https://docs.wto.org/imrd/directdoc.asp?DDFDocuments/t/G/TBTN23/BDI386.DOCX</v>
      </c>
      <c r="Q215" s="6" t="str">
        <f>HYPERLINK("https://docs.wto.org/imrd/directdoc.asp?DDFDocuments/u/G/TBTN23/BDI386.DOCX", "https://docs.wto.org/imrd/directdoc.asp?DDFDocuments/u/G/TBTN23/BDI386.DOCX")</f>
        <v>https://docs.wto.org/imrd/directdoc.asp?DDFDocuments/u/G/TBTN23/BDI386.DOCX</v>
      </c>
      <c r="R215" s="6" t="str">
        <f>HYPERLINK("https://docs.wto.org/imrd/directdoc.asp?DDFDocuments/v/G/TBTN23/BDI386.DOCX", "https://docs.wto.org/imrd/directdoc.asp?DDFDocuments/v/G/TBTN23/BDI386.DOCX")</f>
        <v>https://docs.wto.org/imrd/directdoc.asp?DDFDocuments/v/G/TBTN23/BDI386.DOCX</v>
      </c>
    </row>
    <row r="216" spans="1:18" ht="69.95" customHeight="1">
      <c r="A216" s="8" t="s">
        <v>1508</v>
      </c>
      <c r="B216" s="8" t="s">
        <v>1144</v>
      </c>
      <c r="C216" s="7">
        <v>45113</v>
      </c>
      <c r="D216" s="6" t="str">
        <f>HYPERLINK("https://eping.wto.org/en/Search?viewData= G/TBT/N/BDI/385, G/TBT/N/KEN/1465, G/TBT/N/RWA/897, G/TBT/N/TZA/999, G/TBT/N/UGA/1803"," G/TBT/N/BDI/385, G/TBT/N/KEN/1465, G/TBT/N/RWA/897, G/TBT/N/TZA/999, G/TBT/N/UGA/1803")</f>
        <v xml:space="preserve"> G/TBT/N/BDI/385, G/TBT/N/KEN/1465, G/TBT/N/RWA/897, G/TBT/N/TZA/999, G/TBT/N/UGA/1803</v>
      </c>
      <c r="E216" s="6" t="s">
        <v>768</v>
      </c>
      <c r="F216" s="8" t="s">
        <v>1154</v>
      </c>
      <c r="G216" s="8" t="s">
        <v>1155</v>
      </c>
      <c r="H216" s="6" t="s">
        <v>1145</v>
      </c>
      <c r="I216" s="6" t="s">
        <v>1146</v>
      </c>
      <c r="J216" s="6" t="s">
        <v>1175</v>
      </c>
      <c r="K216" s="6" t="s">
        <v>21</v>
      </c>
      <c r="L216" s="6"/>
      <c r="M216" s="7">
        <v>45173</v>
      </c>
      <c r="N216" s="6" t="s">
        <v>25</v>
      </c>
      <c r="O216" s="8" t="s">
        <v>1156</v>
      </c>
      <c r="P216" s="6" t="str">
        <f>HYPERLINK("https://docs.wto.org/imrd/directdoc.asp?DDFDocuments/t/G/TBTN23/BDI385.DOCX", "https://docs.wto.org/imrd/directdoc.asp?DDFDocuments/t/G/TBTN23/BDI385.DOCX")</f>
        <v>https://docs.wto.org/imrd/directdoc.asp?DDFDocuments/t/G/TBTN23/BDI385.DOCX</v>
      </c>
      <c r="Q216" s="6" t="str">
        <f>HYPERLINK("https://docs.wto.org/imrd/directdoc.asp?DDFDocuments/u/G/TBTN23/BDI385.DOCX", "https://docs.wto.org/imrd/directdoc.asp?DDFDocuments/u/G/TBTN23/BDI385.DOCX")</f>
        <v>https://docs.wto.org/imrd/directdoc.asp?DDFDocuments/u/G/TBTN23/BDI385.DOCX</v>
      </c>
      <c r="R216" s="6" t="str">
        <f>HYPERLINK("https://docs.wto.org/imrd/directdoc.asp?DDFDocuments/v/G/TBTN23/BDI385.DOCX", "https://docs.wto.org/imrd/directdoc.asp?DDFDocuments/v/G/TBTN23/BDI385.DOCX")</f>
        <v>https://docs.wto.org/imrd/directdoc.asp?DDFDocuments/v/G/TBTN23/BDI385.DOCX</v>
      </c>
    </row>
    <row r="217" spans="1:18" ht="69.95" customHeight="1">
      <c r="A217" s="8" t="s">
        <v>1368</v>
      </c>
      <c r="B217" s="8" t="s">
        <v>239</v>
      </c>
      <c r="C217" s="7">
        <v>45134</v>
      </c>
      <c r="D217" s="6" t="str">
        <f>HYPERLINK("https://eping.wto.org/en/Search?viewData= G/SPS/N/EU/673"," G/SPS/N/EU/673")</f>
        <v xml:space="preserve"> G/SPS/N/EU/673</v>
      </c>
      <c r="E217" s="6" t="s">
        <v>156</v>
      </c>
      <c r="F217" s="8" t="s">
        <v>237</v>
      </c>
      <c r="G217" s="8" t="s">
        <v>238</v>
      </c>
      <c r="H217" s="6" t="s">
        <v>21</v>
      </c>
      <c r="I217" s="6" t="s">
        <v>21</v>
      </c>
      <c r="J217" s="6" t="s">
        <v>228</v>
      </c>
      <c r="K217" s="6" t="s">
        <v>240</v>
      </c>
      <c r="L217" s="6"/>
      <c r="M217" s="7" t="s">
        <v>21</v>
      </c>
      <c r="N217" s="6" t="s">
        <v>25</v>
      </c>
      <c r="O217" s="8" t="s">
        <v>241</v>
      </c>
      <c r="P217" s="6" t="str">
        <f>HYPERLINK("https://docs.wto.org/imrd/directdoc.asp?DDFDocuments/t/G/SPS/NEU673.DOCX", "https://docs.wto.org/imrd/directdoc.asp?DDFDocuments/t/G/SPS/NEU673.DOCX")</f>
        <v>https://docs.wto.org/imrd/directdoc.asp?DDFDocuments/t/G/SPS/NEU673.DOCX</v>
      </c>
      <c r="Q217" s="6"/>
      <c r="R217" s="6" t="str">
        <f>HYPERLINK("https://docs.wto.org/imrd/directdoc.asp?DDFDocuments/v/G/SPS/NEU673.DOCX", "https://docs.wto.org/imrd/directdoc.asp?DDFDocuments/v/G/SPS/NEU673.DOCX")</f>
        <v>https://docs.wto.org/imrd/directdoc.asp?DDFDocuments/v/G/SPS/NEU673.DOCX</v>
      </c>
    </row>
    <row r="218" spans="1:18" ht="69.95" customHeight="1">
      <c r="A218" s="8" t="s">
        <v>1368</v>
      </c>
      <c r="B218" s="8" t="s">
        <v>239</v>
      </c>
      <c r="C218" s="7">
        <v>45127</v>
      </c>
      <c r="D218" s="6" t="str">
        <f>HYPERLINK("https://eping.wto.org/en/Search?viewData= G/TBT/N/EU/996"," G/TBT/N/EU/996")</f>
        <v xml:space="preserve"> G/TBT/N/EU/996</v>
      </c>
      <c r="E218" s="6" t="s">
        <v>156</v>
      </c>
      <c r="F218" s="8" t="s">
        <v>585</v>
      </c>
      <c r="G218" s="8" t="s">
        <v>586</v>
      </c>
      <c r="H218" s="6" t="s">
        <v>21</v>
      </c>
      <c r="I218" s="6" t="s">
        <v>509</v>
      </c>
      <c r="J218" s="6" t="s">
        <v>510</v>
      </c>
      <c r="K218" s="6" t="s">
        <v>60</v>
      </c>
      <c r="L218" s="6"/>
      <c r="M218" s="7">
        <v>45187</v>
      </c>
      <c r="N218" s="6" t="s">
        <v>25</v>
      </c>
      <c r="O218" s="8" t="s">
        <v>587</v>
      </c>
      <c r="P218" s="6" t="str">
        <f>HYPERLINK("https://docs.wto.org/imrd/directdoc.asp?DDFDocuments/t/G/TBTN23/EU996.DOCX", "https://docs.wto.org/imrd/directdoc.asp?DDFDocuments/t/G/TBTN23/EU996.DOCX")</f>
        <v>https://docs.wto.org/imrd/directdoc.asp?DDFDocuments/t/G/TBTN23/EU996.DOCX</v>
      </c>
      <c r="Q218" s="6"/>
      <c r="R218" s="6"/>
    </row>
    <row r="219" spans="1:18" ht="69.95" customHeight="1">
      <c r="A219" s="8" t="s">
        <v>1341</v>
      </c>
      <c r="B219" s="8" t="s">
        <v>65</v>
      </c>
      <c r="C219" s="7">
        <v>45138</v>
      </c>
      <c r="D219" s="6" t="str">
        <f>HYPERLINK("https://eping.wto.org/en/Search?viewData= G/SPS/N/BRA/2194"," G/SPS/N/BRA/2194")</f>
        <v xml:space="preserve"> G/SPS/N/BRA/2194</v>
      </c>
      <c r="E219" s="6" t="s">
        <v>62</v>
      </c>
      <c r="F219" s="8" t="s">
        <v>63</v>
      </c>
      <c r="G219" s="8" t="s">
        <v>64</v>
      </c>
      <c r="H219" s="6" t="s">
        <v>21</v>
      </c>
      <c r="I219" s="6" t="s">
        <v>66</v>
      </c>
      <c r="J219" s="6" t="s">
        <v>67</v>
      </c>
      <c r="K219" s="6" t="s">
        <v>68</v>
      </c>
      <c r="L219" s="6"/>
      <c r="M219" s="7">
        <v>45177</v>
      </c>
      <c r="N219" s="6" t="s">
        <v>25</v>
      </c>
      <c r="O219" s="8" t="s">
        <v>69</v>
      </c>
      <c r="P219" s="6" t="str">
        <f>HYPERLINK("https://docs.wto.org/imrd/directdoc.asp?DDFDocuments/t/G/SPS/NBRA2194.DOCX", "https://docs.wto.org/imrd/directdoc.asp?DDFDocuments/t/G/SPS/NBRA2194.DOCX")</f>
        <v>https://docs.wto.org/imrd/directdoc.asp?DDFDocuments/t/G/SPS/NBRA2194.DOCX</v>
      </c>
      <c r="Q219" s="6"/>
      <c r="R219" s="6"/>
    </row>
    <row r="220" spans="1:18" ht="69.95" customHeight="1">
      <c r="A220" s="8" t="s">
        <v>1341</v>
      </c>
      <c r="B220" s="8" t="s">
        <v>65</v>
      </c>
      <c r="C220" s="7">
        <v>45138</v>
      </c>
      <c r="D220" s="6" t="str">
        <f>HYPERLINK("https://eping.wto.org/en/Search?viewData= G/SPS/N/BRA/2195"," G/SPS/N/BRA/2195")</f>
        <v xml:space="preserve"> G/SPS/N/BRA/2195</v>
      </c>
      <c r="E220" s="6" t="s">
        <v>62</v>
      </c>
      <c r="F220" s="8" t="s">
        <v>88</v>
      </c>
      <c r="G220" s="8" t="s">
        <v>89</v>
      </c>
      <c r="H220" s="6" t="s">
        <v>21</v>
      </c>
      <c r="I220" s="6" t="s">
        <v>66</v>
      </c>
      <c r="J220" s="6" t="s">
        <v>67</v>
      </c>
      <c r="K220" s="6" t="s">
        <v>90</v>
      </c>
      <c r="L220" s="6"/>
      <c r="M220" s="7">
        <v>45177</v>
      </c>
      <c r="N220" s="6" t="s">
        <v>25</v>
      </c>
      <c r="O220" s="8" t="s">
        <v>91</v>
      </c>
      <c r="P220" s="6" t="str">
        <f>HYPERLINK("https://docs.wto.org/imrd/directdoc.asp?DDFDocuments/t/G/SPS/NBRA2195.DOCX", "https://docs.wto.org/imrd/directdoc.asp?DDFDocuments/t/G/SPS/NBRA2195.DOCX")</f>
        <v>https://docs.wto.org/imrd/directdoc.asp?DDFDocuments/t/G/SPS/NBRA2195.DOCX</v>
      </c>
      <c r="Q220" s="6"/>
      <c r="R220" s="6"/>
    </row>
    <row r="221" spans="1:18" ht="69.95" customHeight="1">
      <c r="A221" s="8" t="s">
        <v>1341</v>
      </c>
      <c r="B221" s="8" t="s">
        <v>65</v>
      </c>
      <c r="C221" s="7">
        <v>45138</v>
      </c>
      <c r="D221" s="6" t="str">
        <f>HYPERLINK("https://eping.wto.org/en/Search?viewData= G/SPS/N/BRA/2198"," G/SPS/N/BRA/2198")</f>
        <v xml:space="preserve"> G/SPS/N/BRA/2198</v>
      </c>
      <c r="E221" s="6" t="s">
        <v>62</v>
      </c>
      <c r="F221" s="8" t="s">
        <v>109</v>
      </c>
      <c r="G221" s="8" t="s">
        <v>110</v>
      </c>
      <c r="H221" s="6" t="s">
        <v>21</v>
      </c>
      <c r="I221" s="6" t="s">
        <v>66</v>
      </c>
      <c r="J221" s="6" t="s">
        <v>67</v>
      </c>
      <c r="K221" s="6" t="s">
        <v>90</v>
      </c>
      <c r="L221" s="6"/>
      <c r="M221" s="7">
        <v>45179</v>
      </c>
      <c r="N221" s="6" t="s">
        <v>25</v>
      </c>
      <c r="O221" s="8" t="s">
        <v>111</v>
      </c>
      <c r="P221" s="6" t="str">
        <f>HYPERLINK("https://docs.wto.org/imrd/directdoc.asp?DDFDocuments/t/G/SPS/NBRA2198.DOCX", "https://docs.wto.org/imrd/directdoc.asp?DDFDocuments/t/G/SPS/NBRA2198.DOCX")</f>
        <v>https://docs.wto.org/imrd/directdoc.asp?DDFDocuments/t/G/SPS/NBRA2198.DOCX</v>
      </c>
      <c r="Q221" s="6"/>
      <c r="R221" s="6"/>
    </row>
    <row r="222" spans="1:18" ht="69.95" customHeight="1">
      <c r="A222" s="8" t="s">
        <v>1341</v>
      </c>
      <c r="B222" s="8" t="s">
        <v>65</v>
      </c>
      <c r="C222" s="7">
        <v>45138</v>
      </c>
      <c r="D222" s="6" t="str">
        <f>HYPERLINK("https://eping.wto.org/en/Search?viewData= G/SPS/N/BRA/2196"," G/SPS/N/BRA/2196")</f>
        <v xml:space="preserve"> G/SPS/N/BRA/2196</v>
      </c>
      <c r="E222" s="6" t="s">
        <v>62</v>
      </c>
      <c r="F222" s="8" t="s">
        <v>140</v>
      </c>
      <c r="G222" s="8" t="s">
        <v>141</v>
      </c>
      <c r="H222" s="6" t="s">
        <v>21</v>
      </c>
      <c r="I222" s="6" t="s">
        <v>66</v>
      </c>
      <c r="J222" s="6" t="s">
        <v>67</v>
      </c>
      <c r="K222" s="6" t="s">
        <v>68</v>
      </c>
      <c r="L222" s="6"/>
      <c r="M222" s="7">
        <v>45177</v>
      </c>
      <c r="N222" s="6" t="s">
        <v>25</v>
      </c>
      <c r="O222" s="8" t="s">
        <v>142</v>
      </c>
      <c r="P222" s="6" t="str">
        <f>HYPERLINK("https://docs.wto.org/imrd/directdoc.asp?DDFDocuments/t/G/SPS/NBRA2196.DOCX", "https://docs.wto.org/imrd/directdoc.asp?DDFDocuments/t/G/SPS/NBRA2196.DOCX")</f>
        <v>https://docs.wto.org/imrd/directdoc.asp?DDFDocuments/t/G/SPS/NBRA2196.DOCX</v>
      </c>
      <c r="Q222" s="6"/>
      <c r="R222" s="6"/>
    </row>
    <row r="223" spans="1:18" ht="69.95" customHeight="1">
      <c r="A223" s="8" t="s">
        <v>1341</v>
      </c>
      <c r="B223" s="8" t="s">
        <v>148</v>
      </c>
      <c r="C223" s="7">
        <v>45138</v>
      </c>
      <c r="D223" s="6" t="str">
        <f>HYPERLINK("https://eping.wto.org/en/Search?viewData= G/SPS/N/BRA/2197"," G/SPS/N/BRA/2197")</f>
        <v xml:space="preserve"> G/SPS/N/BRA/2197</v>
      </c>
      <c r="E223" s="6" t="s">
        <v>62</v>
      </c>
      <c r="F223" s="8" t="s">
        <v>146</v>
      </c>
      <c r="G223" s="8" t="s">
        <v>147</v>
      </c>
      <c r="H223" s="6" t="s">
        <v>21</v>
      </c>
      <c r="I223" s="6" t="s">
        <v>66</v>
      </c>
      <c r="J223" s="6" t="s">
        <v>67</v>
      </c>
      <c r="K223" s="6" t="s">
        <v>90</v>
      </c>
      <c r="L223" s="6"/>
      <c r="M223" s="7">
        <v>45177</v>
      </c>
      <c r="N223" s="6" t="s">
        <v>25</v>
      </c>
      <c r="O223" s="8" t="s">
        <v>149</v>
      </c>
      <c r="P223" s="6" t="str">
        <f>HYPERLINK("https://docs.wto.org/imrd/directdoc.asp?DDFDocuments/t/G/SPS/NBRA2197.DOCX", "https://docs.wto.org/imrd/directdoc.asp?DDFDocuments/t/G/SPS/NBRA2197.DOCX")</f>
        <v>https://docs.wto.org/imrd/directdoc.asp?DDFDocuments/t/G/SPS/NBRA2197.DOCX</v>
      </c>
      <c r="Q223" s="6"/>
      <c r="R223" s="6"/>
    </row>
    <row r="224" spans="1:18" ht="69.95" customHeight="1">
      <c r="A224" s="8" t="s">
        <v>1388</v>
      </c>
      <c r="B224" s="8" t="s">
        <v>388</v>
      </c>
      <c r="C224" s="7">
        <v>45131</v>
      </c>
      <c r="D224" s="6" t="str">
        <f>HYPERLINK("https://eping.wto.org/en/Search?viewData= G/TBT/N/SAU/1294"," G/TBT/N/SAU/1294")</f>
        <v xml:space="preserve"> G/TBT/N/SAU/1294</v>
      </c>
      <c r="E224" s="6" t="s">
        <v>385</v>
      </c>
      <c r="F224" s="8" t="s">
        <v>386</v>
      </c>
      <c r="G224" s="8" t="s">
        <v>387</v>
      </c>
      <c r="H224" s="6" t="s">
        <v>21</v>
      </c>
      <c r="I224" s="6" t="s">
        <v>389</v>
      </c>
      <c r="J224" s="6" t="s">
        <v>390</v>
      </c>
      <c r="K224" s="6" t="s">
        <v>21</v>
      </c>
      <c r="L224" s="6"/>
      <c r="M224" s="7">
        <v>45191</v>
      </c>
      <c r="N224" s="6" t="s">
        <v>25</v>
      </c>
      <c r="O224" s="8" t="s">
        <v>391</v>
      </c>
      <c r="P224" s="6" t="str">
        <f>HYPERLINK("https://docs.wto.org/imrd/directdoc.asp?DDFDocuments/t/G/TBTN23/SAU1294.DOCX", "https://docs.wto.org/imrd/directdoc.asp?DDFDocuments/t/G/TBTN23/SAU1294.DOCX")</f>
        <v>https://docs.wto.org/imrd/directdoc.asp?DDFDocuments/t/G/TBTN23/SAU1294.DOCX</v>
      </c>
      <c r="Q224" s="6"/>
      <c r="R224" s="6"/>
    </row>
    <row r="225" spans="1:18" ht="69.95" customHeight="1">
      <c r="A225" s="8" t="s">
        <v>1388</v>
      </c>
      <c r="B225" s="8" t="s">
        <v>388</v>
      </c>
      <c r="C225" s="7">
        <v>45113</v>
      </c>
      <c r="D225" s="6" t="str">
        <f>HYPERLINK("https://eping.wto.org/en/Search?viewData= G/SPS/N/BRA/2185"," G/SPS/N/BRA/2185")</f>
        <v xml:space="preserve"> G/SPS/N/BRA/2185</v>
      </c>
      <c r="E225" s="6" t="s">
        <v>62</v>
      </c>
      <c r="F225" s="8" t="s">
        <v>1176</v>
      </c>
      <c r="G225" s="8" t="s">
        <v>1177</v>
      </c>
      <c r="H225" s="6" t="s">
        <v>21</v>
      </c>
      <c r="I225" s="6" t="s">
        <v>66</v>
      </c>
      <c r="J225" s="6" t="s">
        <v>67</v>
      </c>
      <c r="K225" s="6" t="s">
        <v>68</v>
      </c>
      <c r="L225" s="6"/>
      <c r="M225" s="7">
        <v>45170</v>
      </c>
      <c r="N225" s="6" t="s">
        <v>25</v>
      </c>
      <c r="O225" s="8" t="s">
        <v>1178</v>
      </c>
      <c r="P225" s="6" t="str">
        <f>HYPERLINK("https://docs.wto.org/imrd/directdoc.asp?DDFDocuments/t/G/SPS/NBRA2185.DOCX", "https://docs.wto.org/imrd/directdoc.asp?DDFDocuments/t/G/SPS/NBRA2185.DOCX")</f>
        <v>https://docs.wto.org/imrd/directdoc.asp?DDFDocuments/t/G/SPS/NBRA2185.DOCX</v>
      </c>
      <c r="Q225" s="6" t="str">
        <f>HYPERLINK("https://docs.wto.org/imrd/directdoc.asp?DDFDocuments/u/G/SPS/NBRA2185.DOCX", "https://docs.wto.org/imrd/directdoc.asp?DDFDocuments/u/G/SPS/NBRA2185.DOCX")</f>
        <v>https://docs.wto.org/imrd/directdoc.asp?DDFDocuments/u/G/SPS/NBRA2185.DOCX</v>
      </c>
      <c r="R225" s="6" t="str">
        <f>HYPERLINK("https://docs.wto.org/imrd/directdoc.asp?DDFDocuments/v/G/SPS/NBRA2185.DOCX", "https://docs.wto.org/imrd/directdoc.asp?DDFDocuments/v/G/SPS/NBRA2185.DOCX")</f>
        <v>https://docs.wto.org/imrd/directdoc.asp?DDFDocuments/v/G/SPS/NBRA2185.DOCX</v>
      </c>
    </row>
    <row r="226" spans="1:18" ht="69.95" customHeight="1">
      <c r="A226" s="8" t="s">
        <v>1388</v>
      </c>
      <c r="B226" s="8" t="s">
        <v>388</v>
      </c>
      <c r="C226" s="7">
        <v>45113</v>
      </c>
      <c r="D226" s="6" t="str">
        <f>HYPERLINK("https://eping.wto.org/en/Search?viewData= G/SPS/N/BRA/2184"," G/SPS/N/BRA/2184")</f>
        <v xml:space="preserve"> G/SPS/N/BRA/2184</v>
      </c>
      <c r="E226" s="6" t="s">
        <v>62</v>
      </c>
      <c r="F226" s="8" t="s">
        <v>1196</v>
      </c>
      <c r="G226" s="8" t="s">
        <v>1197</v>
      </c>
      <c r="H226" s="6" t="s">
        <v>21</v>
      </c>
      <c r="I226" s="6" t="s">
        <v>66</v>
      </c>
      <c r="J226" s="6" t="s">
        <v>67</v>
      </c>
      <c r="K226" s="6" t="s">
        <v>68</v>
      </c>
      <c r="L226" s="6"/>
      <c r="M226" s="7">
        <v>45170</v>
      </c>
      <c r="N226" s="6" t="s">
        <v>25</v>
      </c>
      <c r="O226" s="8" t="s">
        <v>1198</v>
      </c>
      <c r="P226" s="6" t="str">
        <f>HYPERLINK("https://docs.wto.org/imrd/directdoc.asp?DDFDocuments/t/G/SPS/NBRA2184.DOCX", "https://docs.wto.org/imrd/directdoc.asp?DDFDocuments/t/G/SPS/NBRA2184.DOCX")</f>
        <v>https://docs.wto.org/imrd/directdoc.asp?DDFDocuments/t/G/SPS/NBRA2184.DOCX</v>
      </c>
      <c r="Q226" s="6" t="str">
        <f>HYPERLINK("https://docs.wto.org/imrd/directdoc.asp?DDFDocuments/u/G/SPS/NBRA2184.DOCX", "https://docs.wto.org/imrd/directdoc.asp?DDFDocuments/u/G/SPS/NBRA2184.DOCX")</f>
        <v>https://docs.wto.org/imrd/directdoc.asp?DDFDocuments/u/G/SPS/NBRA2184.DOCX</v>
      </c>
      <c r="R226" s="6" t="str">
        <f>HYPERLINK("https://docs.wto.org/imrd/directdoc.asp?DDFDocuments/v/G/SPS/NBRA2184.DOCX", "https://docs.wto.org/imrd/directdoc.asp?DDFDocuments/v/G/SPS/NBRA2184.DOCX")</f>
        <v>https://docs.wto.org/imrd/directdoc.asp?DDFDocuments/v/G/SPS/NBRA2184.DOCX</v>
      </c>
    </row>
    <row r="227" spans="1:18" ht="69.95" customHeight="1">
      <c r="A227" s="8" t="s">
        <v>1378</v>
      </c>
      <c r="B227" s="8" t="s">
        <v>326</v>
      </c>
      <c r="C227" s="7">
        <v>45133</v>
      </c>
      <c r="D227" s="6" t="str">
        <f>HYPERLINK("https://eping.wto.org/en/Search?viewData= G/TBT/N/USA/2020"," G/TBT/N/USA/2020")</f>
        <v xml:space="preserve"> G/TBT/N/USA/2020</v>
      </c>
      <c r="E227" s="6" t="s">
        <v>17</v>
      </c>
      <c r="F227" s="8" t="s">
        <v>324</v>
      </c>
      <c r="G227" s="8" t="s">
        <v>325</v>
      </c>
      <c r="H227" s="6" t="s">
        <v>21</v>
      </c>
      <c r="I227" s="6" t="s">
        <v>327</v>
      </c>
      <c r="J227" s="6" t="s">
        <v>23</v>
      </c>
      <c r="K227" s="6" t="s">
        <v>21</v>
      </c>
      <c r="L227" s="6"/>
      <c r="M227" s="7" t="s">
        <v>21</v>
      </c>
      <c r="N227" s="6" t="s">
        <v>25</v>
      </c>
      <c r="O227" s="8" t="s">
        <v>328</v>
      </c>
      <c r="P227" s="6" t="str">
        <f>HYPERLINK("https://docs.wto.org/imrd/directdoc.asp?DDFDocuments/t/G/TBTN23/USA2020.DOCX", "https://docs.wto.org/imrd/directdoc.asp?DDFDocuments/t/G/TBTN23/USA2020.DOCX")</f>
        <v>https://docs.wto.org/imrd/directdoc.asp?DDFDocuments/t/G/TBTN23/USA2020.DOCX</v>
      </c>
      <c r="Q227" s="6"/>
      <c r="R227" s="6"/>
    </row>
    <row r="228" spans="1:18" ht="69.95" customHeight="1">
      <c r="A228" s="8" t="s">
        <v>1391</v>
      </c>
      <c r="B228" s="8" t="s">
        <v>412</v>
      </c>
      <c r="C228" s="7">
        <v>45131</v>
      </c>
      <c r="D228" s="6" t="str">
        <f>HYPERLINK("https://eping.wto.org/en/Search?viewData= G/TBT/N/KOR/1155"," G/TBT/N/KOR/1155")</f>
        <v xml:space="preserve"> G/TBT/N/KOR/1155</v>
      </c>
      <c r="E228" s="6" t="s">
        <v>119</v>
      </c>
      <c r="F228" s="8" t="s">
        <v>410</v>
      </c>
      <c r="G228" s="8" t="s">
        <v>411</v>
      </c>
      <c r="H228" s="6" t="s">
        <v>21</v>
      </c>
      <c r="I228" s="6" t="s">
        <v>21</v>
      </c>
      <c r="J228" s="6" t="s">
        <v>103</v>
      </c>
      <c r="K228" s="6" t="s">
        <v>21</v>
      </c>
      <c r="L228" s="6"/>
      <c r="M228" s="7">
        <v>45191</v>
      </c>
      <c r="N228" s="6" t="s">
        <v>25</v>
      </c>
      <c r="O228" s="8" t="s">
        <v>413</v>
      </c>
      <c r="P228" s="6" t="str">
        <f>HYPERLINK("https://docs.wto.org/imrd/directdoc.asp?DDFDocuments/t/G/TBTN23/KOR1155.DOCX", "https://docs.wto.org/imrd/directdoc.asp?DDFDocuments/t/G/TBTN23/KOR1155.DOCX")</f>
        <v>https://docs.wto.org/imrd/directdoc.asp?DDFDocuments/t/G/TBTN23/KOR1155.DOCX</v>
      </c>
      <c r="Q228" s="6"/>
      <c r="R228" s="6"/>
    </row>
    <row r="229" spans="1:18" ht="69.95" customHeight="1">
      <c r="A229" s="8" t="s">
        <v>1534</v>
      </c>
      <c r="B229" s="8" t="s">
        <v>1321</v>
      </c>
      <c r="C229" s="7">
        <v>45110</v>
      </c>
      <c r="D229" s="6" t="str">
        <f>HYPERLINK("https://eping.wto.org/en/Search?viewData= G/TBT/N/CAN/700"," G/TBT/N/CAN/700")</f>
        <v xml:space="preserve"> G/TBT/N/CAN/700</v>
      </c>
      <c r="E229" s="6" t="s">
        <v>286</v>
      </c>
      <c r="F229" s="8" t="s">
        <v>1319</v>
      </c>
      <c r="G229" s="8" t="s">
        <v>1320</v>
      </c>
      <c r="H229" s="6" t="s">
        <v>21</v>
      </c>
      <c r="I229" s="6" t="s">
        <v>1322</v>
      </c>
      <c r="J229" s="6" t="s">
        <v>103</v>
      </c>
      <c r="K229" s="6" t="s">
        <v>21</v>
      </c>
      <c r="L229" s="6"/>
      <c r="M229" s="7">
        <v>45169</v>
      </c>
      <c r="N229" s="6" t="s">
        <v>25</v>
      </c>
      <c r="O229" s="8" t="s">
        <v>1323</v>
      </c>
      <c r="P229" s="6" t="str">
        <f>HYPERLINK("https://docs.wto.org/imrd/directdoc.asp?DDFDocuments/t/G/TBTN23/CAN700.DOCX", "https://docs.wto.org/imrd/directdoc.asp?DDFDocuments/t/G/TBTN23/CAN700.DOCX")</f>
        <v>https://docs.wto.org/imrd/directdoc.asp?DDFDocuments/t/G/TBTN23/CAN700.DOCX</v>
      </c>
      <c r="Q229" s="6" t="str">
        <f>HYPERLINK("https://docs.wto.org/imrd/directdoc.asp?DDFDocuments/u/G/TBTN23/CAN700.DOCX", "https://docs.wto.org/imrd/directdoc.asp?DDFDocuments/u/G/TBTN23/CAN700.DOCX")</f>
        <v>https://docs.wto.org/imrd/directdoc.asp?DDFDocuments/u/G/TBTN23/CAN700.DOCX</v>
      </c>
      <c r="R229" s="6" t="str">
        <f>HYPERLINK("https://docs.wto.org/imrd/directdoc.asp?DDFDocuments/v/G/TBTN23/CAN700.DOCX", "https://docs.wto.org/imrd/directdoc.asp?DDFDocuments/v/G/TBTN23/CAN700.DOCX")</f>
        <v>https://docs.wto.org/imrd/directdoc.asp?DDFDocuments/v/G/TBTN23/CAN700.DOCX</v>
      </c>
    </row>
    <row r="230" spans="1:18" ht="69.95" customHeight="1">
      <c r="A230" s="8" t="s">
        <v>1452</v>
      </c>
      <c r="B230" s="8" t="s">
        <v>802</v>
      </c>
      <c r="C230" s="7">
        <v>45124</v>
      </c>
      <c r="D230" s="6" t="str">
        <f>HYPERLINK("https://eping.wto.org/en/Search?viewData= G/TBT/N/HND/101"," G/TBT/N/HND/101")</f>
        <v xml:space="preserve"> G/TBT/N/HND/101</v>
      </c>
      <c r="E230" s="6" t="s">
        <v>788</v>
      </c>
      <c r="F230" s="8" t="s">
        <v>801</v>
      </c>
      <c r="G230" s="8" t="s">
        <v>790</v>
      </c>
      <c r="H230" s="6" t="s">
        <v>784</v>
      </c>
      <c r="I230" s="6" t="s">
        <v>785</v>
      </c>
      <c r="J230" s="6" t="s">
        <v>803</v>
      </c>
      <c r="K230" s="6" t="s">
        <v>34</v>
      </c>
      <c r="L230" s="6"/>
      <c r="M230" s="7">
        <v>45184</v>
      </c>
      <c r="N230" s="6" t="s">
        <v>25</v>
      </c>
      <c r="O230" s="6"/>
      <c r="P230" s="6"/>
      <c r="Q230" s="6" t="str">
        <f>HYPERLINK("https://docs.wto.org/imrd/directdoc.asp?DDFDocuments/u/G/TBTN23/HND101.DOCX", "https://docs.wto.org/imrd/directdoc.asp?DDFDocuments/u/G/TBTN23/HND101.DOCX")</f>
        <v>https://docs.wto.org/imrd/directdoc.asp?DDFDocuments/u/G/TBTN23/HND101.DOCX</v>
      </c>
      <c r="R230" s="6" t="str">
        <f>HYPERLINK("https://docs.wto.org/imrd/directdoc.asp?DDFDocuments/v/G/TBTN23/HND101.DOCX", "https://docs.wto.org/imrd/directdoc.asp?DDFDocuments/v/G/TBTN23/HND101.DOCX")</f>
        <v>https://docs.wto.org/imrd/directdoc.asp?DDFDocuments/v/G/TBTN23/HND101.DOCX</v>
      </c>
    </row>
    <row r="231" spans="1:18" ht="69.95" customHeight="1">
      <c r="A231" s="8" t="s">
        <v>1448</v>
      </c>
      <c r="B231" s="8" t="s">
        <v>783</v>
      </c>
      <c r="C231" s="7">
        <v>45124</v>
      </c>
      <c r="D231" s="6" t="str">
        <f>HYPERLINK("https://eping.wto.org/en/Search?viewData= G/SPS/N/CRI/254"," G/SPS/N/CRI/254")</f>
        <v xml:space="preserve"> G/SPS/N/CRI/254</v>
      </c>
      <c r="E231" s="6" t="s">
        <v>780</v>
      </c>
      <c r="F231" s="8" t="s">
        <v>781</v>
      </c>
      <c r="G231" s="8" t="s">
        <v>782</v>
      </c>
      <c r="H231" s="6" t="s">
        <v>784</v>
      </c>
      <c r="I231" s="6" t="s">
        <v>785</v>
      </c>
      <c r="J231" s="6" t="s">
        <v>67</v>
      </c>
      <c r="K231" s="6" t="s">
        <v>138</v>
      </c>
      <c r="L231" s="6" t="s">
        <v>21</v>
      </c>
      <c r="M231" s="7">
        <v>45184</v>
      </c>
      <c r="N231" s="6" t="s">
        <v>25</v>
      </c>
      <c r="O231" s="8" t="s">
        <v>786</v>
      </c>
      <c r="P231" s="6" t="str">
        <f>HYPERLINK("https://docs.wto.org/imrd/directdoc.asp?DDFDocuments/t/G/SPS/NCRI254.DOCX", "https://docs.wto.org/imrd/directdoc.asp?DDFDocuments/t/G/SPS/NCRI254.DOCX")</f>
        <v>https://docs.wto.org/imrd/directdoc.asp?DDFDocuments/t/G/SPS/NCRI254.DOCX</v>
      </c>
      <c r="Q231" s="6" t="str">
        <f>HYPERLINK("https://docs.wto.org/imrd/directdoc.asp?DDFDocuments/u/G/SPS/NCRI254.DOCX", "https://docs.wto.org/imrd/directdoc.asp?DDFDocuments/u/G/SPS/NCRI254.DOCX")</f>
        <v>https://docs.wto.org/imrd/directdoc.asp?DDFDocuments/u/G/SPS/NCRI254.DOCX</v>
      </c>
      <c r="R231" s="6" t="str">
        <f>HYPERLINK("https://docs.wto.org/imrd/directdoc.asp?DDFDocuments/v/G/SPS/NCRI254.DOCX", "https://docs.wto.org/imrd/directdoc.asp?DDFDocuments/v/G/SPS/NCRI254.DOCX")</f>
        <v>https://docs.wto.org/imrd/directdoc.asp?DDFDocuments/v/G/SPS/NCRI254.DOCX</v>
      </c>
    </row>
    <row r="232" spans="1:18" ht="69.95" customHeight="1">
      <c r="A232" s="8" t="s">
        <v>1448</v>
      </c>
      <c r="B232" s="8" t="s">
        <v>783</v>
      </c>
      <c r="C232" s="7">
        <v>45121</v>
      </c>
      <c r="D232" s="6" t="str">
        <f>HYPERLINK("https://eping.wto.org/en/Search?viewData= G/SPS/N/GTM/75"," G/SPS/N/GTM/75")</f>
        <v xml:space="preserve"> G/SPS/N/GTM/75</v>
      </c>
      <c r="E232" s="6" t="s">
        <v>807</v>
      </c>
      <c r="F232" s="8" t="s">
        <v>781</v>
      </c>
      <c r="G232" s="8" t="s">
        <v>808</v>
      </c>
      <c r="H232" s="6" t="s">
        <v>21</v>
      </c>
      <c r="I232" s="6" t="s">
        <v>785</v>
      </c>
      <c r="J232" s="6" t="s">
        <v>809</v>
      </c>
      <c r="K232" s="6" t="s">
        <v>138</v>
      </c>
      <c r="L232" s="6" t="s">
        <v>21</v>
      </c>
      <c r="M232" s="7">
        <v>45181</v>
      </c>
      <c r="N232" s="6" t="s">
        <v>25</v>
      </c>
      <c r="O232" s="8" t="s">
        <v>810</v>
      </c>
      <c r="P232" s="6" t="str">
        <f>HYPERLINK("https://docs.wto.org/imrd/directdoc.asp?DDFDocuments/t/G/SPS/NGTM75.DOCX", "https://docs.wto.org/imrd/directdoc.asp?DDFDocuments/t/G/SPS/NGTM75.DOCX")</f>
        <v>https://docs.wto.org/imrd/directdoc.asp?DDFDocuments/t/G/SPS/NGTM75.DOCX</v>
      </c>
      <c r="Q232" s="6" t="str">
        <f>HYPERLINK("https://docs.wto.org/imrd/directdoc.asp?DDFDocuments/u/G/SPS/NGTM75.DOCX", "https://docs.wto.org/imrd/directdoc.asp?DDFDocuments/u/G/SPS/NGTM75.DOCX")</f>
        <v>https://docs.wto.org/imrd/directdoc.asp?DDFDocuments/u/G/SPS/NGTM75.DOCX</v>
      </c>
      <c r="R232" s="6" t="str">
        <f>HYPERLINK("https://docs.wto.org/imrd/directdoc.asp?DDFDocuments/v/G/SPS/NGTM75.DOCX", "https://docs.wto.org/imrd/directdoc.asp?DDFDocuments/v/G/SPS/NGTM75.DOCX")</f>
        <v>https://docs.wto.org/imrd/directdoc.asp?DDFDocuments/v/G/SPS/NGTM75.DOCX</v>
      </c>
    </row>
    <row r="233" spans="1:18" ht="69.95" customHeight="1">
      <c r="A233" s="8" t="s">
        <v>1448</v>
      </c>
      <c r="B233" s="8" t="s">
        <v>783</v>
      </c>
      <c r="C233" s="7">
        <v>45121</v>
      </c>
      <c r="D233" s="6" t="str">
        <f>HYPERLINK("https://eping.wto.org/en/Search?viewData= G/SPS/N/PAN/75"," G/SPS/N/PAN/75")</f>
        <v xml:space="preserve"> G/SPS/N/PAN/75</v>
      </c>
      <c r="E233" s="6" t="s">
        <v>858</v>
      </c>
      <c r="F233" s="8" t="s">
        <v>781</v>
      </c>
      <c r="G233" s="8" t="s">
        <v>808</v>
      </c>
      <c r="H233" s="6" t="s">
        <v>21</v>
      </c>
      <c r="I233" s="6" t="s">
        <v>785</v>
      </c>
      <c r="J233" s="6" t="s">
        <v>809</v>
      </c>
      <c r="K233" s="6" t="s">
        <v>138</v>
      </c>
      <c r="L233" s="6" t="s">
        <v>21</v>
      </c>
      <c r="M233" s="7">
        <v>45181</v>
      </c>
      <c r="N233" s="6" t="s">
        <v>25</v>
      </c>
      <c r="O233" s="8" t="s">
        <v>859</v>
      </c>
      <c r="P233" s="6" t="str">
        <f>HYPERLINK("https://docs.wto.org/imrd/directdoc.asp?DDFDocuments/t/G/SPS/NPAN75.DOCX", "https://docs.wto.org/imrd/directdoc.asp?DDFDocuments/t/G/SPS/NPAN75.DOCX")</f>
        <v>https://docs.wto.org/imrd/directdoc.asp?DDFDocuments/t/G/SPS/NPAN75.DOCX</v>
      </c>
      <c r="Q233" s="6" t="str">
        <f>HYPERLINK("https://docs.wto.org/imrd/directdoc.asp?DDFDocuments/u/G/SPS/NPAN75.DOCX", "https://docs.wto.org/imrd/directdoc.asp?DDFDocuments/u/G/SPS/NPAN75.DOCX")</f>
        <v>https://docs.wto.org/imrd/directdoc.asp?DDFDocuments/u/G/SPS/NPAN75.DOCX</v>
      </c>
      <c r="R233" s="6" t="str">
        <f>HYPERLINK("https://docs.wto.org/imrd/directdoc.asp?DDFDocuments/v/G/SPS/NPAN75.DOCX", "https://docs.wto.org/imrd/directdoc.asp?DDFDocuments/v/G/SPS/NPAN75.DOCX")</f>
        <v>https://docs.wto.org/imrd/directdoc.asp?DDFDocuments/v/G/SPS/NPAN75.DOCX</v>
      </c>
    </row>
    <row r="234" spans="1:18" ht="69.95" customHeight="1">
      <c r="A234" s="8" t="s">
        <v>1469</v>
      </c>
      <c r="B234" s="8" t="s">
        <v>916</v>
      </c>
      <c r="C234" s="7">
        <v>45120</v>
      </c>
      <c r="D234" s="6" t="str">
        <f>HYPERLINK("https://eping.wto.org/en/Search?viewData= G/TBT/N/NIC/177"," G/TBT/N/NIC/177")</f>
        <v xml:space="preserve"> G/TBT/N/NIC/177</v>
      </c>
      <c r="E234" s="6" t="s">
        <v>913</v>
      </c>
      <c r="F234" s="8" t="s">
        <v>914</v>
      </c>
      <c r="G234" s="8" t="s">
        <v>915</v>
      </c>
      <c r="H234" s="6" t="s">
        <v>21</v>
      </c>
      <c r="I234" s="6" t="s">
        <v>785</v>
      </c>
      <c r="J234" s="6" t="s">
        <v>917</v>
      </c>
      <c r="K234" s="6" t="s">
        <v>34</v>
      </c>
      <c r="L234" s="6"/>
      <c r="M234" s="7">
        <v>45180</v>
      </c>
      <c r="N234" s="6" t="s">
        <v>25</v>
      </c>
      <c r="O234" s="8" t="s">
        <v>918</v>
      </c>
      <c r="P234" s="6" t="str">
        <f>HYPERLINK("https://docs.wto.org/imrd/directdoc.asp?DDFDocuments/t/G/TBTN23/NIC177.DOCX", "https://docs.wto.org/imrd/directdoc.asp?DDFDocuments/t/G/TBTN23/NIC177.DOCX")</f>
        <v>https://docs.wto.org/imrd/directdoc.asp?DDFDocuments/t/G/TBTN23/NIC177.DOCX</v>
      </c>
      <c r="Q234" s="6" t="str">
        <f>HYPERLINK("https://docs.wto.org/imrd/directdoc.asp?DDFDocuments/u/G/TBTN23/NIC177.DOCX", "https://docs.wto.org/imrd/directdoc.asp?DDFDocuments/u/G/TBTN23/NIC177.DOCX")</f>
        <v>https://docs.wto.org/imrd/directdoc.asp?DDFDocuments/u/G/TBTN23/NIC177.DOCX</v>
      </c>
      <c r="R234" s="6" t="str">
        <f>HYPERLINK("https://docs.wto.org/imrd/directdoc.asp?DDFDocuments/v/G/TBTN23/NIC177.DOCX", "https://docs.wto.org/imrd/directdoc.asp?DDFDocuments/v/G/TBTN23/NIC177.DOCX")</f>
        <v>https://docs.wto.org/imrd/directdoc.asp?DDFDocuments/v/G/TBTN23/NIC177.DOCX</v>
      </c>
    </row>
    <row r="235" spans="1:18" ht="69.95" customHeight="1">
      <c r="A235" s="8" t="s">
        <v>1469</v>
      </c>
      <c r="B235" s="8" t="s">
        <v>916</v>
      </c>
      <c r="C235" s="7">
        <v>45120</v>
      </c>
      <c r="D235" s="6" t="str">
        <f>HYPERLINK("https://eping.wto.org/en/Search?viewData= G/SPS/N/NIC/125"," G/SPS/N/NIC/125")</f>
        <v xml:space="preserve"> G/SPS/N/NIC/125</v>
      </c>
      <c r="E235" s="6" t="s">
        <v>913</v>
      </c>
      <c r="F235" s="8" t="s">
        <v>932</v>
      </c>
      <c r="G235" s="8" t="s">
        <v>933</v>
      </c>
      <c r="H235" s="6" t="s">
        <v>21</v>
      </c>
      <c r="I235" s="6" t="s">
        <v>785</v>
      </c>
      <c r="J235" s="6" t="s">
        <v>67</v>
      </c>
      <c r="K235" s="6" t="s">
        <v>138</v>
      </c>
      <c r="L235" s="6" t="s">
        <v>21</v>
      </c>
      <c r="M235" s="7">
        <v>45180</v>
      </c>
      <c r="N235" s="6" t="s">
        <v>25</v>
      </c>
      <c r="O235" s="8" t="s">
        <v>934</v>
      </c>
      <c r="P235" s="6" t="str">
        <f>HYPERLINK("https://docs.wto.org/imrd/directdoc.asp?DDFDocuments/t/G/SPS/NNIC125.DOCX", "https://docs.wto.org/imrd/directdoc.asp?DDFDocuments/t/G/SPS/NNIC125.DOCX")</f>
        <v>https://docs.wto.org/imrd/directdoc.asp?DDFDocuments/t/G/SPS/NNIC125.DOCX</v>
      </c>
      <c r="Q235" s="6" t="str">
        <f>HYPERLINK("https://docs.wto.org/imrd/directdoc.asp?DDFDocuments/u/G/SPS/NNIC125.DOCX", "https://docs.wto.org/imrd/directdoc.asp?DDFDocuments/u/G/SPS/NNIC125.DOCX")</f>
        <v>https://docs.wto.org/imrd/directdoc.asp?DDFDocuments/u/G/SPS/NNIC125.DOCX</v>
      </c>
      <c r="R235" s="6" t="str">
        <f>HYPERLINK("https://docs.wto.org/imrd/directdoc.asp?DDFDocuments/v/G/SPS/NNIC125.DOCX", "https://docs.wto.org/imrd/directdoc.asp?DDFDocuments/v/G/SPS/NNIC125.DOCX")</f>
        <v>https://docs.wto.org/imrd/directdoc.asp?DDFDocuments/v/G/SPS/NNIC125.DOCX</v>
      </c>
    </row>
    <row r="236" spans="1:18" ht="69.95" customHeight="1">
      <c r="A236" s="8" t="s">
        <v>1472</v>
      </c>
      <c r="B236" s="8" t="s">
        <v>930</v>
      </c>
      <c r="C236" s="7">
        <v>45120</v>
      </c>
      <c r="D236" s="6" t="str">
        <f>HYPERLINK("https://eping.wto.org/en/Search?viewData= G/SPS/N/BRA/2190"," G/SPS/N/BRA/2190")</f>
        <v xml:space="preserve"> G/SPS/N/BRA/2190</v>
      </c>
      <c r="E236" s="6" t="s">
        <v>62</v>
      </c>
      <c r="F236" s="8" t="s">
        <v>928</v>
      </c>
      <c r="G236" s="8" t="s">
        <v>929</v>
      </c>
      <c r="H236" s="6" t="s">
        <v>869</v>
      </c>
      <c r="I236" s="6" t="s">
        <v>21</v>
      </c>
      <c r="J236" s="6" t="s">
        <v>117</v>
      </c>
      <c r="K236" s="6" t="s">
        <v>926</v>
      </c>
      <c r="L236" s="6" t="s">
        <v>780</v>
      </c>
      <c r="M236" s="7" t="s">
        <v>21</v>
      </c>
      <c r="N236" s="6" t="s">
        <v>25</v>
      </c>
      <c r="O236" s="8" t="s">
        <v>931</v>
      </c>
      <c r="P236" s="6" t="str">
        <f>HYPERLINK("https://docs.wto.org/imrd/directdoc.asp?DDFDocuments/t/G/SPS/NBRA2190.DOCX", "https://docs.wto.org/imrd/directdoc.asp?DDFDocuments/t/G/SPS/NBRA2190.DOCX")</f>
        <v>https://docs.wto.org/imrd/directdoc.asp?DDFDocuments/t/G/SPS/NBRA2190.DOCX</v>
      </c>
      <c r="Q236" s="6" t="str">
        <f>HYPERLINK("https://docs.wto.org/imrd/directdoc.asp?DDFDocuments/u/G/SPS/NBRA2190.DOCX", "https://docs.wto.org/imrd/directdoc.asp?DDFDocuments/u/G/SPS/NBRA2190.DOCX")</f>
        <v>https://docs.wto.org/imrd/directdoc.asp?DDFDocuments/u/G/SPS/NBRA2190.DOCX</v>
      </c>
      <c r="R236" s="6" t="str">
        <f>HYPERLINK("https://docs.wto.org/imrd/directdoc.asp?DDFDocuments/v/G/SPS/NBRA2190.DOCX", "https://docs.wto.org/imrd/directdoc.asp?DDFDocuments/v/G/SPS/NBRA2190.DOCX")</f>
        <v>https://docs.wto.org/imrd/directdoc.asp?DDFDocuments/v/G/SPS/NBRA2190.DOCX</v>
      </c>
    </row>
    <row r="237" spans="1:18" ht="69.95" customHeight="1">
      <c r="A237" s="8" t="s">
        <v>1443</v>
      </c>
      <c r="B237" s="8" t="s">
        <v>747</v>
      </c>
      <c r="C237" s="7">
        <v>45124</v>
      </c>
      <c r="D237" s="6" t="str">
        <f>HYPERLINK("https://eping.wto.org/en/Search?viewData= G/SPS/N/BDI/59, G/SPS/N/KEN/215, G/SPS/N/RWA/52, G/SPS/N/TZA/281, G/SPS/N/UGA/256"," G/SPS/N/BDI/59, G/SPS/N/KEN/215, G/SPS/N/RWA/52, G/SPS/N/TZA/281, G/SPS/N/UGA/256")</f>
        <v xml:space="preserve"> G/SPS/N/BDI/59, G/SPS/N/KEN/215, G/SPS/N/RWA/52, G/SPS/N/TZA/281, G/SPS/N/UGA/256</v>
      </c>
      <c r="E237" s="6" t="s">
        <v>197</v>
      </c>
      <c r="F237" s="8" t="s">
        <v>745</v>
      </c>
      <c r="G237" s="8" t="s">
        <v>746</v>
      </c>
      <c r="H237" s="6" t="s">
        <v>748</v>
      </c>
      <c r="I237" s="6" t="s">
        <v>749</v>
      </c>
      <c r="J237" s="6" t="s">
        <v>67</v>
      </c>
      <c r="K237" s="6" t="s">
        <v>138</v>
      </c>
      <c r="L237" s="6" t="s">
        <v>21</v>
      </c>
      <c r="M237" s="7">
        <v>45184</v>
      </c>
      <c r="N237" s="6" t="s">
        <v>25</v>
      </c>
      <c r="O237" s="8" t="s">
        <v>750</v>
      </c>
      <c r="P237" s="6" t="str">
        <f>HYPERLINK("https://docs.wto.org/imrd/directdoc.asp?DDFDocuments/t/G/SPS/NBDI59.DOCX", "https://docs.wto.org/imrd/directdoc.asp?DDFDocuments/t/G/SPS/NBDI59.DOCX")</f>
        <v>https://docs.wto.org/imrd/directdoc.asp?DDFDocuments/t/G/SPS/NBDI59.DOCX</v>
      </c>
      <c r="Q237" s="6" t="str">
        <f>HYPERLINK("https://docs.wto.org/imrd/directdoc.asp?DDFDocuments/u/G/SPS/NBDI59.DOCX", "https://docs.wto.org/imrd/directdoc.asp?DDFDocuments/u/G/SPS/NBDI59.DOCX")</f>
        <v>https://docs.wto.org/imrd/directdoc.asp?DDFDocuments/u/G/SPS/NBDI59.DOCX</v>
      </c>
      <c r="R237" s="6" t="str">
        <f>HYPERLINK("https://docs.wto.org/imrd/directdoc.asp?DDFDocuments/v/G/SPS/NBDI59.DOCX", "https://docs.wto.org/imrd/directdoc.asp?DDFDocuments/v/G/SPS/NBDI59.DOCX")</f>
        <v>https://docs.wto.org/imrd/directdoc.asp?DDFDocuments/v/G/SPS/NBDI59.DOCX</v>
      </c>
    </row>
    <row r="238" spans="1:18" ht="69.95" customHeight="1">
      <c r="A238" s="8" t="s">
        <v>1443</v>
      </c>
      <c r="B238" s="8" t="s">
        <v>747</v>
      </c>
      <c r="C238" s="7">
        <v>45124</v>
      </c>
      <c r="D238" s="6" t="str">
        <f>HYPERLINK("https://eping.wto.org/en/Search?viewData= G/SPS/N/BDI/58, G/SPS/N/KEN/214, G/SPS/N/RWA/51, G/SPS/N/TZA/280, G/SPS/N/UGA/255"," G/SPS/N/BDI/58, G/SPS/N/KEN/214, G/SPS/N/RWA/51, G/SPS/N/TZA/280, G/SPS/N/UGA/255")</f>
        <v xml:space="preserve"> G/SPS/N/BDI/58, G/SPS/N/KEN/214, G/SPS/N/RWA/51, G/SPS/N/TZA/280, G/SPS/N/UGA/255</v>
      </c>
      <c r="E238" s="6" t="s">
        <v>262</v>
      </c>
      <c r="F238" s="8" t="s">
        <v>751</v>
      </c>
      <c r="G238" s="8" t="s">
        <v>752</v>
      </c>
      <c r="H238" s="6" t="s">
        <v>748</v>
      </c>
      <c r="I238" s="6" t="s">
        <v>749</v>
      </c>
      <c r="J238" s="6" t="s">
        <v>67</v>
      </c>
      <c r="K238" s="6" t="s">
        <v>154</v>
      </c>
      <c r="L238" s="6" t="s">
        <v>21</v>
      </c>
      <c r="M238" s="7">
        <v>45184</v>
      </c>
      <c r="N238" s="6" t="s">
        <v>25</v>
      </c>
      <c r="O238" s="8" t="s">
        <v>753</v>
      </c>
      <c r="P238" s="6" t="str">
        <f>HYPERLINK("https://docs.wto.org/imrd/directdoc.asp?DDFDocuments/t/G/SPS/NBDI58.DOCX", "https://docs.wto.org/imrd/directdoc.asp?DDFDocuments/t/G/SPS/NBDI58.DOCX")</f>
        <v>https://docs.wto.org/imrd/directdoc.asp?DDFDocuments/t/G/SPS/NBDI58.DOCX</v>
      </c>
      <c r="Q238" s="6" t="str">
        <f>HYPERLINK("https://docs.wto.org/imrd/directdoc.asp?DDFDocuments/u/G/SPS/NBDI58.DOCX", "https://docs.wto.org/imrd/directdoc.asp?DDFDocuments/u/G/SPS/NBDI58.DOCX")</f>
        <v>https://docs.wto.org/imrd/directdoc.asp?DDFDocuments/u/G/SPS/NBDI58.DOCX</v>
      </c>
      <c r="R238" s="6" t="str">
        <f>HYPERLINK("https://docs.wto.org/imrd/directdoc.asp?DDFDocuments/v/G/SPS/NBDI58.DOCX", "https://docs.wto.org/imrd/directdoc.asp?DDFDocuments/v/G/SPS/NBDI58.DOCX")</f>
        <v>https://docs.wto.org/imrd/directdoc.asp?DDFDocuments/v/G/SPS/NBDI58.DOCX</v>
      </c>
    </row>
    <row r="239" spans="1:18" ht="69.95" customHeight="1">
      <c r="A239" s="8" t="s">
        <v>1443</v>
      </c>
      <c r="B239" s="8" t="s">
        <v>747</v>
      </c>
      <c r="C239" s="7">
        <v>45124</v>
      </c>
      <c r="D239" s="6" t="str">
        <f>HYPERLINK("https://eping.wto.org/en/Search?viewData= G/SPS/N/BDI/59, G/SPS/N/KEN/215, G/SPS/N/RWA/52, G/SPS/N/TZA/281, G/SPS/N/UGA/256"," G/SPS/N/BDI/59, G/SPS/N/KEN/215, G/SPS/N/RWA/52, G/SPS/N/TZA/281, G/SPS/N/UGA/256")</f>
        <v xml:space="preserve"> G/SPS/N/BDI/59, G/SPS/N/KEN/215, G/SPS/N/RWA/52, G/SPS/N/TZA/281, G/SPS/N/UGA/256</v>
      </c>
      <c r="E239" s="6" t="s">
        <v>768</v>
      </c>
      <c r="F239" s="8" t="s">
        <v>745</v>
      </c>
      <c r="G239" s="8" t="s">
        <v>746</v>
      </c>
      <c r="H239" s="6" t="s">
        <v>748</v>
      </c>
      <c r="I239" s="6" t="s">
        <v>749</v>
      </c>
      <c r="J239" s="6" t="s">
        <v>67</v>
      </c>
      <c r="K239" s="6" t="s">
        <v>154</v>
      </c>
      <c r="L239" s="6" t="s">
        <v>21</v>
      </c>
      <c r="M239" s="7">
        <v>45184</v>
      </c>
      <c r="N239" s="6" t="s">
        <v>25</v>
      </c>
      <c r="O239" s="8" t="s">
        <v>750</v>
      </c>
      <c r="P239" s="6" t="str">
        <f>HYPERLINK("https://docs.wto.org/imrd/directdoc.asp?DDFDocuments/t/G/SPS/NBDI59.DOCX", "https://docs.wto.org/imrd/directdoc.asp?DDFDocuments/t/G/SPS/NBDI59.DOCX")</f>
        <v>https://docs.wto.org/imrd/directdoc.asp?DDFDocuments/t/G/SPS/NBDI59.DOCX</v>
      </c>
      <c r="Q239" s="6" t="str">
        <f>HYPERLINK("https://docs.wto.org/imrd/directdoc.asp?DDFDocuments/u/G/SPS/NBDI59.DOCX", "https://docs.wto.org/imrd/directdoc.asp?DDFDocuments/u/G/SPS/NBDI59.DOCX")</f>
        <v>https://docs.wto.org/imrd/directdoc.asp?DDFDocuments/u/G/SPS/NBDI59.DOCX</v>
      </c>
      <c r="R239" s="6" t="str">
        <f>HYPERLINK("https://docs.wto.org/imrd/directdoc.asp?DDFDocuments/v/G/SPS/NBDI59.DOCX", "https://docs.wto.org/imrd/directdoc.asp?DDFDocuments/v/G/SPS/NBDI59.DOCX")</f>
        <v>https://docs.wto.org/imrd/directdoc.asp?DDFDocuments/v/G/SPS/NBDI59.DOCX</v>
      </c>
    </row>
    <row r="240" spans="1:18" ht="69.95" customHeight="1">
      <c r="A240" s="8" t="s">
        <v>1443</v>
      </c>
      <c r="B240" s="8" t="s">
        <v>747</v>
      </c>
      <c r="C240" s="7">
        <v>45124</v>
      </c>
      <c r="D240" s="6" t="str">
        <f>HYPERLINK("https://eping.wto.org/en/Search?viewData= G/SPS/N/BDI/58, G/SPS/N/KEN/214, G/SPS/N/RWA/51, G/SPS/N/TZA/280, G/SPS/N/UGA/255"," G/SPS/N/BDI/58, G/SPS/N/KEN/214, G/SPS/N/RWA/51, G/SPS/N/TZA/280, G/SPS/N/UGA/255")</f>
        <v xml:space="preserve"> G/SPS/N/BDI/58, G/SPS/N/KEN/214, G/SPS/N/RWA/51, G/SPS/N/TZA/280, G/SPS/N/UGA/255</v>
      </c>
      <c r="E240" s="6" t="s">
        <v>27</v>
      </c>
      <c r="F240" s="8" t="s">
        <v>751</v>
      </c>
      <c r="G240" s="8" t="s">
        <v>752</v>
      </c>
      <c r="H240" s="6" t="s">
        <v>748</v>
      </c>
      <c r="I240" s="6" t="s">
        <v>749</v>
      </c>
      <c r="J240" s="6" t="s">
        <v>67</v>
      </c>
      <c r="K240" s="6" t="s">
        <v>154</v>
      </c>
      <c r="L240" s="6" t="s">
        <v>21</v>
      </c>
      <c r="M240" s="7">
        <v>45184</v>
      </c>
      <c r="N240" s="6" t="s">
        <v>25</v>
      </c>
      <c r="O240" s="8" t="s">
        <v>753</v>
      </c>
      <c r="P240" s="6" t="str">
        <f>HYPERLINK("https://docs.wto.org/imrd/directdoc.asp?DDFDocuments/t/G/SPS/NBDI58.DOCX", "https://docs.wto.org/imrd/directdoc.asp?DDFDocuments/t/G/SPS/NBDI58.DOCX")</f>
        <v>https://docs.wto.org/imrd/directdoc.asp?DDFDocuments/t/G/SPS/NBDI58.DOCX</v>
      </c>
      <c r="Q240" s="6" t="str">
        <f>HYPERLINK("https://docs.wto.org/imrd/directdoc.asp?DDFDocuments/u/G/SPS/NBDI58.DOCX", "https://docs.wto.org/imrd/directdoc.asp?DDFDocuments/u/G/SPS/NBDI58.DOCX")</f>
        <v>https://docs.wto.org/imrd/directdoc.asp?DDFDocuments/u/G/SPS/NBDI58.DOCX</v>
      </c>
      <c r="R240" s="6" t="str">
        <f>HYPERLINK("https://docs.wto.org/imrd/directdoc.asp?DDFDocuments/v/G/SPS/NBDI58.DOCX", "https://docs.wto.org/imrd/directdoc.asp?DDFDocuments/v/G/SPS/NBDI58.DOCX")</f>
        <v>https://docs.wto.org/imrd/directdoc.asp?DDFDocuments/v/G/SPS/NBDI58.DOCX</v>
      </c>
    </row>
    <row r="241" spans="1:18" ht="69.95" customHeight="1">
      <c r="A241" s="8" t="s">
        <v>1443</v>
      </c>
      <c r="B241" s="8" t="s">
        <v>747</v>
      </c>
      <c r="C241" s="7">
        <v>45124</v>
      </c>
      <c r="D241" s="6" t="str">
        <f>HYPERLINK("https://eping.wto.org/en/Search?viewData= G/SPS/N/BDI/59, G/SPS/N/KEN/215, G/SPS/N/RWA/52, G/SPS/N/TZA/281, G/SPS/N/UGA/256"," G/SPS/N/BDI/59, G/SPS/N/KEN/215, G/SPS/N/RWA/52, G/SPS/N/TZA/281, G/SPS/N/UGA/256")</f>
        <v xml:space="preserve"> G/SPS/N/BDI/59, G/SPS/N/KEN/215, G/SPS/N/RWA/52, G/SPS/N/TZA/281, G/SPS/N/UGA/256</v>
      </c>
      <c r="E241" s="6" t="s">
        <v>646</v>
      </c>
      <c r="F241" s="8" t="s">
        <v>745</v>
      </c>
      <c r="G241" s="8" t="s">
        <v>746</v>
      </c>
      <c r="H241" s="6" t="s">
        <v>748</v>
      </c>
      <c r="I241" s="6" t="s">
        <v>749</v>
      </c>
      <c r="J241" s="6" t="s">
        <v>67</v>
      </c>
      <c r="K241" s="6" t="s">
        <v>154</v>
      </c>
      <c r="L241" s="6" t="s">
        <v>21</v>
      </c>
      <c r="M241" s="7">
        <v>45184</v>
      </c>
      <c r="N241" s="6" t="s">
        <v>25</v>
      </c>
      <c r="O241" s="8" t="s">
        <v>750</v>
      </c>
      <c r="P241" s="6" t="str">
        <f>HYPERLINK("https://docs.wto.org/imrd/directdoc.asp?DDFDocuments/t/G/SPS/NBDI59.DOCX", "https://docs.wto.org/imrd/directdoc.asp?DDFDocuments/t/G/SPS/NBDI59.DOCX")</f>
        <v>https://docs.wto.org/imrd/directdoc.asp?DDFDocuments/t/G/SPS/NBDI59.DOCX</v>
      </c>
      <c r="Q241" s="6" t="str">
        <f>HYPERLINK("https://docs.wto.org/imrd/directdoc.asp?DDFDocuments/u/G/SPS/NBDI59.DOCX", "https://docs.wto.org/imrd/directdoc.asp?DDFDocuments/u/G/SPS/NBDI59.DOCX")</f>
        <v>https://docs.wto.org/imrd/directdoc.asp?DDFDocuments/u/G/SPS/NBDI59.DOCX</v>
      </c>
      <c r="R241" s="6" t="str">
        <f>HYPERLINK("https://docs.wto.org/imrd/directdoc.asp?DDFDocuments/v/G/SPS/NBDI59.DOCX", "https://docs.wto.org/imrd/directdoc.asp?DDFDocuments/v/G/SPS/NBDI59.DOCX")</f>
        <v>https://docs.wto.org/imrd/directdoc.asp?DDFDocuments/v/G/SPS/NBDI59.DOCX</v>
      </c>
    </row>
    <row r="242" spans="1:18" ht="69.95" customHeight="1">
      <c r="A242" s="8" t="s">
        <v>1443</v>
      </c>
      <c r="B242" s="8" t="s">
        <v>747</v>
      </c>
      <c r="C242" s="7">
        <v>45124</v>
      </c>
      <c r="D242" s="6" t="str">
        <f>HYPERLINK("https://eping.wto.org/en/Search?viewData= G/SPS/N/BDI/59, G/SPS/N/KEN/215, G/SPS/N/RWA/52, G/SPS/N/TZA/281, G/SPS/N/UGA/256"," G/SPS/N/BDI/59, G/SPS/N/KEN/215, G/SPS/N/RWA/52, G/SPS/N/TZA/281, G/SPS/N/UGA/256")</f>
        <v xml:space="preserve"> G/SPS/N/BDI/59, G/SPS/N/KEN/215, G/SPS/N/RWA/52, G/SPS/N/TZA/281, G/SPS/N/UGA/256</v>
      </c>
      <c r="E242" s="6" t="s">
        <v>262</v>
      </c>
      <c r="F242" s="8" t="s">
        <v>745</v>
      </c>
      <c r="G242" s="8" t="s">
        <v>746</v>
      </c>
      <c r="H242" s="6" t="s">
        <v>748</v>
      </c>
      <c r="I242" s="6" t="s">
        <v>749</v>
      </c>
      <c r="J242" s="6" t="s">
        <v>67</v>
      </c>
      <c r="K242" s="6" t="s">
        <v>154</v>
      </c>
      <c r="L242" s="6" t="s">
        <v>21</v>
      </c>
      <c r="M242" s="7">
        <v>45184</v>
      </c>
      <c r="N242" s="6" t="s">
        <v>25</v>
      </c>
      <c r="O242" s="8" t="s">
        <v>750</v>
      </c>
      <c r="P242" s="6" t="str">
        <f>HYPERLINK("https://docs.wto.org/imrd/directdoc.asp?DDFDocuments/t/G/SPS/NBDI59.DOCX", "https://docs.wto.org/imrd/directdoc.asp?DDFDocuments/t/G/SPS/NBDI59.DOCX")</f>
        <v>https://docs.wto.org/imrd/directdoc.asp?DDFDocuments/t/G/SPS/NBDI59.DOCX</v>
      </c>
      <c r="Q242" s="6" t="str">
        <f>HYPERLINK("https://docs.wto.org/imrd/directdoc.asp?DDFDocuments/u/G/SPS/NBDI59.DOCX", "https://docs.wto.org/imrd/directdoc.asp?DDFDocuments/u/G/SPS/NBDI59.DOCX")</f>
        <v>https://docs.wto.org/imrd/directdoc.asp?DDFDocuments/u/G/SPS/NBDI59.DOCX</v>
      </c>
      <c r="R242" s="6" t="str">
        <f>HYPERLINK("https://docs.wto.org/imrd/directdoc.asp?DDFDocuments/v/G/SPS/NBDI59.DOCX", "https://docs.wto.org/imrd/directdoc.asp?DDFDocuments/v/G/SPS/NBDI59.DOCX")</f>
        <v>https://docs.wto.org/imrd/directdoc.asp?DDFDocuments/v/G/SPS/NBDI59.DOCX</v>
      </c>
    </row>
    <row r="243" spans="1:18" ht="69.95" customHeight="1">
      <c r="A243" s="8" t="s">
        <v>1443</v>
      </c>
      <c r="B243" s="8" t="s">
        <v>747</v>
      </c>
      <c r="C243" s="7">
        <v>45124</v>
      </c>
      <c r="D243" s="6" t="str">
        <f>HYPERLINK("https://eping.wto.org/en/Search?viewData= G/SPS/N/BDI/58, G/SPS/N/KEN/214, G/SPS/N/RWA/51, G/SPS/N/TZA/280, G/SPS/N/UGA/255"," G/SPS/N/BDI/58, G/SPS/N/KEN/214, G/SPS/N/RWA/51, G/SPS/N/TZA/280, G/SPS/N/UGA/255")</f>
        <v xml:space="preserve"> G/SPS/N/BDI/58, G/SPS/N/KEN/214, G/SPS/N/RWA/51, G/SPS/N/TZA/280, G/SPS/N/UGA/255</v>
      </c>
      <c r="E243" s="6" t="s">
        <v>646</v>
      </c>
      <c r="F243" s="8" t="s">
        <v>751</v>
      </c>
      <c r="G243" s="8" t="s">
        <v>752</v>
      </c>
      <c r="H243" s="6" t="s">
        <v>748</v>
      </c>
      <c r="I243" s="6" t="s">
        <v>749</v>
      </c>
      <c r="J243" s="6" t="s">
        <v>67</v>
      </c>
      <c r="K243" s="6" t="s">
        <v>154</v>
      </c>
      <c r="L243" s="6" t="s">
        <v>21</v>
      </c>
      <c r="M243" s="7">
        <v>45184</v>
      </c>
      <c r="N243" s="6" t="s">
        <v>25</v>
      </c>
      <c r="O243" s="8" t="s">
        <v>753</v>
      </c>
      <c r="P243" s="6" t="str">
        <f>HYPERLINK("https://docs.wto.org/imrd/directdoc.asp?DDFDocuments/t/G/SPS/NBDI58.DOCX", "https://docs.wto.org/imrd/directdoc.asp?DDFDocuments/t/G/SPS/NBDI58.DOCX")</f>
        <v>https://docs.wto.org/imrd/directdoc.asp?DDFDocuments/t/G/SPS/NBDI58.DOCX</v>
      </c>
      <c r="Q243" s="6" t="str">
        <f>HYPERLINK("https://docs.wto.org/imrd/directdoc.asp?DDFDocuments/u/G/SPS/NBDI58.DOCX", "https://docs.wto.org/imrd/directdoc.asp?DDFDocuments/u/G/SPS/NBDI58.DOCX")</f>
        <v>https://docs.wto.org/imrd/directdoc.asp?DDFDocuments/u/G/SPS/NBDI58.DOCX</v>
      </c>
      <c r="R243" s="6" t="str">
        <f>HYPERLINK("https://docs.wto.org/imrd/directdoc.asp?DDFDocuments/v/G/SPS/NBDI58.DOCX", "https://docs.wto.org/imrd/directdoc.asp?DDFDocuments/v/G/SPS/NBDI58.DOCX")</f>
        <v>https://docs.wto.org/imrd/directdoc.asp?DDFDocuments/v/G/SPS/NBDI58.DOCX</v>
      </c>
    </row>
    <row r="244" spans="1:18" ht="69.95" customHeight="1">
      <c r="A244" s="8" t="s">
        <v>1443</v>
      </c>
      <c r="B244" s="8" t="s">
        <v>747</v>
      </c>
      <c r="C244" s="7">
        <v>45124</v>
      </c>
      <c r="D244" s="6" t="str">
        <f>HYPERLINK("https://eping.wto.org/en/Search?viewData= G/SPS/N/BDI/59, G/SPS/N/KEN/215, G/SPS/N/RWA/52, G/SPS/N/TZA/281, G/SPS/N/UGA/256"," G/SPS/N/BDI/59, G/SPS/N/KEN/215, G/SPS/N/RWA/52, G/SPS/N/TZA/281, G/SPS/N/UGA/256")</f>
        <v xml:space="preserve"> G/SPS/N/BDI/59, G/SPS/N/KEN/215, G/SPS/N/RWA/52, G/SPS/N/TZA/281, G/SPS/N/UGA/256</v>
      </c>
      <c r="E244" s="6" t="s">
        <v>27</v>
      </c>
      <c r="F244" s="8" t="s">
        <v>745</v>
      </c>
      <c r="G244" s="8" t="s">
        <v>746</v>
      </c>
      <c r="H244" s="6" t="s">
        <v>748</v>
      </c>
      <c r="I244" s="6" t="s">
        <v>749</v>
      </c>
      <c r="J244" s="6" t="s">
        <v>67</v>
      </c>
      <c r="K244" s="6" t="s">
        <v>154</v>
      </c>
      <c r="L244" s="6" t="s">
        <v>21</v>
      </c>
      <c r="M244" s="7">
        <v>45184</v>
      </c>
      <c r="N244" s="6" t="s">
        <v>25</v>
      </c>
      <c r="O244" s="8" t="s">
        <v>750</v>
      </c>
      <c r="P244" s="6" t="str">
        <f>HYPERLINK("https://docs.wto.org/imrd/directdoc.asp?DDFDocuments/t/G/SPS/NBDI59.DOCX", "https://docs.wto.org/imrd/directdoc.asp?DDFDocuments/t/G/SPS/NBDI59.DOCX")</f>
        <v>https://docs.wto.org/imrd/directdoc.asp?DDFDocuments/t/G/SPS/NBDI59.DOCX</v>
      </c>
      <c r="Q244" s="6" t="str">
        <f>HYPERLINK("https://docs.wto.org/imrd/directdoc.asp?DDFDocuments/u/G/SPS/NBDI59.DOCX", "https://docs.wto.org/imrd/directdoc.asp?DDFDocuments/u/G/SPS/NBDI59.DOCX")</f>
        <v>https://docs.wto.org/imrd/directdoc.asp?DDFDocuments/u/G/SPS/NBDI59.DOCX</v>
      </c>
      <c r="R244" s="6" t="str">
        <f>HYPERLINK("https://docs.wto.org/imrd/directdoc.asp?DDFDocuments/v/G/SPS/NBDI59.DOCX", "https://docs.wto.org/imrd/directdoc.asp?DDFDocuments/v/G/SPS/NBDI59.DOCX")</f>
        <v>https://docs.wto.org/imrd/directdoc.asp?DDFDocuments/v/G/SPS/NBDI59.DOCX</v>
      </c>
    </row>
    <row r="245" spans="1:18" ht="69.95" customHeight="1">
      <c r="A245" s="8" t="s">
        <v>1443</v>
      </c>
      <c r="B245" s="8" t="s">
        <v>747</v>
      </c>
      <c r="C245" s="7">
        <v>45124</v>
      </c>
      <c r="D245" s="6" t="str">
        <f>HYPERLINK("https://eping.wto.org/en/Search?viewData= G/SPS/N/BDI/58, G/SPS/N/KEN/214, G/SPS/N/RWA/51, G/SPS/N/TZA/280, G/SPS/N/UGA/255"," G/SPS/N/BDI/58, G/SPS/N/KEN/214, G/SPS/N/RWA/51, G/SPS/N/TZA/280, G/SPS/N/UGA/255")</f>
        <v xml:space="preserve"> G/SPS/N/BDI/58, G/SPS/N/KEN/214, G/SPS/N/RWA/51, G/SPS/N/TZA/280, G/SPS/N/UGA/255</v>
      </c>
      <c r="E245" s="6" t="s">
        <v>197</v>
      </c>
      <c r="F245" s="8" t="s">
        <v>751</v>
      </c>
      <c r="G245" s="8" t="s">
        <v>752</v>
      </c>
      <c r="H245" s="6" t="s">
        <v>748</v>
      </c>
      <c r="I245" s="6" t="s">
        <v>749</v>
      </c>
      <c r="J245" s="6" t="s">
        <v>67</v>
      </c>
      <c r="K245" s="6" t="s">
        <v>138</v>
      </c>
      <c r="L245" s="6" t="s">
        <v>21</v>
      </c>
      <c r="M245" s="7">
        <v>45184</v>
      </c>
      <c r="N245" s="6" t="s">
        <v>25</v>
      </c>
      <c r="O245" s="8" t="s">
        <v>753</v>
      </c>
      <c r="P245" s="6" t="str">
        <f>HYPERLINK("https://docs.wto.org/imrd/directdoc.asp?DDFDocuments/t/G/SPS/NBDI58.DOCX", "https://docs.wto.org/imrd/directdoc.asp?DDFDocuments/t/G/SPS/NBDI58.DOCX")</f>
        <v>https://docs.wto.org/imrd/directdoc.asp?DDFDocuments/t/G/SPS/NBDI58.DOCX</v>
      </c>
      <c r="Q245" s="6" t="str">
        <f>HYPERLINK("https://docs.wto.org/imrd/directdoc.asp?DDFDocuments/u/G/SPS/NBDI58.DOCX", "https://docs.wto.org/imrd/directdoc.asp?DDFDocuments/u/G/SPS/NBDI58.DOCX")</f>
        <v>https://docs.wto.org/imrd/directdoc.asp?DDFDocuments/u/G/SPS/NBDI58.DOCX</v>
      </c>
      <c r="R245" s="6" t="str">
        <f>HYPERLINK("https://docs.wto.org/imrd/directdoc.asp?DDFDocuments/v/G/SPS/NBDI58.DOCX", "https://docs.wto.org/imrd/directdoc.asp?DDFDocuments/v/G/SPS/NBDI58.DOCX")</f>
        <v>https://docs.wto.org/imrd/directdoc.asp?DDFDocuments/v/G/SPS/NBDI58.DOCX</v>
      </c>
    </row>
    <row r="246" spans="1:18" ht="69.95" customHeight="1">
      <c r="A246" s="8" t="s">
        <v>1443</v>
      </c>
      <c r="B246" s="8" t="s">
        <v>747</v>
      </c>
      <c r="C246" s="7">
        <v>45124</v>
      </c>
      <c r="D246" s="6" t="str">
        <f>HYPERLINK("https://eping.wto.org/en/Search?viewData= G/SPS/N/BDI/58, G/SPS/N/KEN/214, G/SPS/N/RWA/51, G/SPS/N/TZA/280, G/SPS/N/UGA/255"," G/SPS/N/BDI/58, G/SPS/N/KEN/214, G/SPS/N/RWA/51, G/SPS/N/TZA/280, G/SPS/N/UGA/255")</f>
        <v xml:space="preserve"> G/SPS/N/BDI/58, G/SPS/N/KEN/214, G/SPS/N/RWA/51, G/SPS/N/TZA/280, G/SPS/N/UGA/255</v>
      </c>
      <c r="E246" s="6" t="s">
        <v>768</v>
      </c>
      <c r="F246" s="8" t="s">
        <v>751</v>
      </c>
      <c r="G246" s="8" t="s">
        <v>752</v>
      </c>
      <c r="H246" s="6" t="s">
        <v>748</v>
      </c>
      <c r="I246" s="6" t="s">
        <v>749</v>
      </c>
      <c r="J246" s="6" t="s">
        <v>67</v>
      </c>
      <c r="K246" s="6" t="s">
        <v>154</v>
      </c>
      <c r="L246" s="6" t="s">
        <v>21</v>
      </c>
      <c r="M246" s="7">
        <v>45184</v>
      </c>
      <c r="N246" s="6" t="s">
        <v>25</v>
      </c>
      <c r="O246" s="8" t="s">
        <v>753</v>
      </c>
      <c r="P246" s="6" t="str">
        <f>HYPERLINK("https://docs.wto.org/imrd/directdoc.asp?DDFDocuments/t/G/SPS/NBDI58.DOCX", "https://docs.wto.org/imrd/directdoc.asp?DDFDocuments/t/G/SPS/NBDI58.DOCX")</f>
        <v>https://docs.wto.org/imrd/directdoc.asp?DDFDocuments/t/G/SPS/NBDI58.DOCX</v>
      </c>
      <c r="Q246" s="6" t="str">
        <f>HYPERLINK("https://docs.wto.org/imrd/directdoc.asp?DDFDocuments/u/G/SPS/NBDI58.DOCX", "https://docs.wto.org/imrd/directdoc.asp?DDFDocuments/u/G/SPS/NBDI58.DOCX")</f>
        <v>https://docs.wto.org/imrd/directdoc.asp?DDFDocuments/u/G/SPS/NBDI58.DOCX</v>
      </c>
      <c r="R246" s="6" t="str">
        <f>HYPERLINK("https://docs.wto.org/imrd/directdoc.asp?DDFDocuments/v/G/SPS/NBDI58.DOCX", "https://docs.wto.org/imrd/directdoc.asp?DDFDocuments/v/G/SPS/NBDI58.DOCX")</f>
        <v>https://docs.wto.org/imrd/directdoc.asp?DDFDocuments/v/G/SPS/NBDI58.DOCX</v>
      </c>
    </row>
    <row r="247" spans="1:18" ht="69.95" customHeight="1">
      <c r="A247" s="8" t="s">
        <v>1410</v>
      </c>
      <c r="B247" s="8" t="s">
        <v>546</v>
      </c>
      <c r="C247" s="7">
        <v>45127</v>
      </c>
      <c r="D247" s="6" t="str">
        <f>HYPERLINK("https://eping.wto.org/en/Search?viewData= G/SPS/N/EU/660"," G/SPS/N/EU/660")</f>
        <v xml:space="preserve"> G/SPS/N/EU/660</v>
      </c>
      <c r="E247" s="6" t="s">
        <v>156</v>
      </c>
      <c r="F247" s="8" t="s">
        <v>544</v>
      </c>
      <c r="G247" s="8" t="s">
        <v>545</v>
      </c>
      <c r="H247" s="6" t="s">
        <v>222</v>
      </c>
      <c r="I247" s="6" t="s">
        <v>21</v>
      </c>
      <c r="J247" s="6" t="s">
        <v>67</v>
      </c>
      <c r="K247" s="6" t="s">
        <v>138</v>
      </c>
      <c r="L247" s="6"/>
      <c r="M247" s="7" t="s">
        <v>21</v>
      </c>
      <c r="N247" s="6" t="s">
        <v>25</v>
      </c>
      <c r="O247" s="8" t="s">
        <v>547</v>
      </c>
      <c r="P247" s="6" t="str">
        <f>HYPERLINK("https://docs.wto.org/imrd/directdoc.asp?DDFDocuments/t/G/SPS/NEU660.DOCX", "https://docs.wto.org/imrd/directdoc.asp?DDFDocuments/t/G/SPS/NEU660.DOCX")</f>
        <v>https://docs.wto.org/imrd/directdoc.asp?DDFDocuments/t/G/SPS/NEU660.DOCX</v>
      </c>
      <c r="Q247" s="6"/>
      <c r="R247" s="6"/>
    </row>
    <row r="248" spans="1:18" ht="69.95" customHeight="1">
      <c r="A248" s="8" t="s">
        <v>1422</v>
      </c>
      <c r="B248" s="8" t="s">
        <v>621</v>
      </c>
      <c r="C248" s="7">
        <v>45126</v>
      </c>
      <c r="D248" s="6" t="str">
        <f>HYPERLINK("https://eping.wto.org/en/Search?viewData= G/TBT/N/FIN/86"," G/TBT/N/FIN/86")</f>
        <v xml:space="preserve"> G/TBT/N/FIN/86</v>
      </c>
      <c r="E248" s="6" t="s">
        <v>618</v>
      </c>
      <c r="F248" s="8" t="s">
        <v>619</v>
      </c>
      <c r="G248" s="8" t="s">
        <v>620</v>
      </c>
      <c r="H248" s="6" t="s">
        <v>622</v>
      </c>
      <c r="I248" s="6" t="s">
        <v>190</v>
      </c>
      <c r="J248" s="6" t="s">
        <v>59</v>
      </c>
      <c r="K248" s="6" t="s">
        <v>60</v>
      </c>
      <c r="L248" s="6"/>
      <c r="M248" s="7">
        <v>45169</v>
      </c>
      <c r="N248" s="6" t="s">
        <v>25</v>
      </c>
      <c r="O248" s="8" t="s">
        <v>623</v>
      </c>
      <c r="P248" s="6" t="str">
        <f>HYPERLINK("https://docs.wto.org/imrd/directdoc.asp?DDFDocuments/t/G/TBTN23/FIN86.DOCX", "https://docs.wto.org/imrd/directdoc.asp?DDFDocuments/t/G/TBTN23/FIN86.DOCX")</f>
        <v>https://docs.wto.org/imrd/directdoc.asp?DDFDocuments/t/G/TBTN23/FIN86.DOCX</v>
      </c>
      <c r="Q248" s="6"/>
      <c r="R248" s="6"/>
    </row>
    <row r="249" spans="1:18" ht="69.95" customHeight="1">
      <c r="A249" s="8" t="s">
        <v>1487</v>
      </c>
      <c r="B249" s="8" t="s">
        <v>1026</v>
      </c>
      <c r="C249" s="7">
        <v>45118</v>
      </c>
      <c r="D249" s="6" t="str">
        <f>HYPERLINK("https://eping.wto.org/en/Search?viewData= G/TBT/N/COL/262"," G/TBT/N/COL/262")</f>
        <v xml:space="preserve"> G/TBT/N/COL/262</v>
      </c>
      <c r="E249" s="6" t="s">
        <v>311</v>
      </c>
      <c r="F249" s="8" t="s">
        <v>1024</v>
      </c>
      <c r="G249" s="8" t="s">
        <v>1025</v>
      </c>
      <c r="H249" s="6" t="s">
        <v>1027</v>
      </c>
      <c r="I249" s="6" t="s">
        <v>1028</v>
      </c>
      <c r="J249" s="6" t="s">
        <v>1029</v>
      </c>
      <c r="K249" s="6" t="s">
        <v>21</v>
      </c>
      <c r="L249" s="6"/>
      <c r="M249" s="7">
        <v>45178</v>
      </c>
      <c r="N249" s="6" t="s">
        <v>25</v>
      </c>
      <c r="O249" s="8" t="s">
        <v>1030</v>
      </c>
      <c r="P249" s="6" t="str">
        <f>HYPERLINK("https://docs.wto.org/imrd/directdoc.asp?DDFDocuments/t/G/TBTN23/COL262.DOCX", "https://docs.wto.org/imrd/directdoc.asp?DDFDocuments/t/G/TBTN23/COL262.DOCX")</f>
        <v>https://docs.wto.org/imrd/directdoc.asp?DDFDocuments/t/G/TBTN23/COL262.DOCX</v>
      </c>
      <c r="Q249" s="6" t="str">
        <f>HYPERLINK("https://docs.wto.org/imrd/directdoc.asp?DDFDocuments/u/G/TBTN23/COL262.DOCX", "https://docs.wto.org/imrd/directdoc.asp?DDFDocuments/u/G/TBTN23/COL262.DOCX")</f>
        <v>https://docs.wto.org/imrd/directdoc.asp?DDFDocuments/u/G/TBTN23/COL262.DOCX</v>
      </c>
      <c r="R249" s="6" t="str">
        <f>HYPERLINK("https://docs.wto.org/imrd/directdoc.asp?DDFDocuments/v/G/TBTN23/COL262.DOCX", "https://docs.wto.org/imrd/directdoc.asp?DDFDocuments/v/G/TBTN23/COL262.DOCX")</f>
        <v>https://docs.wto.org/imrd/directdoc.asp?DDFDocuments/v/G/TBTN23/COL262.DOCX</v>
      </c>
    </row>
    <row r="250" spans="1:18" ht="69.95" customHeight="1">
      <c r="A250" s="8" t="s">
        <v>1459</v>
      </c>
      <c r="B250" s="8" t="s">
        <v>831</v>
      </c>
      <c r="C250" s="7">
        <v>45121</v>
      </c>
      <c r="D250" s="6" t="str">
        <f>HYPERLINK("https://eping.wto.org/en/Search?viewData= G/TBT/N/ISR/1287"," G/TBT/N/ISR/1287")</f>
        <v xml:space="preserve"> G/TBT/N/ISR/1287</v>
      </c>
      <c r="E250" s="6" t="s">
        <v>774</v>
      </c>
      <c r="F250" s="8" t="s">
        <v>829</v>
      </c>
      <c r="G250" s="8" t="s">
        <v>830</v>
      </c>
      <c r="H250" s="6" t="s">
        <v>832</v>
      </c>
      <c r="I250" s="6" t="s">
        <v>833</v>
      </c>
      <c r="J250" s="6" t="s">
        <v>834</v>
      </c>
      <c r="K250" s="6" t="s">
        <v>21</v>
      </c>
      <c r="L250" s="6"/>
      <c r="M250" s="7">
        <v>45181</v>
      </c>
      <c r="N250" s="6" t="s">
        <v>25</v>
      </c>
      <c r="O250" s="8" t="s">
        <v>835</v>
      </c>
      <c r="P250" s="6" t="str">
        <f>HYPERLINK("https://docs.wto.org/imrd/directdoc.asp?DDFDocuments/t/G/TBTN23/ISR1287.DOCX", "https://docs.wto.org/imrd/directdoc.asp?DDFDocuments/t/G/TBTN23/ISR1287.DOCX")</f>
        <v>https://docs.wto.org/imrd/directdoc.asp?DDFDocuments/t/G/TBTN23/ISR1287.DOCX</v>
      </c>
      <c r="Q250" s="6" t="str">
        <f>HYPERLINK("https://docs.wto.org/imrd/directdoc.asp?DDFDocuments/u/G/TBTN23/ISR1287.DOCX", "https://docs.wto.org/imrd/directdoc.asp?DDFDocuments/u/G/TBTN23/ISR1287.DOCX")</f>
        <v>https://docs.wto.org/imrd/directdoc.asp?DDFDocuments/u/G/TBTN23/ISR1287.DOCX</v>
      </c>
      <c r="R250" s="6" t="str">
        <f>HYPERLINK("https://docs.wto.org/imrd/directdoc.asp?DDFDocuments/v/G/TBTN23/ISR1287.DOCX", "https://docs.wto.org/imrd/directdoc.asp?DDFDocuments/v/G/TBTN23/ISR1287.DOCX")</f>
        <v>https://docs.wto.org/imrd/directdoc.asp?DDFDocuments/v/G/TBTN23/ISR1287.DOCX</v>
      </c>
    </row>
    <row r="251" spans="1:18" ht="69.95" customHeight="1">
      <c r="A251" s="8" t="s">
        <v>1459</v>
      </c>
      <c r="B251" s="8" t="s">
        <v>831</v>
      </c>
      <c r="C251" s="7">
        <v>45121</v>
      </c>
      <c r="D251" s="6" t="str">
        <f>HYPERLINK("https://eping.wto.org/en/Search?viewData= G/TBT/N/ISR/1288"," G/TBT/N/ISR/1288")</f>
        <v xml:space="preserve"> G/TBT/N/ISR/1288</v>
      </c>
      <c r="E251" s="6" t="s">
        <v>774</v>
      </c>
      <c r="F251" s="8" t="s">
        <v>836</v>
      </c>
      <c r="G251" s="8" t="s">
        <v>837</v>
      </c>
      <c r="H251" s="6" t="s">
        <v>832</v>
      </c>
      <c r="I251" s="6" t="s">
        <v>833</v>
      </c>
      <c r="J251" s="6" t="s">
        <v>834</v>
      </c>
      <c r="K251" s="6" t="s">
        <v>21</v>
      </c>
      <c r="L251" s="6"/>
      <c r="M251" s="7">
        <v>45181</v>
      </c>
      <c r="N251" s="6" t="s">
        <v>25</v>
      </c>
      <c r="O251" s="8" t="s">
        <v>838</v>
      </c>
      <c r="P251" s="6" t="str">
        <f>HYPERLINK("https://docs.wto.org/imrd/directdoc.asp?DDFDocuments/t/G/TBTN23/ISR1288.DOCX", "https://docs.wto.org/imrd/directdoc.asp?DDFDocuments/t/G/TBTN23/ISR1288.DOCX")</f>
        <v>https://docs.wto.org/imrd/directdoc.asp?DDFDocuments/t/G/TBTN23/ISR1288.DOCX</v>
      </c>
      <c r="Q251" s="6" t="str">
        <f>HYPERLINK("https://docs.wto.org/imrd/directdoc.asp?DDFDocuments/u/G/TBTN23/ISR1288.DOCX", "https://docs.wto.org/imrd/directdoc.asp?DDFDocuments/u/G/TBTN23/ISR1288.DOCX")</f>
        <v>https://docs.wto.org/imrd/directdoc.asp?DDFDocuments/u/G/TBTN23/ISR1288.DOCX</v>
      </c>
      <c r="R251" s="6" t="str">
        <f>HYPERLINK("https://docs.wto.org/imrd/directdoc.asp?DDFDocuments/v/G/TBTN23/ISR1288.DOCX", "https://docs.wto.org/imrd/directdoc.asp?DDFDocuments/v/G/TBTN23/ISR1288.DOCX")</f>
        <v>https://docs.wto.org/imrd/directdoc.asp?DDFDocuments/v/G/TBTN23/ISR1288.DOCX</v>
      </c>
    </row>
    <row r="252" spans="1:18" ht="69.95" customHeight="1">
      <c r="A252" s="8" t="s">
        <v>1459</v>
      </c>
      <c r="B252" s="8" t="s">
        <v>831</v>
      </c>
      <c r="C252" s="7">
        <v>45121</v>
      </c>
      <c r="D252" s="6" t="str">
        <f>HYPERLINK("https://eping.wto.org/en/Search?viewData= G/TBT/N/ISR/1289"," G/TBT/N/ISR/1289")</f>
        <v xml:space="preserve"> G/TBT/N/ISR/1289</v>
      </c>
      <c r="E252" s="6" t="s">
        <v>774</v>
      </c>
      <c r="F252" s="8" t="s">
        <v>873</v>
      </c>
      <c r="G252" s="8" t="s">
        <v>874</v>
      </c>
      <c r="H252" s="6" t="s">
        <v>832</v>
      </c>
      <c r="I252" s="6" t="s">
        <v>833</v>
      </c>
      <c r="J252" s="6" t="s">
        <v>834</v>
      </c>
      <c r="K252" s="6" t="s">
        <v>21</v>
      </c>
      <c r="L252" s="6"/>
      <c r="M252" s="7">
        <v>45181</v>
      </c>
      <c r="N252" s="6" t="s">
        <v>25</v>
      </c>
      <c r="O252" s="8" t="s">
        <v>875</v>
      </c>
      <c r="P252" s="6" t="str">
        <f>HYPERLINK("https://docs.wto.org/imrd/directdoc.asp?DDFDocuments/t/G/TBTN23/ISR1289.DOCX", "https://docs.wto.org/imrd/directdoc.asp?DDFDocuments/t/G/TBTN23/ISR1289.DOCX")</f>
        <v>https://docs.wto.org/imrd/directdoc.asp?DDFDocuments/t/G/TBTN23/ISR1289.DOCX</v>
      </c>
      <c r="Q252" s="6" t="str">
        <f>HYPERLINK("https://docs.wto.org/imrd/directdoc.asp?DDFDocuments/u/G/TBTN23/ISR1289.DOCX", "https://docs.wto.org/imrd/directdoc.asp?DDFDocuments/u/G/TBTN23/ISR1289.DOCX")</f>
        <v>https://docs.wto.org/imrd/directdoc.asp?DDFDocuments/u/G/TBTN23/ISR1289.DOCX</v>
      </c>
      <c r="R252" s="6" t="str">
        <f>HYPERLINK("https://docs.wto.org/imrd/directdoc.asp?DDFDocuments/v/G/TBTN23/ISR1289.DOCX", "https://docs.wto.org/imrd/directdoc.asp?DDFDocuments/v/G/TBTN23/ISR1289.DOCX")</f>
        <v>https://docs.wto.org/imrd/directdoc.asp?DDFDocuments/v/G/TBTN23/ISR1289.DOCX</v>
      </c>
    </row>
    <row r="253" spans="1:18" ht="69.95" customHeight="1">
      <c r="A253" s="8" t="s">
        <v>1434</v>
      </c>
      <c r="B253" s="8" t="s">
        <v>696</v>
      </c>
      <c r="C253" s="7">
        <v>45125</v>
      </c>
      <c r="D253" s="6" t="str">
        <f>HYPERLINK("https://eping.wto.org/en/Search?viewData= G/SPS/N/COL/347"," G/SPS/N/COL/347")</f>
        <v xml:space="preserve"> G/SPS/N/COL/347</v>
      </c>
      <c r="E253" s="6" t="s">
        <v>311</v>
      </c>
      <c r="F253" s="8" t="s">
        <v>694</v>
      </c>
      <c r="G253" s="8" t="s">
        <v>695</v>
      </c>
      <c r="H253" s="6" t="s">
        <v>697</v>
      </c>
      <c r="I253" s="6" t="s">
        <v>389</v>
      </c>
      <c r="J253" s="6" t="s">
        <v>698</v>
      </c>
      <c r="K253" s="6" t="s">
        <v>699</v>
      </c>
      <c r="L253" s="6"/>
      <c r="M253" s="7">
        <v>45185</v>
      </c>
      <c r="N253" s="6" t="s">
        <v>25</v>
      </c>
      <c r="O253" s="8" t="s">
        <v>700</v>
      </c>
      <c r="P253" s="6"/>
      <c r="Q253" s="6" t="str">
        <f>HYPERLINK("https://docs.wto.org/imrd/directdoc.asp?DDFDocuments/u/G/SPS/NCOL347.DOCX", "https://docs.wto.org/imrd/directdoc.asp?DDFDocuments/u/G/SPS/NCOL347.DOCX")</f>
        <v>https://docs.wto.org/imrd/directdoc.asp?DDFDocuments/u/G/SPS/NCOL347.DOCX</v>
      </c>
      <c r="R253" s="6" t="str">
        <f>HYPERLINK("https://docs.wto.org/imrd/directdoc.asp?DDFDocuments/v/G/SPS/NCOL347.DOCX", "https://docs.wto.org/imrd/directdoc.asp?DDFDocuments/v/G/SPS/NCOL347.DOCX")</f>
        <v>https://docs.wto.org/imrd/directdoc.asp?DDFDocuments/v/G/SPS/NCOL347.DOCX</v>
      </c>
    </row>
    <row r="254" spans="1:18" ht="69.95" customHeight="1">
      <c r="A254" s="8" t="s">
        <v>1360</v>
      </c>
      <c r="B254" s="8" t="s">
        <v>200</v>
      </c>
      <c r="C254" s="7">
        <v>45135</v>
      </c>
      <c r="D254" s="6" t="str">
        <f>HYPERLINK("https://eping.wto.org/en/Search?viewData= G/TBT/N/TZA/1005"," G/TBT/N/TZA/1005")</f>
        <v xml:space="preserve"> G/TBT/N/TZA/1005</v>
      </c>
      <c r="E254" s="6" t="s">
        <v>197</v>
      </c>
      <c r="F254" s="8" t="s">
        <v>198</v>
      </c>
      <c r="G254" s="8" t="s">
        <v>199</v>
      </c>
      <c r="H254" s="6" t="s">
        <v>21</v>
      </c>
      <c r="I254" s="6" t="s">
        <v>201</v>
      </c>
      <c r="J254" s="6" t="s">
        <v>202</v>
      </c>
      <c r="K254" s="6" t="s">
        <v>21</v>
      </c>
      <c r="L254" s="6"/>
      <c r="M254" s="7">
        <v>45195</v>
      </c>
      <c r="N254" s="6" t="s">
        <v>25</v>
      </c>
      <c r="O254" s="8" t="s">
        <v>203</v>
      </c>
      <c r="P254" s="6" t="str">
        <f>HYPERLINK("https://docs.wto.org/imrd/directdoc.asp?DDFDocuments/t/G/TBTN23/TZA1005.DOCX", "https://docs.wto.org/imrd/directdoc.asp?DDFDocuments/t/G/TBTN23/TZA1005.DOCX")</f>
        <v>https://docs.wto.org/imrd/directdoc.asp?DDFDocuments/t/G/TBTN23/TZA1005.DOCX</v>
      </c>
      <c r="Q254" s="6"/>
      <c r="R254" s="6"/>
    </row>
    <row r="255" spans="1:18" ht="69.95" customHeight="1">
      <c r="A255" s="8" t="s">
        <v>1412</v>
      </c>
      <c r="B255" s="8" t="s">
        <v>554</v>
      </c>
      <c r="C255" s="7">
        <v>45127</v>
      </c>
      <c r="D255" s="6" t="str">
        <f>HYPERLINK("https://eping.wto.org/en/Search?viewData= G/TBT/N/CHN/1736"," G/TBT/N/CHN/1736")</f>
        <v xml:space="preserve"> G/TBT/N/CHN/1736</v>
      </c>
      <c r="E255" s="6" t="s">
        <v>528</v>
      </c>
      <c r="F255" s="8" t="s">
        <v>552</v>
      </c>
      <c r="G255" s="8" t="s">
        <v>553</v>
      </c>
      <c r="H255" s="6" t="s">
        <v>555</v>
      </c>
      <c r="I255" s="6" t="s">
        <v>556</v>
      </c>
      <c r="J255" s="6" t="s">
        <v>54</v>
      </c>
      <c r="K255" s="6" t="s">
        <v>21</v>
      </c>
      <c r="L255" s="6"/>
      <c r="M255" s="7">
        <v>45187</v>
      </c>
      <c r="N255" s="6" t="s">
        <v>25</v>
      </c>
      <c r="O255" s="8" t="s">
        <v>557</v>
      </c>
      <c r="P255" s="6" t="str">
        <f>HYPERLINK("https://docs.wto.org/imrd/directdoc.asp?DDFDocuments/t/G/TBTN23/CHN1736.DOCX", "https://docs.wto.org/imrd/directdoc.asp?DDFDocuments/t/G/TBTN23/CHN1736.DOCX")</f>
        <v>https://docs.wto.org/imrd/directdoc.asp?DDFDocuments/t/G/TBTN23/CHN1736.DOCX</v>
      </c>
      <c r="Q255" s="6"/>
      <c r="R255" s="6"/>
    </row>
    <row r="256" spans="1:18" ht="69.95" customHeight="1">
      <c r="A256" s="8" t="s">
        <v>1367</v>
      </c>
      <c r="B256" s="8" t="s">
        <v>233</v>
      </c>
      <c r="C256" s="7">
        <v>45134</v>
      </c>
      <c r="D256" s="6" t="str">
        <f>HYPERLINK("https://eping.wto.org/en/Search?viewData= G/TBT/N/USA/2021"," G/TBT/N/USA/2021")</f>
        <v xml:space="preserve"> G/TBT/N/USA/2021</v>
      </c>
      <c r="E256" s="6" t="s">
        <v>17</v>
      </c>
      <c r="F256" s="8" t="s">
        <v>231</v>
      </c>
      <c r="G256" s="8" t="s">
        <v>232</v>
      </c>
      <c r="H256" s="6" t="s">
        <v>21</v>
      </c>
      <c r="I256" s="6" t="s">
        <v>234</v>
      </c>
      <c r="J256" s="6" t="s">
        <v>235</v>
      </c>
      <c r="K256" s="6" t="s">
        <v>21</v>
      </c>
      <c r="L256" s="6"/>
      <c r="M256" s="7">
        <v>45219</v>
      </c>
      <c r="N256" s="6" t="s">
        <v>25</v>
      </c>
      <c r="O256" s="8" t="s">
        <v>236</v>
      </c>
      <c r="P256" s="6" t="str">
        <f>HYPERLINK("https://docs.wto.org/imrd/directdoc.asp?DDFDocuments/t/G/TBTN23/USA2021.DOCX", "https://docs.wto.org/imrd/directdoc.asp?DDFDocuments/t/G/TBTN23/USA2021.DOCX")</f>
        <v>https://docs.wto.org/imrd/directdoc.asp?DDFDocuments/t/G/TBTN23/USA2021.DOCX</v>
      </c>
      <c r="Q256" s="6"/>
      <c r="R256" s="6"/>
    </row>
    <row r="257" spans="1:18" ht="69.95" customHeight="1">
      <c r="A257" s="8" t="s">
        <v>495</v>
      </c>
      <c r="B257" s="8" t="s">
        <v>495</v>
      </c>
      <c r="C257" s="7">
        <v>45128</v>
      </c>
      <c r="D257" s="6" t="str">
        <f>HYPERLINK("https://eping.wto.org/en/Search?viewData= G/TBT/N/USA/2018"," G/TBT/N/USA/2018")</f>
        <v xml:space="preserve"> G/TBT/N/USA/2018</v>
      </c>
      <c r="E257" s="6" t="s">
        <v>17</v>
      </c>
      <c r="F257" s="8" t="s">
        <v>493</v>
      </c>
      <c r="G257" s="8" t="s">
        <v>494</v>
      </c>
      <c r="H257" s="6" t="s">
        <v>21</v>
      </c>
      <c r="I257" s="6" t="s">
        <v>496</v>
      </c>
      <c r="J257" s="6" t="s">
        <v>59</v>
      </c>
      <c r="K257" s="6" t="s">
        <v>21</v>
      </c>
      <c r="L257" s="6"/>
      <c r="M257" s="7">
        <v>45187</v>
      </c>
      <c r="N257" s="6" t="s">
        <v>25</v>
      </c>
      <c r="O257" s="8" t="s">
        <v>497</v>
      </c>
      <c r="P257" s="6" t="str">
        <f>HYPERLINK("https://docs.wto.org/imrd/directdoc.asp?DDFDocuments/t/G/TBTN23/USA2018.DOCX", "https://docs.wto.org/imrd/directdoc.asp?DDFDocuments/t/G/TBTN23/USA2018.DOCX")</f>
        <v>https://docs.wto.org/imrd/directdoc.asp?DDFDocuments/t/G/TBTN23/USA2018.DOCX</v>
      </c>
      <c r="Q257" s="6"/>
      <c r="R257" s="6"/>
    </row>
    <row r="258" spans="1:18" ht="69.95" customHeight="1">
      <c r="A258" s="8" t="s">
        <v>1375</v>
      </c>
      <c r="B258" s="8" t="s">
        <v>289</v>
      </c>
      <c r="C258" s="7">
        <v>45134</v>
      </c>
      <c r="D258" s="6" t="str">
        <f>HYPERLINK("https://eping.wto.org/en/Search?viewData= G/SPS/N/CAN/1524"," G/SPS/N/CAN/1524")</f>
        <v xml:space="preserve"> G/SPS/N/CAN/1524</v>
      </c>
      <c r="E258" s="6" t="s">
        <v>286</v>
      </c>
      <c r="F258" s="8" t="s">
        <v>287</v>
      </c>
      <c r="G258" s="8" t="s">
        <v>288</v>
      </c>
      <c r="H258" s="6" t="s">
        <v>21</v>
      </c>
      <c r="I258" s="6" t="s">
        <v>290</v>
      </c>
      <c r="J258" s="6" t="s">
        <v>67</v>
      </c>
      <c r="K258" s="6" t="s">
        <v>90</v>
      </c>
      <c r="L258" s="6" t="s">
        <v>21</v>
      </c>
      <c r="M258" s="7">
        <v>45202</v>
      </c>
      <c r="N258" s="6" t="s">
        <v>25</v>
      </c>
      <c r="O258" s="6"/>
      <c r="P258" s="6" t="str">
        <f>HYPERLINK("https://docs.wto.org/imrd/directdoc.asp?DDFDocuments/t/G/SPS/NCAN1524.DOCX", "https://docs.wto.org/imrd/directdoc.asp?DDFDocuments/t/G/SPS/NCAN1524.DOCX")</f>
        <v>https://docs.wto.org/imrd/directdoc.asp?DDFDocuments/t/G/SPS/NCAN1524.DOCX</v>
      </c>
      <c r="Q258" s="6" t="str">
        <f>HYPERLINK("https://docs.wto.org/imrd/directdoc.asp?DDFDocuments/u/G/SPS/NCAN1524.DOCX", "https://docs.wto.org/imrd/directdoc.asp?DDFDocuments/u/G/SPS/NCAN1524.DOCX")</f>
        <v>https://docs.wto.org/imrd/directdoc.asp?DDFDocuments/u/G/SPS/NCAN1524.DOCX</v>
      </c>
      <c r="R258" s="6" t="str">
        <f>HYPERLINK("https://docs.wto.org/imrd/directdoc.asp?DDFDocuments/v/G/SPS/NCAN1524.DOCX", "https://docs.wto.org/imrd/directdoc.asp?DDFDocuments/v/G/SPS/NCAN1524.DOCX")</f>
        <v>https://docs.wto.org/imrd/directdoc.asp?DDFDocuments/v/G/SPS/NCAN1524.DOCX</v>
      </c>
    </row>
    <row r="259" spans="1:18" ht="69.95" customHeight="1">
      <c r="A259" s="8" t="s">
        <v>1436</v>
      </c>
      <c r="B259" s="8" t="s">
        <v>709</v>
      </c>
      <c r="C259" s="7">
        <v>45125</v>
      </c>
      <c r="D259" s="6" t="str">
        <f>HYPERLINK("https://eping.wto.org/en/Search?viewData= G/SPS/N/CAN/1521"," G/SPS/N/CAN/1521")</f>
        <v xml:space="preserve"> G/SPS/N/CAN/1521</v>
      </c>
      <c r="E259" s="6" t="s">
        <v>286</v>
      </c>
      <c r="F259" s="8" t="s">
        <v>707</v>
      </c>
      <c r="G259" s="8" t="s">
        <v>708</v>
      </c>
      <c r="H259" s="6" t="s">
        <v>21</v>
      </c>
      <c r="I259" s="6" t="s">
        <v>710</v>
      </c>
      <c r="J259" s="6" t="s">
        <v>67</v>
      </c>
      <c r="K259" s="6" t="s">
        <v>684</v>
      </c>
      <c r="L259" s="6" t="s">
        <v>21</v>
      </c>
      <c r="M259" s="7">
        <v>45195</v>
      </c>
      <c r="N259" s="6" t="s">
        <v>25</v>
      </c>
      <c r="O259" s="6"/>
      <c r="P259" s="6" t="str">
        <f>HYPERLINK("https://docs.wto.org/imrd/directdoc.asp?DDFDocuments/t/G/SPS/NCAN1521.DOCX", "https://docs.wto.org/imrd/directdoc.asp?DDFDocuments/t/G/SPS/NCAN1521.DOCX")</f>
        <v>https://docs.wto.org/imrd/directdoc.asp?DDFDocuments/t/G/SPS/NCAN1521.DOCX</v>
      </c>
      <c r="Q259" s="6" t="str">
        <f>HYPERLINK("https://docs.wto.org/imrd/directdoc.asp?DDFDocuments/u/G/SPS/NCAN1521.DOCX", "https://docs.wto.org/imrd/directdoc.asp?DDFDocuments/u/G/SPS/NCAN1521.DOCX")</f>
        <v>https://docs.wto.org/imrd/directdoc.asp?DDFDocuments/u/G/SPS/NCAN1521.DOCX</v>
      </c>
      <c r="R259" s="6"/>
    </row>
    <row r="260" spans="1:18" ht="69.95" customHeight="1">
      <c r="A260" s="8" t="s">
        <v>1528</v>
      </c>
      <c r="B260" s="8" t="s">
        <v>1288</v>
      </c>
      <c r="C260" s="7">
        <v>45110</v>
      </c>
      <c r="D260" s="6" t="str">
        <f>HYPERLINK("https://eping.wto.org/en/Search?viewData= G/SPS/N/CAN/1516"," G/SPS/N/CAN/1516")</f>
        <v xml:space="preserve"> G/SPS/N/CAN/1516</v>
      </c>
      <c r="E260" s="6" t="s">
        <v>286</v>
      </c>
      <c r="F260" s="8" t="s">
        <v>1286</v>
      </c>
      <c r="G260" s="8" t="s">
        <v>1287</v>
      </c>
      <c r="H260" s="6" t="s">
        <v>21</v>
      </c>
      <c r="I260" s="6" t="s">
        <v>21</v>
      </c>
      <c r="J260" s="6" t="s">
        <v>67</v>
      </c>
      <c r="K260" s="6" t="s">
        <v>1289</v>
      </c>
      <c r="L260" s="6" t="s">
        <v>21</v>
      </c>
      <c r="M260" s="7">
        <v>45164</v>
      </c>
      <c r="N260" s="6" t="s">
        <v>25</v>
      </c>
      <c r="O260" s="6"/>
      <c r="P260" s="6" t="str">
        <f>HYPERLINK("https://docs.wto.org/imrd/directdoc.asp?DDFDocuments/t/G/SPS/NCAN1516.DOCX", "https://docs.wto.org/imrd/directdoc.asp?DDFDocuments/t/G/SPS/NCAN1516.DOCX")</f>
        <v>https://docs.wto.org/imrd/directdoc.asp?DDFDocuments/t/G/SPS/NCAN1516.DOCX</v>
      </c>
      <c r="Q260" s="6" t="str">
        <f>HYPERLINK("https://docs.wto.org/imrd/directdoc.asp?DDFDocuments/u/G/SPS/NCAN1516.DOCX", "https://docs.wto.org/imrd/directdoc.asp?DDFDocuments/u/G/SPS/NCAN1516.DOCX")</f>
        <v>https://docs.wto.org/imrd/directdoc.asp?DDFDocuments/u/G/SPS/NCAN1516.DOCX</v>
      </c>
      <c r="R260" s="6" t="str">
        <f>HYPERLINK("https://docs.wto.org/imrd/directdoc.asp?DDFDocuments/v/G/SPS/NCAN1516.DOCX", "https://docs.wto.org/imrd/directdoc.asp?DDFDocuments/v/G/SPS/NCAN1516.DOCX")</f>
        <v>https://docs.wto.org/imrd/directdoc.asp?DDFDocuments/v/G/SPS/NCAN1516.DOCX</v>
      </c>
    </row>
    <row r="261" spans="1:18" ht="69.95" customHeight="1">
      <c r="A261" s="8" t="s">
        <v>1533</v>
      </c>
      <c r="B261" s="8" t="s">
        <v>1315</v>
      </c>
      <c r="C261" s="7">
        <v>45110</v>
      </c>
      <c r="D261" s="6" t="str">
        <f>HYPERLINK("https://eping.wto.org/en/Search?viewData= G/SPS/N/CAN/1517"," G/SPS/N/CAN/1517")</f>
        <v xml:space="preserve"> G/SPS/N/CAN/1517</v>
      </c>
      <c r="E261" s="6" t="s">
        <v>286</v>
      </c>
      <c r="F261" s="8" t="s">
        <v>1313</v>
      </c>
      <c r="G261" s="8" t="s">
        <v>1314</v>
      </c>
      <c r="H261" s="6" t="s">
        <v>21</v>
      </c>
      <c r="I261" s="6" t="s">
        <v>21</v>
      </c>
      <c r="J261" s="6" t="s">
        <v>67</v>
      </c>
      <c r="K261" s="6" t="s">
        <v>90</v>
      </c>
      <c r="L261" s="6" t="s">
        <v>21</v>
      </c>
      <c r="M261" s="7">
        <v>45164</v>
      </c>
      <c r="N261" s="6" t="s">
        <v>25</v>
      </c>
      <c r="O261" s="6"/>
      <c r="P261" s="6" t="str">
        <f>HYPERLINK("https://docs.wto.org/imrd/directdoc.asp?DDFDocuments/t/G/SPS/NCAN1517.DOCX", "https://docs.wto.org/imrd/directdoc.asp?DDFDocuments/t/G/SPS/NCAN1517.DOCX")</f>
        <v>https://docs.wto.org/imrd/directdoc.asp?DDFDocuments/t/G/SPS/NCAN1517.DOCX</v>
      </c>
      <c r="Q261" s="6" t="str">
        <f>HYPERLINK("https://docs.wto.org/imrd/directdoc.asp?DDFDocuments/u/G/SPS/NCAN1517.DOCX", "https://docs.wto.org/imrd/directdoc.asp?DDFDocuments/u/G/SPS/NCAN1517.DOCX")</f>
        <v>https://docs.wto.org/imrd/directdoc.asp?DDFDocuments/u/G/SPS/NCAN1517.DOCX</v>
      </c>
      <c r="R261" s="6" t="str">
        <f>HYPERLINK("https://docs.wto.org/imrd/directdoc.asp?DDFDocuments/v/G/SPS/NCAN1517.DOCX", "https://docs.wto.org/imrd/directdoc.asp?DDFDocuments/v/G/SPS/NCAN1517.DOCX")</f>
        <v>https://docs.wto.org/imrd/directdoc.asp?DDFDocuments/v/G/SPS/NCAN1517.DOCX</v>
      </c>
    </row>
    <row r="262" spans="1:18" ht="69.95" customHeight="1">
      <c r="A262" s="8" t="s">
        <v>1536</v>
      </c>
      <c r="B262" s="8" t="s">
        <v>1332</v>
      </c>
      <c r="C262" s="7">
        <v>45110</v>
      </c>
      <c r="D262" s="6" t="str">
        <f>HYPERLINK("https://eping.wto.org/en/Search?viewData= G/SPS/N/CAN/1518"," G/SPS/N/CAN/1518")</f>
        <v xml:space="preserve"> G/SPS/N/CAN/1518</v>
      </c>
      <c r="E262" s="6" t="s">
        <v>286</v>
      </c>
      <c r="F262" s="8" t="s">
        <v>1330</v>
      </c>
      <c r="G262" s="8" t="s">
        <v>1331</v>
      </c>
      <c r="H262" s="6" t="s">
        <v>21</v>
      </c>
      <c r="I262" s="6" t="s">
        <v>21</v>
      </c>
      <c r="J262" s="6" t="s">
        <v>67</v>
      </c>
      <c r="K262" s="6" t="s">
        <v>68</v>
      </c>
      <c r="L262" s="6" t="s">
        <v>21</v>
      </c>
      <c r="M262" s="7">
        <v>45179</v>
      </c>
      <c r="N262" s="6" t="s">
        <v>25</v>
      </c>
      <c r="O262" s="6"/>
      <c r="P262" s="6" t="str">
        <f>HYPERLINK("https://docs.wto.org/imrd/directdoc.asp?DDFDocuments/t/G/SPS/NCAN1518.DOCX", "https://docs.wto.org/imrd/directdoc.asp?DDFDocuments/t/G/SPS/NCAN1518.DOCX")</f>
        <v>https://docs.wto.org/imrd/directdoc.asp?DDFDocuments/t/G/SPS/NCAN1518.DOCX</v>
      </c>
      <c r="Q262" s="6" t="str">
        <f>HYPERLINK("https://docs.wto.org/imrd/directdoc.asp?DDFDocuments/u/G/SPS/NCAN1518.DOCX", "https://docs.wto.org/imrd/directdoc.asp?DDFDocuments/u/G/SPS/NCAN1518.DOCX")</f>
        <v>https://docs.wto.org/imrd/directdoc.asp?DDFDocuments/u/G/SPS/NCAN1518.DOCX</v>
      </c>
      <c r="R262" s="6" t="str">
        <f>HYPERLINK("https://docs.wto.org/imrd/directdoc.asp?DDFDocuments/v/G/SPS/NCAN1518.DOCX", "https://docs.wto.org/imrd/directdoc.asp?DDFDocuments/v/G/SPS/NCAN1518.DOCX")</f>
        <v>https://docs.wto.org/imrd/directdoc.asp?DDFDocuments/v/G/SPS/NCAN1518.DOCX</v>
      </c>
    </row>
    <row r="263" spans="1:18" ht="69.95" customHeight="1">
      <c r="A263" s="8" t="s">
        <v>1430</v>
      </c>
      <c r="B263" s="8" t="s">
        <v>687</v>
      </c>
      <c r="C263" s="7">
        <v>45125</v>
      </c>
      <c r="D263" s="6" t="str">
        <f>HYPERLINK("https://eping.wto.org/en/Search?viewData= G/SPS/N/CAN/1523"," G/SPS/N/CAN/1523")</f>
        <v xml:space="preserve"> G/SPS/N/CAN/1523</v>
      </c>
      <c r="E263" s="6" t="s">
        <v>286</v>
      </c>
      <c r="F263" s="8" t="s">
        <v>685</v>
      </c>
      <c r="G263" s="8" t="s">
        <v>686</v>
      </c>
      <c r="H263" s="6" t="s">
        <v>21</v>
      </c>
      <c r="I263" s="6" t="s">
        <v>290</v>
      </c>
      <c r="J263" s="6" t="s">
        <v>67</v>
      </c>
      <c r="K263" s="6" t="s">
        <v>68</v>
      </c>
      <c r="L263" s="6" t="s">
        <v>21</v>
      </c>
      <c r="M263" s="7">
        <v>45195</v>
      </c>
      <c r="N263" s="6" t="s">
        <v>25</v>
      </c>
      <c r="O263" s="6"/>
      <c r="P263" s="6" t="str">
        <f>HYPERLINK("https://docs.wto.org/imrd/directdoc.asp?DDFDocuments/t/G/SPS/NCAN1523.DOCX", "https://docs.wto.org/imrd/directdoc.asp?DDFDocuments/t/G/SPS/NCAN1523.DOCX")</f>
        <v>https://docs.wto.org/imrd/directdoc.asp?DDFDocuments/t/G/SPS/NCAN1523.DOCX</v>
      </c>
      <c r="Q263" s="6" t="str">
        <f>HYPERLINK("https://docs.wto.org/imrd/directdoc.asp?DDFDocuments/u/G/SPS/NCAN1523.DOCX", "https://docs.wto.org/imrd/directdoc.asp?DDFDocuments/u/G/SPS/NCAN1523.DOCX")</f>
        <v>https://docs.wto.org/imrd/directdoc.asp?DDFDocuments/u/G/SPS/NCAN1523.DOCX</v>
      </c>
      <c r="R263" s="6"/>
    </row>
    <row r="264" spans="1:18" ht="69.95" customHeight="1">
      <c r="A264" s="8" t="s">
        <v>1429</v>
      </c>
      <c r="B264" s="8" t="s">
        <v>683</v>
      </c>
      <c r="C264" s="7">
        <v>45125</v>
      </c>
      <c r="D264" s="6" t="str">
        <f>HYPERLINK("https://eping.wto.org/en/Search?viewData= G/SPS/N/CAN/1522"," G/SPS/N/CAN/1522")</f>
        <v xml:space="preserve"> G/SPS/N/CAN/1522</v>
      </c>
      <c r="E264" s="6" t="s">
        <v>286</v>
      </c>
      <c r="F264" s="8" t="s">
        <v>681</v>
      </c>
      <c r="G264" s="8" t="s">
        <v>682</v>
      </c>
      <c r="H264" s="6" t="s">
        <v>21</v>
      </c>
      <c r="I264" s="6" t="s">
        <v>290</v>
      </c>
      <c r="J264" s="6" t="s">
        <v>67</v>
      </c>
      <c r="K264" s="6" t="s">
        <v>684</v>
      </c>
      <c r="L264" s="6" t="s">
        <v>21</v>
      </c>
      <c r="M264" s="7">
        <v>45195</v>
      </c>
      <c r="N264" s="6" t="s">
        <v>25</v>
      </c>
      <c r="O264" s="6"/>
      <c r="P264" s="6" t="str">
        <f>HYPERLINK("https://docs.wto.org/imrd/directdoc.asp?DDFDocuments/t/G/SPS/NCAN1522.DOCX", "https://docs.wto.org/imrd/directdoc.asp?DDFDocuments/t/G/SPS/NCAN1522.DOCX")</f>
        <v>https://docs.wto.org/imrd/directdoc.asp?DDFDocuments/t/G/SPS/NCAN1522.DOCX</v>
      </c>
      <c r="Q264" s="6" t="str">
        <f>HYPERLINK("https://docs.wto.org/imrd/directdoc.asp?DDFDocuments/u/G/SPS/NCAN1522.DOCX", "https://docs.wto.org/imrd/directdoc.asp?DDFDocuments/u/G/SPS/NCAN1522.DOCX")</f>
        <v>https://docs.wto.org/imrd/directdoc.asp?DDFDocuments/u/G/SPS/NCAN1522.DOCX</v>
      </c>
      <c r="R264" s="6"/>
    </row>
    <row r="265" spans="1:18" ht="69.95" customHeight="1">
      <c r="A265" s="8" t="s">
        <v>1510</v>
      </c>
      <c r="B265" s="8" t="s">
        <v>1160</v>
      </c>
      <c r="C265" s="7">
        <v>45113</v>
      </c>
      <c r="D265" s="6" t="str">
        <f>HYPERLINK("https://eping.wto.org/en/Search?viewData= G/SPS/N/NPL/42"," G/SPS/N/NPL/42")</f>
        <v xml:space="preserve"> G/SPS/N/NPL/42</v>
      </c>
      <c r="E265" s="6" t="s">
        <v>1157</v>
      </c>
      <c r="F265" s="8" t="s">
        <v>1158</v>
      </c>
      <c r="G265" s="8" t="s">
        <v>1159</v>
      </c>
      <c r="H265" s="6" t="s">
        <v>1161</v>
      </c>
      <c r="I265" s="6" t="s">
        <v>21</v>
      </c>
      <c r="J265" s="6" t="s">
        <v>1162</v>
      </c>
      <c r="K265" s="6" t="s">
        <v>1163</v>
      </c>
      <c r="L265" s="6" t="s">
        <v>21</v>
      </c>
      <c r="M265" s="7" t="s">
        <v>21</v>
      </c>
      <c r="N265" s="6" t="s">
        <v>25</v>
      </c>
      <c r="O265" s="8" t="s">
        <v>1164</v>
      </c>
      <c r="P265" s="6" t="str">
        <f>HYPERLINK("https://docs.wto.org/imrd/directdoc.asp?DDFDocuments/t/G/SPS/NNPL42.DOCX", "https://docs.wto.org/imrd/directdoc.asp?DDFDocuments/t/G/SPS/NNPL42.DOCX")</f>
        <v>https://docs.wto.org/imrd/directdoc.asp?DDFDocuments/t/G/SPS/NNPL42.DOCX</v>
      </c>
      <c r="Q265" s="6" t="str">
        <f>HYPERLINK("https://docs.wto.org/imrd/directdoc.asp?DDFDocuments/u/G/SPS/NNPL42.DOCX", "https://docs.wto.org/imrd/directdoc.asp?DDFDocuments/u/G/SPS/NNPL42.DOCX")</f>
        <v>https://docs.wto.org/imrd/directdoc.asp?DDFDocuments/u/G/SPS/NNPL42.DOCX</v>
      </c>
      <c r="R265" s="6" t="str">
        <f>HYPERLINK("https://docs.wto.org/imrd/directdoc.asp?DDFDocuments/v/G/SPS/NNPL42.DOCX", "https://docs.wto.org/imrd/directdoc.asp?DDFDocuments/v/G/SPS/NNPL42.DOCX")</f>
        <v>https://docs.wto.org/imrd/directdoc.asp?DDFDocuments/v/G/SPS/NNPL42.DOCX</v>
      </c>
    </row>
    <row r="266" spans="1:18" ht="69.95" customHeight="1">
      <c r="A266" s="8" t="s">
        <v>1519</v>
      </c>
      <c r="B266" s="8" t="s">
        <v>1231</v>
      </c>
      <c r="C266" s="7">
        <v>45112</v>
      </c>
      <c r="D266" s="6" t="str">
        <f>HYPERLINK("https://eping.wto.org/en/Search?viewData= G/TBT/N/BRA/1488"," G/TBT/N/BRA/1488")</f>
        <v xml:space="preserve"> G/TBT/N/BRA/1488</v>
      </c>
      <c r="E266" s="6" t="s">
        <v>62</v>
      </c>
      <c r="F266" s="8" t="s">
        <v>1229</v>
      </c>
      <c r="G266" s="8" t="s">
        <v>1230</v>
      </c>
      <c r="H266" s="6" t="s">
        <v>21</v>
      </c>
      <c r="I266" s="6" t="s">
        <v>1232</v>
      </c>
      <c r="J266" s="6" t="s">
        <v>424</v>
      </c>
      <c r="K266" s="6" t="s">
        <v>1233</v>
      </c>
      <c r="L266" s="6"/>
      <c r="M266" s="7">
        <v>45185</v>
      </c>
      <c r="N266" s="6" t="s">
        <v>25</v>
      </c>
      <c r="O266" s="8" t="s">
        <v>1234</v>
      </c>
      <c r="P266" s="6" t="str">
        <f>HYPERLINK("https://docs.wto.org/imrd/directdoc.asp?DDFDocuments/t/G/TBTN23/BRA1488.DOCX", "https://docs.wto.org/imrd/directdoc.asp?DDFDocuments/t/G/TBTN23/BRA1488.DOCX")</f>
        <v>https://docs.wto.org/imrd/directdoc.asp?DDFDocuments/t/G/TBTN23/BRA1488.DOCX</v>
      </c>
      <c r="Q266" s="6" t="str">
        <f>HYPERLINK("https://docs.wto.org/imrd/directdoc.asp?DDFDocuments/u/G/TBTN23/BRA1488.DOCX", "https://docs.wto.org/imrd/directdoc.asp?DDFDocuments/u/G/TBTN23/BRA1488.DOCX")</f>
        <v>https://docs.wto.org/imrd/directdoc.asp?DDFDocuments/u/G/TBTN23/BRA1488.DOCX</v>
      </c>
      <c r="R266" s="6" t="str">
        <f>HYPERLINK("https://docs.wto.org/imrd/directdoc.asp?DDFDocuments/v/G/TBTN23/BRA1488.DOCX", "https://docs.wto.org/imrd/directdoc.asp?DDFDocuments/v/G/TBTN23/BRA1488.DOCX")</f>
        <v>https://docs.wto.org/imrd/directdoc.asp?DDFDocuments/v/G/TBTN23/BRA1488.DOCX</v>
      </c>
    </row>
    <row r="267" spans="1:18" ht="69.95" customHeight="1">
      <c r="A267" s="8" t="s">
        <v>1476</v>
      </c>
      <c r="B267" s="8" t="s">
        <v>957</v>
      </c>
      <c r="C267" s="7">
        <v>45120</v>
      </c>
      <c r="D267" s="6" t="str">
        <f>HYPERLINK("https://eping.wto.org/en/Search?viewData= G/SPS/N/BRA/2186"," G/SPS/N/BRA/2186")</f>
        <v xml:space="preserve"> G/SPS/N/BRA/2186</v>
      </c>
      <c r="E267" s="6" t="s">
        <v>62</v>
      </c>
      <c r="F267" s="8" t="s">
        <v>955</v>
      </c>
      <c r="G267" s="8" t="s">
        <v>956</v>
      </c>
      <c r="H267" s="6" t="s">
        <v>958</v>
      </c>
      <c r="I267" s="6" t="s">
        <v>21</v>
      </c>
      <c r="J267" s="6" t="s">
        <v>117</v>
      </c>
      <c r="K267" s="6" t="s">
        <v>959</v>
      </c>
      <c r="L267" s="6" t="s">
        <v>21</v>
      </c>
      <c r="M267" s="7" t="s">
        <v>21</v>
      </c>
      <c r="N267" s="6" t="s">
        <v>25</v>
      </c>
      <c r="O267" s="8" t="s">
        <v>960</v>
      </c>
      <c r="P267" s="6" t="str">
        <f>HYPERLINK("https://docs.wto.org/imrd/directdoc.asp?DDFDocuments/t/G/SPS/NBRA2186.DOCX", "https://docs.wto.org/imrd/directdoc.asp?DDFDocuments/t/G/SPS/NBRA2186.DOCX")</f>
        <v>https://docs.wto.org/imrd/directdoc.asp?DDFDocuments/t/G/SPS/NBRA2186.DOCX</v>
      </c>
      <c r="Q267" s="6" t="str">
        <f>HYPERLINK("https://docs.wto.org/imrd/directdoc.asp?DDFDocuments/u/G/SPS/NBRA2186.DOCX", "https://docs.wto.org/imrd/directdoc.asp?DDFDocuments/u/G/SPS/NBRA2186.DOCX")</f>
        <v>https://docs.wto.org/imrd/directdoc.asp?DDFDocuments/u/G/SPS/NBRA2186.DOCX</v>
      </c>
      <c r="R267" s="6" t="str">
        <f>HYPERLINK("https://docs.wto.org/imrd/directdoc.asp?DDFDocuments/v/G/SPS/NBRA2186.DOCX", "https://docs.wto.org/imrd/directdoc.asp?DDFDocuments/v/G/SPS/NBRA2186.DOCX")</f>
        <v>https://docs.wto.org/imrd/directdoc.asp?DDFDocuments/v/G/SPS/NBRA2186.DOCX</v>
      </c>
    </row>
    <row r="268" spans="1:18" ht="69.95" customHeight="1">
      <c r="A268" s="8" t="s">
        <v>1501</v>
      </c>
      <c r="B268" s="8" t="s">
        <v>1110</v>
      </c>
      <c r="C268" s="7">
        <v>45114</v>
      </c>
      <c r="D268" s="6" t="str">
        <f>HYPERLINK("https://eping.wto.org/en/Search?viewData= G/TBT/N/UGA/1805"," G/TBT/N/UGA/1805")</f>
        <v xml:space="preserve"> G/TBT/N/UGA/1805</v>
      </c>
      <c r="E268" s="6" t="s">
        <v>27</v>
      </c>
      <c r="F268" s="8" t="s">
        <v>1108</v>
      </c>
      <c r="G268" s="8" t="s">
        <v>1109</v>
      </c>
      <c r="H268" s="6" t="s">
        <v>1111</v>
      </c>
      <c r="I268" s="6" t="s">
        <v>1112</v>
      </c>
      <c r="J268" s="6" t="s">
        <v>1113</v>
      </c>
      <c r="K268" s="6" t="s">
        <v>21</v>
      </c>
      <c r="L268" s="6"/>
      <c r="M268" s="7">
        <v>45174</v>
      </c>
      <c r="N268" s="6" t="s">
        <v>25</v>
      </c>
      <c r="O268" s="8" t="s">
        <v>1114</v>
      </c>
      <c r="P268" s="6" t="str">
        <f>HYPERLINK("https://docs.wto.org/imrd/directdoc.asp?DDFDocuments/t/G/TBTN23/UGA1805.DOCX", "https://docs.wto.org/imrd/directdoc.asp?DDFDocuments/t/G/TBTN23/UGA1805.DOCX")</f>
        <v>https://docs.wto.org/imrd/directdoc.asp?DDFDocuments/t/G/TBTN23/UGA1805.DOCX</v>
      </c>
      <c r="Q268" s="6" t="str">
        <f>HYPERLINK("https://docs.wto.org/imrd/directdoc.asp?DDFDocuments/u/G/TBTN23/UGA1805.DOCX", "https://docs.wto.org/imrd/directdoc.asp?DDFDocuments/u/G/TBTN23/UGA1805.DOCX")</f>
        <v>https://docs.wto.org/imrd/directdoc.asp?DDFDocuments/u/G/TBTN23/UGA1805.DOCX</v>
      </c>
      <c r="R268" s="6" t="str">
        <f>HYPERLINK("https://docs.wto.org/imrd/directdoc.asp?DDFDocuments/v/G/TBTN23/UGA1805.DOCX", "https://docs.wto.org/imrd/directdoc.asp?DDFDocuments/v/G/TBTN23/UGA1805.DOCX")</f>
        <v>https://docs.wto.org/imrd/directdoc.asp?DDFDocuments/v/G/TBTN23/UGA1805.DOCX</v>
      </c>
    </row>
    <row r="269" spans="1:18" ht="69.95" customHeight="1">
      <c r="A269" s="8" t="s">
        <v>1520</v>
      </c>
      <c r="B269" s="8" t="s">
        <v>1237</v>
      </c>
      <c r="C269" s="7">
        <v>45112</v>
      </c>
      <c r="D269" s="6" t="str">
        <f>HYPERLINK("https://eping.wto.org/en/Search?viewData= G/TBT/N/PRY/137"," G/TBT/N/PRY/137")</f>
        <v xml:space="preserve"> G/TBT/N/PRY/137</v>
      </c>
      <c r="E269" s="6" t="s">
        <v>1179</v>
      </c>
      <c r="F269" s="8" t="s">
        <v>1235</v>
      </c>
      <c r="G269" s="8" t="s">
        <v>1236</v>
      </c>
      <c r="H269" s="6" t="s">
        <v>1238</v>
      </c>
      <c r="I269" s="6" t="s">
        <v>1239</v>
      </c>
      <c r="J269" s="6" t="s">
        <v>1240</v>
      </c>
      <c r="K269" s="6" t="s">
        <v>21</v>
      </c>
      <c r="L269" s="6"/>
      <c r="M269" s="7" t="s">
        <v>21</v>
      </c>
      <c r="N269" s="6" t="s">
        <v>25</v>
      </c>
      <c r="O269" s="8" t="s">
        <v>1241</v>
      </c>
      <c r="P269" s="6" t="str">
        <f>HYPERLINK("https://docs.wto.org/imrd/directdoc.asp?DDFDocuments/t/G/TBTN23/PRY137.DOCX", "https://docs.wto.org/imrd/directdoc.asp?DDFDocuments/t/G/TBTN23/PRY137.DOCX")</f>
        <v>https://docs.wto.org/imrd/directdoc.asp?DDFDocuments/t/G/TBTN23/PRY137.DOCX</v>
      </c>
      <c r="Q269" s="6" t="str">
        <f>HYPERLINK("https://docs.wto.org/imrd/directdoc.asp?DDFDocuments/u/G/TBTN23/PRY137.DOCX", "https://docs.wto.org/imrd/directdoc.asp?DDFDocuments/u/G/TBTN23/PRY137.DOCX")</f>
        <v>https://docs.wto.org/imrd/directdoc.asp?DDFDocuments/u/G/TBTN23/PRY137.DOCX</v>
      </c>
      <c r="R269" s="6" t="str">
        <f>HYPERLINK("https://docs.wto.org/imrd/directdoc.asp?DDFDocuments/v/G/TBTN23/PRY137.DOCX", "https://docs.wto.org/imrd/directdoc.asp?DDFDocuments/v/G/TBTN23/PRY137.DOCX")</f>
        <v>https://docs.wto.org/imrd/directdoc.asp?DDFDocuments/v/G/TBTN23/PRY137.DOCX</v>
      </c>
    </row>
    <row r="270" spans="1:18" ht="69.95" customHeight="1">
      <c r="A270" s="8" t="s">
        <v>399</v>
      </c>
      <c r="B270" s="8" t="s">
        <v>399</v>
      </c>
      <c r="C270" s="7">
        <v>45131</v>
      </c>
      <c r="D270" s="6" t="str">
        <f>HYPERLINK("https://eping.wto.org/en/Search?viewData= G/TBT/N/BOL/22, G/TBT/N/COL/263, G/TBT/N/ECU/518, G/TBT/N/PER/151"," G/TBT/N/BOL/22, G/TBT/N/COL/263, G/TBT/N/ECU/518, G/TBT/N/PER/151")</f>
        <v xml:space="preserve"> G/TBT/N/BOL/22, G/TBT/N/COL/263, G/TBT/N/ECU/518, G/TBT/N/PER/151</v>
      </c>
      <c r="E270" s="6" t="s">
        <v>311</v>
      </c>
      <c r="F270" s="8" t="s">
        <v>397</v>
      </c>
      <c r="G270" s="8" t="s">
        <v>398</v>
      </c>
      <c r="H270" s="6" t="s">
        <v>134</v>
      </c>
      <c r="I270" s="6" t="s">
        <v>400</v>
      </c>
      <c r="J270" s="6" t="s">
        <v>103</v>
      </c>
      <c r="K270" s="6" t="s">
        <v>401</v>
      </c>
      <c r="L270" s="6"/>
      <c r="M270" s="7">
        <v>45191</v>
      </c>
      <c r="N270" s="6" t="s">
        <v>25</v>
      </c>
      <c r="O270" s="8" t="s">
        <v>402</v>
      </c>
      <c r="P270" s="6"/>
      <c r="Q270" s="6"/>
      <c r="R270" s="6" t="str">
        <f>HYPERLINK("https://docs.wto.org/imrd/directdoc.asp?DDFDocuments/v/G/TBTN23/BOL22.DOCX", "https://docs.wto.org/imrd/directdoc.asp?DDFDocuments/v/G/TBTN23/BOL22.DOCX")</f>
        <v>https://docs.wto.org/imrd/directdoc.asp?DDFDocuments/v/G/TBTN23/BOL22.DOCX</v>
      </c>
    </row>
    <row r="271" spans="1:18" ht="69.95" customHeight="1">
      <c r="A271" s="8" t="s">
        <v>1416</v>
      </c>
      <c r="B271" s="8" t="s">
        <v>564</v>
      </c>
      <c r="C271" s="7">
        <v>45127</v>
      </c>
      <c r="D271" s="6" t="str">
        <f>HYPERLINK("https://eping.wto.org/en/Search?viewData= G/TBT/N/CHN/1739"," G/TBT/N/CHN/1739")</f>
        <v xml:space="preserve"> G/TBT/N/CHN/1739</v>
      </c>
      <c r="E271" s="6" t="s">
        <v>528</v>
      </c>
      <c r="F271" s="8" t="s">
        <v>562</v>
      </c>
      <c r="G271" s="8" t="s">
        <v>563</v>
      </c>
      <c r="H271" s="6" t="s">
        <v>565</v>
      </c>
      <c r="I271" s="6" t="s">
        <v>566</v>
      </c>
      <c r="J271" s="6" t="s">
        <v>54</v>
      </c>
      <c r="K271" s="6" t="s">
        <v>21</v>
      </c>
      <c r="L271" s="6"/>
      <c r="M271" s="7">
        <v>45187</v>
      </c>
      <c r="N271" s="6" t="s">
        <v>25</v>
      </c>
      <c r="O271" s="8" t="s">
        <v>567</v>
      </c>
      <c r="P271" s="6" t="str">
        <f>HYPERLINK("https://docs.wto.org/imrd/directdoc.asp?DDFDocuments/t/G/TBTN23/CHN1739.DOCX", "https://docs.wto.org/imrd/directdoc.asp?DDFDocuments/t/G/TBTN23/CHN1739.DOCX")</f>
        <v>https://docs.wto.org/imrd/directdoc.asp?DDFDocuments/t/G/TBTN23/CHN1739.DOCX</v>
      </c>
      <c r="Q271" s="6"/>
      <c r="R271" s="6"/>
    </row>
    <row r="272" spans="1:18" ht="69.95" customHeight="1">
      <c r="A272" s="8" t="s">
        <v>1364</v>
      </c>
      <c r="B272" s="8" t="s">
        <v>221</v>
      </c>
      <c r="C272" s="7">
        <v>45134</v>
      </c>
      <c r="D272" s="6" t="str">
        <f>HYPERLINK("https://eping.wto.org/en/Search?viewData= G/SPS/N/EU/668"," G/SPS/N/EU/668")</f>
        <v xml:space="preserve"> G/SPS/N/EU/668</v>
      </c>
      <c r="E272" s="6" t="s">
        <v>156</v>
      </c>
      <c r="F272" s="8" t="s">
        <v>219</v>
      </c>
      <c r="G272" s="8" t="s">
        <v>220</v>
      </c>
      <c r="H272" s="6" t="s">
        <v>222</v>
      </c>
      <c r="I272" s="6" t="s">
        <v>21</v>
      </c>
      <c r="J272" s="6" t="s">
        <v>67</v>
      </c>
      <c r="K272" s="6" t="s">
        <v>223</v>
      </c>
      <c r="L272" s="6"/>
      <c r="M272" s="7" t="s">
        <v>21</v>
      </c>
      <c r="N272" s="6" t="s">
        <v>25</v>
      </c>
      <c r="O272" s="8" t="s">
        <v>224</v>
      </c>
      <c r="P272" s="6" t="str">
        <f>HYPERLINK("https://docs.wto.org/imrd/directdoc.asp?DDFDocuments/t/G/SPS/NEU668.DOCX", "https://docs.wto.org/imrd/directdoc.asp?DDFDocuments/t/G/SPS/NEU668.DOCX")</f>
        <v>https://docs.wto.org/imrd/directdoc.asp?DDFDocuments/t/G/SPS/NEU668.DOCX</v>
      </c>
      <c r="Q272" s="6"/>
      <c r="R272" s="6"/>
    </row>
    <row r="273" spans="1:18" ht="69.95" customHeight="1">
      <c r="A273" s="8" t="s">
        <v>1364</v>
      </c>
      <c r="B273" s="8" t="s">
        <v>221</v>
      </c>
      <c r="C273" s="7">
        <v>45134</v>
      </c>
      <c r="D273" s="6" t="str">
        <f>HYPERLINK("https://eping.wto.org/en/Search?viewData= G/SPS/N/EU/672"," G/SPS/N/EU/672")</f>
        <v xml:space="preserve"> G/SPS/N/EU/672</v>
      </c>
      <c r="E273" s="6" t="s">
        <v>156</v>
      </c>
      <c r="F273" s="8" t="s">
        <v>274</v>
      </c>
      <c r="G273" s="8" t="s">
        <v>275</v>
      </c>
      <c r="H273" s="6" t="s">
        <v>222</v>
      </c>
      <c r="I273" s="6" t="s">
        <v>21</v>
      </c>
      <c r="J273" s="6" t="s">
        <v>67</v>
      </c>
      <c r="K273" s="6" t="s">
        <v>276</v>
      </c>
      <c r="L273" s="6"/>
      <c r="M273" s="7" t="s">
        <v>21</v>
      </c>
      <c r="N273" s="6" t="s">
        <v>25</v>
      </c>
      <c r="O273" s="8" t="s">
        <v>277</v>
      </c>
      <c r="P273" s="6" t="str">
        <f>HYPERLINK("https://docs.wto.org/imrd/directdoc.asp?DDFDocuments/t/G/SPS/NEU672.DOCX", "https://docs.wto.org/imrd/directdoc.asp?DDFDocuments/t/G/SPS/NEU672.DOCX")</f>
        <v>https://docs.wto.org/imrd/directdoc.asp?DDFDocuments/t/G/SPS/NEU672.DOCX</v>
      </c>
      <c r="Q273" s="6"/>
      <c r="R273" s="6"/>
    </row>
    <row r="274" spans="1:18" ht="69.95" customHeight="1">
      <c r="A274" s="8" t="s">
        <v>1364</v>
      </c>
      <c r="B274" s="8" t="s">
        <v>221</v>
      </c>
      <c r="C274" s="7">
        <v>45134</v>
      </c>
      <c r="D274" s="6" t="str">
        <f>HYPERLINK("https://eping.wto.org/en/Search?viewData= G/SPS/N/EU/669"," G/SPS/N/EU/669")</f>
        <v xml:space="preserve"> G/SPS/N/EU/669</v>
      </c>
      <c r="E274" s="6" t="s">
        <v>156</v>
      </c>
      <c r="F274" s="8" t="s">
        <v>283</v>
      </c>
      <c r="G274" s="8" t="s">
        <v>284</v>
      </c>
      <c r="H274" s="6" t="s">
        <v>222</v>
      </c>
      <c r="I274" s="6" t="s">
        <v>21</v>
      </c>
      <c r="J274" s="6" t="s">
        <v>67</v>
      </c>
      <c r="K274" s="6" t="s">
        <v>223</v>
      </c>
      <c r="L274" s="6"/>
      <c r="M274" s="7" t="s">
        <v>21</v>
      </c>
      <c r="N274" s="6" t="s">
        <v>25</v>
      </c>
      <c r="O274" s="8" t="s">
        <v>285</v>
      </c>
      <c r="P274" s="6" t="str">
        <f>HYPERLINK("https://docs.wto.org/imrd/directdoc.asp?DDFDocuments/t/G/SPS/NEU669.DOCX", "https://docs.wto.org/imrd/directdoc.asp?DDFDocuments/t/G/SPS/NEU669.DOCX")</f>
        <v>https://docs.wto.org/imrd/directdoc.asp?DDFDocuments/t/G/SPS/NEU669.DOCX</v>
      </c>
      <c r="Q274" s="6"/>
      <c r="R274" s="6"/>
    </row>
    <row r="275" spans="1:18" ht="69.95" customHeight="1">
      <c r="A275" s="8" t="s">
        <v>1364</v>
      </c>
      <c r="B275" s="8" t="s">
        <v>221</v>
      </c>
      <c r="C275" s="7">
        <v>45134</v>
      </c>
      <c r="D275" s="6" t="str">
        <f>HYPERLINK("https://eping.wto.org/en/Search?viewData= G/SPS/N/EU/671"," G/SPS/N/EU/671")</f>
        <v xml:space="preserve"> G/SPS/N/EU/671</v>
      </c>
      <c r="E275" s="6" t="s">
        <v>156</v>
      </c>
      <c r="F275" s="8" t="s">
        <v>297</v>
      </c>
      <c r="G275" s="8" t="s">
        <v>298</v>
      </c>
      <c r="H275" s="6" t="s">
        <v>222</v>
      </c>
      <c r="I275" s="6" t="s">
        <v>21</v>
      </c>
      <c r="J275" s="6" t="s">
        <v>67</v>
      </c>
      <c r="K275" s="6" t="s">
        <v>299</v>
      </c>
      <c r="L275" s="6"/>
      <c r="M275" s="7" t="s">
        <v>21</v>
      </c>
      <c r="N275" s="6" t="s">
        <v>25</v>
      </c>
      <c r="O275" s="8" t="s">
        <v>300</v>
      </c>
      <c r="P275" s="6" t="str">
        <f>HYPERLINK("https://docs.wto.org/imrd/directdoc.asp?DDFDocuments/t/G/SPS/NEU671.DOCX", "https://docs.wto.org/imrd/directdoc.asp?DDFDocuments/t/G/SPS/NEU671.DOCX")</f>
        <v>https://docs.wto.org/imrd/directdoc.asp?DDFDocuments/t/G/SPS/NEU671.DOCX</v>
      </c>
      <c r="Q275" s="6"/>
      <c r="R275" s="6"/>
    </row>
    <row r="276" spans="1:18" ht="69.95" customHeight="1">
      <c r="A276" s="8" t="s">
        <v>1364</v>
      </c>
      <c r="B276" s="8" t="s">
        <v>221</v>
      </c>
      <c r="C276" s="7">
        <v>45134</v>
      </c>
      <c r="D276" s="6" t="str">
        <f>HYPERLINK("https://eping.wto.org/en/Search?viewData= G/SPS/N/EU/670"," G/SPS/N/EU/670")</f>
        <v xml:space="preserve"> G/SPS/N/EU/670</v>
      </c>
      <c r="E276" s="6" t="s">
        <v>156</v>
      </c>
      <c r="F276" s="8" t="s">
        <v>301</v>
      </c>
      <c r="G276" s="8" t="s">
        <v>302</v>
      </c>
      <c r="H276" s="6" t="s">
        <v>222</v>
      </c>
      <c r="I276" s="6" t="s">
        <v>21</v>
      </c>
      <c r="J276" s="6" t="s">
        <v>67</v>
      </c>
      <c r="K276" s="6" t="s">
        <v>223</v>
      </c>
      <c r="L276" s="6"/>
      <c r="M276" s="7" t="s">
        <v>21</v>
      </c>
      <c r="N276" s="6" t="s">
        <v>25</v>
      </c>
      <c r="O276" s="8" t="s">
        <v>303</v>
      </c>
      <c r="P276" s="6" t="str">
        <f>HYPERLINK("https://docs.wto.org/imrd/directdoc.asp?DDFDocuments/t/G/SPS/NEU670.DOCX", "https://docs.wto.org/imrd/directdoc.asp?DDFDocuments/t/G/SPS/NEU670.DOCX")</f>
        <v>https://docs.wto.org/imrd/directdoc.asp?DDFDocuments/t/G/SPS/NEU670.DOCX</v>
      </c>
      <c r="Q276" s="6"/>
      <c r="R276" s="6"/>
    </row>
    <row r="277" spans="1:18" ht="69.95" customHeight="1">
      <c r="A277" s="8" t="s">
        <v>1364</v>
      </c>
      <c r="B277" s="8" t="s">
        <v>221</v>
      </c>
      <c r="C277" s="7">
        <v>45128</v>
      </c>
      <c r="D277" s="6" t="str">
        <f>HYPERLINK("https://eping.wto.org/en/Search?viewData= G/SPS/N/EU/665"," G/SPS/N/EU/665")</f>
        <v xml:space="preserve"> G/SPS/N/EU/665</v>
      </c>
      <c r="E277" s="6" t="s">
        <v>156</v>
      </c>
      <c r="F277" s="8" t="s">
        <v>449</v>
      </c>
      <c r="G277" s="8" t="s">
        <v>450</v>
      </c>
      <c r="H277" s="6" t="s">
        <v>222</v>
      </c>
      <c r="I277" s="6" t="s">
        <v>21</v>
      </c>
      <c r="J277" s="6" t="s">
        <v>67</v>
      </c>
      <c r="K277" s="6" t="s">
        <v>451</v>
      </c>
      <c r="L277" s="6"/>
      <c r="M277" s="7" t="s">
        <v>21</v>
      </c>
      <c r="N277" s="6" t="s">
        <v>25</v>
      </c>
      <c r="O277" s="8" t="s">
        <v>452</v>
      </c>
      <c r="P277" s="6" t="str">
        <f>HYPERLINK("https://docs.wto.org/imrd/directdoc.asp?DDFDocuments/t/G/SPS/NEU665.DOCX", "https://docs.wto.org/imrd/directdoc.asp?DDFDocuments/t/G/SPS/NEU665.DOCX")</f>
        <v>https://docs.wto.org/imrd/directdoc.asp?DDFDocuments/t/G/SPS/NEU665.DOCX</v>
      </c>
      <c r="Q277" s="6"/>
      <c r="R277" s="6"/>
    </row>
    <row r="278" spans="1:18" ht="69.95" customHeight="1">
      <c r="A278" s="8" t="s">
        <v>1364</v>
      </c>
      <c r="B278" s="8" t="s">
        <v>221</v>
      </c>
      <c r="C278" s="7">
        <v>45128</v>
      </c>
      <c r="D278" s="6" t="str">
        <f>HYPERLINK("https://eping.wto.org/en/Search?viewData= G/SPS/N/EU/664"," G/SPS/N/EU/664")</f>
        <v xml:space="preserve"> G/SPS/N/EU/664</v>
      </c>
      <c r="E278" s="6" t="s">
        <v>156</v>
      </c>
      <c r="F278" s="8" t="s">
        <v>453</v>
      </c>
      <c r="G278" s="8" t="s">
        <v>454</v>
      </c>
      <c r="H278" s="6" t="s">
        <v>222</v>
      </c>
      <c r="I278" s="6" t="s">
        <v>21</v>
      </c>
      <c r="J278" s="6" t="s">
        <v>67</v>
      </c>
      <c r="K278" s="6" t="s">
        <v>455</v>
      </c>
      <c r="L278" s="6"/>
      <c r="M278" s="7" t="s">
        <v>21</v>
      </c>
      <c r="N278" s="6" t="s">
        <v>25</v>
      </c>
      <c r="O278" s="8" t="s">
        <v>456</v>
      </c>
      <c r="P278" s="6" t="str">
        <f>HYPERLINK("https://docs.wto.org/imrd/directdoc.asp?DDFDocuments/t/G/SPS/NEU664.DOCX", "https://docs.wto.org/imrd/directdoc.asp?DDFDocuments/t/G/SPS/NEU664.DOCX")</f>
        <v>https://docs.wto.org/imrd/directdoc.asp?DDFDocuments/t/G/SPS/NEU664.DOCX</v>
      </c>
      <c r="Q278" s="6"/>
      <c r="R278" s="6"/>
    </row>
    <row r="279" spans="1:18" ht="69.95" customHeight="1">
      <c r="A279" s="8" t="s">
        <v>1364</v>
      </c>
      <c r="B279" s="8" t="s">
        <v>221</v>
      </c>
      <c r="C279" s="7">
        <v>45128</v>
      </c>
      <c r="D279" s="6" t="str">
        <f>HYPERLINK("https://eping.wto.org/en/Search?viewData= G/SPS/N/EU/663"," G/SPS/N/EU/663")</f>
        <v xml:space="preserve"> G/SPS/N/EU/663</v>
      </c>
      <c r="E279" s="6" t="s">
        <v>156</v>
      </c>
      <c r="F279" s="8" t="s">
        <v>467</v>
      </c>
      <c r="G279" s="8" t="s">
        <v>468</v>
      </c>
      <c r="H279" s="6" t="s">
        <v>222</v>
      </c>
      <c r="I279" s="6" t="s">
        <v>21</v>
      </c>
      <c r="J279" s="6" t="s">
        <v>67</v>
      </c>
      <c r="K279" s="6" t="s">
        <v>451</v>
      </c>
      <c r="L279" s="6"/>
      <c r="M279" s="7" t="s">
        <v>21</v>
      </c>
      <c r="N279" s="6" t="s">
        <v>25</v>
      </c>
      <c r="O279" s="8" t="s">
        <v>469</v>
      </c>
      <c r="P279" s="6" t="str">
        <f>HYPERLINK("https://docs.wto.org/imrd/directdoc.asp?DDFDocuments/t/G/SPS/NEU663.DOCX", "https://docs.wto.org/imrd/directdoc.asp?DDFDocuments/t/G/SPS/NEU663.DOCX")</f>
        <v>https://docs.wto.org/imrd/directdoc.asp?DDFDocuments/t/G/SPS/NEU663.DOCX</v>
      </c>
      <c r="Q279" s="6"/>
      <c r="R279" s="6"/>
    </row>
    <row r="280" spans="1:18" ht="69.95" customHeight="1">
      <c r="A280" s="8" t="s">
        <v>1364</v>
      </c>
      <c r="B280" s="8" t="s">
        <v>221</v>
      </c>
      <c r="C280" s="7">
        <v>45126</v>
      </c>
      <c r="D280" s="6" t="str">
        <f>HYPERLINK("https://eping.wto.org/en/Search?viewData= G/SPS/N/EU/657"," G/SPS/N/EU/657")</f>
        <v xml:space="preserve"> G/SPS/N/EU/657</v>
      </c>
      <c r="E280" s="6" t="s">
        <v>156</v>
      </c>
      <c r="F280" s="8" t="s">
        <v>670</v>
      </c>
      <c r="G280" s="8" t="s">
        <v>671</v>
      </c>
      <c r="H280" s="6" t="s">
        <v>222</v>
      </c>
      <c r="I280" s="6" t="s">
        <v>21</v>
      </c>
      <c r="J280" s="6" t="s">
        <v>67</v>
      </c>
      <c r="K280" s="6" t="s">
        <v>644</v>
      </c>
      <c r="L280" s="6"/>
      <c r="M280" s="7" t="s">
        <v>21</v>
      </c>
      <c r="N280" s="6" t="s">
        <v>25</v>
      </c>
      <c r="O280" s="8" t="s">
        <v>672</v>
      </c>
      <c r="P280" s="6" t="str">
        <f>HYPERLINK("https://docs.wto.org/imrd/directdoc.asp?DDFDocuments/t/G/SPS/NEU657.DOCX", "https://docs.wto.org/imrd/directdoc.asp?DDFDocuments/t/G/SPS/NEU657.DOCX")</f>
        <v>https://docs.wto.org/imrd/directdoc.asp?DDFDocuments/t/G/SPS/NEU657.DOCX</v>
      </c>
      <c r="Q280" s="6"/>
      <c r="R280" s="6"/>
    </row>
    <row r="281" spans="1:18" ht="69.95" customHeight="1">
      <c r="A281" s="8" t="s">
        <v>1364</v>
      </c>
      <c r="B281" s="8" t="s">
        <v>221</v>
      </c>
      <c r="C281" s="7">
        <v>45126</v>
      </c>
      <c r="D281" s="6" t="str">
        <f>HYPERLINK("https://eping.wto.org/en/Search?viewData= G/SPS/N/EU/658"," G/SPS/N/EU/658")</f>
        <v xml:space="preserve"> G/SPS/N/EU/658</v>
      </c>
      <c r="E281" s="6" t="s">
        <v>156</v>
      </c>
      <c r="F281" s="8" t="s">
        <v>673</v>
      </c>
      <c r="G281" s="8" t="s">
        <v>674</v>
      </c>
      <c r="H281" s="6" t="s">
        <v>222</v>
      </c>
      <c r="I281" s="6" t="s">
        <v>21</v>
      </c>
      <c r="J281" s="6" t="s">
        <v>67</v>
      </c>
      <c r="K281" s="6" t="s">
        <v>644</v>
      </c>
      <c r="L281" s="6"/>
      <c r="M281" s="7" t="s">
        <v>21</v>
      </c>
      <c r="N281" s="6" t="s">
        <v>25</v>
      </c>
      <c r="O281" s="8" t="s">
        <v>675</v>
      </c>
      <c r="P281" s="6" t="str">
        <f>HYPERLINK("https://docs.wto.org/imrd/directdoc.asp?DDFDocuments/t/G/SPS/NEU658.DOCX", "https://docs.wto.org/imrd/directdoc.asp?DDFDocuments/t/G/SPS/NEU658.DOCX")</f>
        <v>https://docs.wto.org/imrd/directdoc.asp?DDFDocuments/t/G/SPS/NEU658.DOCX</v>
      </c>
      <c r="Q281" s="6"/>
      <c r="R281" s="6"/>
    </row>
    <row r="282" spans="1:18" ht="69.95" customHeight="1">
      <c r="A282" s="8" t="s">
        <v>1424</v>
      </c>
      <c r="B282" s="8" t="s">
        <v>643</v>
      </c>
      <c r="C282" s="7">
        <v>45126</v>
      </c>
      <c r="D282" s="6" t="str">
        <f>HYPERLINK("https://eping.wto.org/en/Search?viewData= G/SPS/N/EU/659"," G/SPS/N/EU/659")</f>
        <v xml:space="preserve"> G/SPS/N/EU/659</v>
      </c>
      <c r="E282" s="6" t="s">
        <v>156</v>
      </c>
      <c r="F282" s="8" t="s">
        <v>641</v>
      </c>
      <c r="G282" s="8" t="s">
        <v>642</v>
      </c>
      <c r="H282" s="6" t="s">
        <v>222</v>
      </c>
      <c r="I282" s="6" t="s">
        <v>21</v>
      </c>
      <c r="J282" s="6" t="s">
        <v>67</v>
      </c>
      <c r="K282" s="6" t="s">
        <v>644</v>
      </c>
      <c r="L282" s="6"/>
      <c r="M282" s="7" t="s">
        <v>21</v>
      </c>
      <c r="N282" s="6" t="s">
        <v>25</v>
      </c>
      <c r="O282" s="8" t="s">
        <v>645</v>
      </c>
      <c r="P282" s="6" t="str">
        <f>HYPERLINK("https://docs.wto.org/imrd/directdoc.asp?DDFDocuments/t/G/SPS/NEU659.DOCX", "https://docs.wto.org/imrd/directdoc.asp?DDFDocuments/t/G/SPS/NEU659.DOCX")</f>
        <v>https://docs.wto.org/imrd/directdoc.asp?DDFDocuments/t/G/SPS/NEU659.DOCX</v>
      </c>
      <c r="Q282" s="6"/>
      <c r="R282" s="6"/>
    </row>
    <row r="283" spans="1:18" ht="69.95" customHeight="1">
      <c r="A283" s="8" t="s">
        <v>1413</v>
      </c>
      <c r="B283" s="8" t="s">
        <v>560</v>
      </c>
      <c r="C283" s="7">
        <v>45127</v>
      </c>
      <c r="D283" s="6" t="str">
        <f>HYPERLINK("https://eping.wto.org/en/Search?viewData= G/SPS/N/EU/661"," G/SPS/N/EU/661")</f>
        <v xml:space="preserve"> G/SPS/N/EU/661</v>
      </c>
      <c r="E283" s="6" t="s">
        <v>156</v>
      </c>
      <c r="F283" s="8" t="s">
        <v>558</v>
      </c>
      <c r="G283" s="8" t="s">
        <v>559</v>
      </c>
      <c r="H283" s="6" t="s">
        <v>222</v>
      </c>
      <c r="I283" s="6" t="s">
        <v>21</v>
      </c>
      <c r="J283" s="6" t="s">
        <v>67</v>
      </c>
      <c r="K283" s="6" t="s">
        <v>138</v>
      </c>
      <c r="L283" s="6"/>
      <c r="M283" s="7">
        <v>45187</v>
      </c>
      <c r="N283" s="6" t="s">
        <v>25</v>
      </c>
      <c r="O283" s="8" t="s">
        <v>561</v>
      </c>
      <c r="P283" s="6" t="str">
        <f>HYPERLINK("https://docs.wto.org/imrd/directdoc.asp?DDFDocuments/t/G/SPS/NEU661.DOCX", "https://docs.wto.org/imrd/directdoc.asp?DDFDocuments/t/G/SPS/NEU661.DOCX")</f>
        <v>https://docs.wto.org/imrd/directdoc.asp?DDFDocuments/t/G/SPS/NEU661.DOCX</v>
      </c>
      <c r="Q283" s="6" t="str">
        <f>HYPERLINK("https://docs.wto.org/imrd/directdoc.asp?DDFDocuments/u/G/SPS/NEU661.DOCX", "https://docs.wto.org/imrd/directdoc.asp?DDFDocuments/u/G/SPS/NEU661.DOCX")</f>
        <v>https://docs.wto.org/imrd/directdoc.asp?DDFDocuments/u/G/SPS/NEU661.DOCX</v>
      </c>
      <c r="R283" s="6" t="str">
        <f>HYPERLINK("https://docs.wto.org/imrd/directdoc.asp?DDFDocuments/v/G/SPS/NEU661.DOCX", "https://docs.wto.org/imrd/directdoc.asp?DDFDocuments/v/G/SPS/NEU661.DOCX")</f>
        <v>https://docs.wto.org/imrd/directdoc.asp?DDFDocuments/v/G/SPS/NEU661.DOCX</v>
      </c>
    </row>
    <row r="284" spans="1:18" ht="69.95" customHeight="1">
      <c r="A284" s="8" t="s">
        <v>1468</v>
      </c>
      <c r="B284" s="8" t="s">
        <v>911</v>
      </c>
      <c r="C284" s="7">
        <v>45120</v>
      </c>
      <c r="D284" s="6" t="str">
        <f>HYPERLINK("https://eping.wto.org/en/Search?viewData= G/SPS/N/EU/655"," G/SPS/N/EU/655")</f>
        <v xml:space="preserve"> G/SPS/N/EU/655</v>
      </c>
      <c r="E284" s="6" t="s">
        <v>156</v>
      </c>
      <c r="F284" s="8" t="s">
        <v>909</v>
      </c>
      <c r="G284" s="8" t="s">
        <v>910</v>
      </c>
      <c r="H284" s="6" t="s">
        <v>222</v>
      </c>
      <c r="I284" s="6" t="s">
        <v>21</v>
      </c>
      <c r="J284" s="6" t="s">
        <v>67</v>
      </c>
      <c r="K284" s="6" t="s">
        <v>138</v>
      </c>
      <c r="L284" s="6"/>
      <c r="M284" s="7">
        <v>45180</v>
      </c>
      <c r="N284" s="6" t="s">
        <v>25</v>
      </c>
      <c r="O284" s="8" t="s">
        <v>912</v>
      </c>
      <c r="P284" s="6" t="str">
        <f>HYPERLINK("https://docs.wto.org/imrd/directdoc.asp?DDFDocuments/t/G/SPS/NEU655.DOCX", "https://docs.wto.org/imrd/directdoc.asp?DDFDocuments/t/G/SPS/NEU655.DOCX")</f>
        <v>https://docs.wto.org/imrd/directdoc.asp?DDFDocuments/t/G/SPS/NEU655.DOCX</v>
      </c>
      <c r="Q284" s="6" t="str">
        <f>HYPERLINK("https://docs.wto.org/imrd/directdoc.asp?DDFDocuments/u/G/SPS/NEU655.DOCX", "https://docs.wto.org/imrd/directdoc.asp?DDFDocuments/u/G/SPS/NEU655.DOCX")</f>
        <v>https://docs.wto.org/imrd/directdoc.asp?DDFDocuments/u/G/SPS/NEU655.DOCX</v>
      </c>
      <c r="R284" s="6" t="str">
        <f>HYPERLINK("https://docs.wto.org/imrd/directdoc.asp?DDFDocuments/v/G/SPS/NEU655.DOCX", "https://docs.wto.org/imrd/directdoc.asp?DDFDocuments/v/G/SPS/NEU655.DOCX")</f>
        <v>https://docs.wto.org/imrd/directdoc.asp?DDFDocuments/v/G/SPS/NEU655.DOCX</v>
      </c>
    </row>
    <row r="285" spans="1:18" ht="69.95" customHeight="1">
      <c r="A285" s="8" t="s">
        <v>1530</v>
      </c>
      <c r="B285" s="8" t="s">
        <v>1299</v>
      </c>
      <c r="C285" s="7">
        <v>45110</v>
      </c>
      <c r="D285" s="6" t="str">
        <f>HYPERLINK("https://eping.wto.org/en/Search?viewData= G/SPS/N/EU/650"," G/SPS/N/EU/650")</f>
        <v xml:space="preserve"> G/SPS/N/EU/650</v>
      </c>
      <c r="E285" s="6" t="s">
        <v>156</v>
      </c>
      <c r="F285" s="8" t="s">
        <v>1297</v>
      </c>
      <c r="G285" s="8" t="s">
        <v>1298</v>
      </c>
      <c r="H285" s="6" t="s">
        <v>222</v>
      </c>
      <c r="I285" s="6" t="s">
        <v>21</v>
      </c>
      <c r="J285" s="6" t="s">
        <v>67</v>
      </c>
      <c r="K285" s="6" t="s">
        <v>1300</v>
      </c>
      <c r="L285" s="6"/>
      <c r="M285" s="7">
        <v>45170</v>
      </c>
      <c r="N285" s="6" t="s">
        <v>25</v>
      </c>
      <c r="O285" s="8" t="s">
        <v>1301</v>
      </c>
      <c r="P285" s="6" t="str">
        <f>HYPERLINK("https://docs.wto.org/imrd/directdoc.asp?DDFDocuments/t/G/SPS/NEU650.DOCX", "https://docs.wto.org/imrd/directdoc.asp?DDFDocuments/t/G/SPS/NEU650.DOCX")</f>
        <v>https://docs.wto.org/imrd/directdoc.asp?DDFDocuments/t/G/SPS/NEU650.DOCX</v>
      </c>
      <c r="Q285" s="6" t="str">
        <f>HYPERLINK("https://docs.wto.org/imrd/directdoc.asp?DDFDocuments/u/G/SPS/NEU650.DOCX", "https://docs.wto.org/imrd/directdoc.asp?DDFDocuments/u/G/SPS/NEU650.DOCX")</f>
        <v>https://docs.wto.org/imrd/directdoc.asp?DDFDocuments/u/G/SPS/NEU650.DOCX</v>
      </c>
      <c r="R285" s="6" t="str">
        <f>HYPERLINK("https://docs.wto.org/imrd/directdoc.asp?DDFDocuments/v/G/SPS/NEU650.DOCX", "https://docs.wto.org/imrd/directdoc.asp?DDFDocuments/v/G/SPS/NEU650.DOCX")</f>
        <v>https://docs.wto.org/imrd/directdoc.asp?DDFDocuments/v/G/SPS/NEU650.DOCX</v>
      </c>
    </row>
    <row r="286" spans="1:18" ht="69.95" customHeight="1">
      <c r="A286" s="8" t="s">
        <v>1486</v>
      </c>
      <c r="B286" s="8" t="s">
        <v>1022</v>
      </c>
      <c r="C286" s="7">
        <v>45118</v>
      </c>
      <c r="D286" s="6" t="str">
        <f>HYPERLINK("https://eping.wto.org/en/Search?viewData= G/TBT/N/CAN/703"," G/TBT/N/CAN/703")</f>
        <v xml:space="preserve"> G/TBT/N/CAN/703</v>
      </c>
      <c r="E286" s="6" t="s">
        <v>286</v>
      </c>
      <c r="F286" s="8" t="s">
        <v>1020</v>
      </c>
      <c r="G286" s="8" t="s">
        <v>1021</v>
      </c>
      <c r="H286" s="6" t="s">
        <v>21</v>
      </c>
      <c r="I286" s="6" t="s">
        <v>1023</v>
      </c>
      <c r="J286" s="6" t="s">
        <v>103</v>
      </c>
      <c r="K286" s="6" t="s">
        <v>21</v>
      </c>
      <c r="L286" s="6"/>
      <c r="M286" s="7">
        <v>45189</v>
      </c>
      <c r="N286" s="6" t="s">
        <v>25</v>
      </c>
      <c r="O286" s="6"/>
      <c r="P286" s="6" t="str">
        <f>HYPERLINK("https://docs.wto.org/imrd/directdoc.asp?DDFDocuments/t/G/TBTN23/CAN703.DOCX", "https://docs.wto.org/imrd/directdoc.asp?DDFDocuments/t/G/TBTN23/CAN703.DOCX")</f>
        <v>https://docs.wto.org/imrd/directdoc.asp?DDFDocuments/t/G/TBTN23/CAN703.DOCX</v>
      </c>
      <c r="Q286" s="6" t="str">
        <f>HYPERLINK("https://docs.wto.org/imrd/directdoc.asp?DDFDocuments/u/G/TBTN23/CAN703.DOCX", "https://docs.wto.org/imrd/directdoc.asp?DDFDocuments/u/G/TBTN23/CAN703.DOCX")</f>
        <v>https://docs.wto.org/imrd/directdoc.asp?DDFDocuments/u/G/TBTN23/CAN703.DOCX</v>
      </c>
      <c r="R286" s="6" t="str">
        <f>HYPERLINK("https://docs.wto.org/imrd/directdoc.asp?DDFDocuments/v/G/TBTN23/CAN703.DOCX", "https://docs.wto.org/imrd/directdoc.asp?DDFDocuments/v/G/TBTN23/CAN703.DOCX")</f>
        <v>https://docs.wto.org/imrd/directdoc.asp?DDFDocuments/v/G/TBTN23/CAN703.DOCX</v>
      </c>
    </row>
    <row r="287" spans="1:18" ht="69.95" customHeight="1">
      <c r="A287" s="8" t="s">
        <v>1392</v>
      </c>
      <c r="B287" s="8" t="s">
        <v>416</v>
      </c>
      <c r="C287" s="7">
        <v>45131</v>
      </c>
      <c r="D287" s="6" t="str">
        <f>HYPERLINK("https://eping.wto.org/en/Search?viewData= G/TBT/N/KOR/1158"," G/TBT/N/KOR/1158")</f>
        <v xml:space="preserve"> G/TBT/N/KOR/1158</v>
      </c>
      <c r="E287" s="6" t="s">
        <v>119</v>
      </c>
      <c r="F287" s="8" t="s">
        <v>414</v>
      </c>
      <c r="G287" s="8" t="s">
        <v>415</v>
      </c>
      <c r="H287" s="6" t="s">
        <v>21</v>
      </c>
      <c r="I287" s="6" t="s">
        <v>417</v>
      </c>
      <c r="J287" s="6" t="s">
        <v>59</v>
      </c>
      <c r="K287" s="6" t="s">
        <v>21</v>
      </c>
      <c r="L287" s="6"/>
      <c r="M287" s="7">
        <v>45191</v>
      </c>
      <c r="N287" s="6" t="s">
        <v>25</v>
      </c>
      <c r="O287" s="8" t="s">
        <v>418</v>
      </c>
      <c r="P287" s="6" t="str">
        <f>HYPERLINK("https://docs.wto.org/imrd/directdoc.asp?DDFDocuments/t/G/TBTN23/KOR1158.DOCX", "https://docs.wto.org/imrd/directdoc.asp?DDFDocuments/t/G/TBTN23/KOR1158.DOCX")</f>
        <v>https://docs.wto.org/imrd/directdoc.asp?DDFDocuments/t/G/TBTN23/KOR1158.DOCX</v>
      </c>
      <c r="Q287" s="6"/>
      <c r="R287" s="6"/>
    </row>
    <row r="288" spans="1:18" ht="69.95" customHeight="1">
      <c r="A288" s="8" t="s">
        <v>1457</v>
      </c>
      <c r="B288" s="8" t="s">
        <v>819</v>
      </c>
      <c r="C288" s="7">
        <v>45121</v>
      </c>
      <c r="D288" s="6" t="str">
        <f>HYPERLINK("https://eping.wto.org/en/Search?viewData= G/SPS/N/USA/3401"," G/SPS/N/USA/3401")</f>
        <v xml:space="preserve"> G/SPS/N/USA/3401</v>
      </c>
      <c r="E288" s="6" t="s">
        <v>17</v>
      </c>
      <c r="F288" s="8" t="s">
        <v>817</v>
      </c>
      <c r="G288" s="8" t="s">
        <v>818</v>
      </c>
      <c r="H288" s="6" t="s">
        <v>820</v>
      </c>
      <c r="I288" s="6" t="s">
        <v>21</v>
      </c>
      <c r="J288" s="6" t="s">
        <v>67</v>
      </c>
      <c r="K288" s="6" t="s">
        <v>154</v>
      </c>
      <c r="L288" s="6"/>
      <c r="M288" s="7" t="s">
        <v>21</v>
      </c>
      <c r="N288" s="6" t="s">
        <v>25</v>
      </c>
      <c r="O288" s="8" t="s">
        <v>821</v>
      </c>
      <c r="P288" s="6" t="str">
        <f>HYPERLINK("https://docs.wto.org/imrd/directdoc.asp?DDFDocuments/t/G/SPS/NUSA3401.DOCX", "https://docs.wto.org/imrd/directdoc.asp?DDFDocuments/t/G/SPS/NUSA3401.DOCX")</f>
        <v>https://docs.wto.org/imrd/directdoc.asp?DDFDocuments/t/G/SPS/NUSA3401.DOCX</v>
      </c>
      <c r="Q288" s="6" t="str">
        <f>HYPERLINK("https://docs.wto.org/imrd/directdoc.asp?DDFDocuments/u/G/SPS/NUSA3401.DOCX", "https://docs.wto.org/imrd/directdoc.asp?DDFDocuments/u/G/SPS/NUSA3401.DOCX")</f>
        <v>https://docs.wto.org/imrd/directdoc.asp?DDFDocuments/u/G/SPS/NUSA3401.DOCX</v>
      </c>
      <c r="R288" s="6" t="str">
        <f>HYPERLINK("https://docs.wto.org/imrd/directdoc.asp?DDFDocuments/v/G/SPS/NUSA3401.DOCX", "https://docs.wto.org/imrd/directdoc.asp?DDFDocuments/v/G/SPS/NUSA3401.DOCX")</f>
        <v>https://docs.wto.org/imrd/directdoc.asp?DDFDocuments/v/G/SPS/NUSA3401.DOCX</v>
      </c>
    </row>
    <row r="289" spans="1:18" ht="69.95" customHeight="1">
      <c r="A289" s="8" t="s">
        <v>1444</v>
      </c>
      <c r="B289" s="8" t="s">
        <v>601</v>
      </c>
      <c r="C289" s="7">
        <v>45126</v>
      </c>
      <c r="D289" s="6" t="str">
        <f>HYPERLINK("https://eping.wto.org/en/Search?viewData= G/SPS/N/ESP/11"," G/SPS/N/ESP/11")</f>
        <v xml:space="preserve"> G/SPS/N/ESP/11</v>
      </c>
      <c r="E289" s="6" t="s">
        <v>107</v>
      </c>
      <c r="F289" s="8" t="s">
        <v>599</v>
      </c>
      <c r="G289" s="8" t="s">
        <v>600</v>
      </c>
      <c r="H289" s="6" t="s">
        <v>602</v>
      </c>
      <c r="I289" s="6" t="s">
        <v>21</v>
      </c>
      <c r="J289" s="6" t="s">
        <v>478</v>
      </c>
      <c r="K289" s="6" t="s">
        <v>572</v>
      </c>
      <c r="L289" s="6" t="s">
        <v>21</v>
      </c>
      <c r="M289" s="7">
        <v>45186</v>
      </c>
      <c r="N289" s="6" t="s">
        <v>25</v>
      </c>
      <c r="O289" s="8" t="s">
        <v>603</v>
      </c>
      <c r="P289" s="6" t="str">
        <f>HYPERLINK("https://docs.wto.org/imrd/directdoc.asp?DDFDocuments/t/G/SPS/NESP11.DOCX", "https://docs.wto.org/imrd/directdoc.asp?DDFDocuments/t/G/SPS/NESP11.DOCX")</f>
        <v>https://docs.wto.org/imrd/directdoc.asp?DDFDocuments/t/G/SPS/NESP11.DOCX</v>
      </c>
      <c r="Q289" s="6" t="str">
        <f>HYPERLINK("https://docs.wto.org/imrd/directdoc.asp?DDFDocuments/u/G/SPS/NESP11.DOCX", "https://docs.wto.org/imrd/directdoc.asp?DDFDocuments/u/G/SPS/NESP11.DOCX")</f>
        <v>https://docs.wto.org/imrd/directdoc.asp?DDFDocuments/u/G/SPS/NESP11.DOCX</v>
      </c>
      <c r="R289" s="6" t="str">
        <f>HYPERLINK("https://docs.wto.org/imrd/directdoc.asp?DDFDocuments/v/G/SPS/NESP11.DOCX", "https://docs.wto.org/imrd/directdoc.asp?DDFDocuments/v/G/SPS/NESP11.DOCX")</f>
        <v>https://docs.wto.org/imrd/directdoc.asp?DDFDocuments/v/G/SPS/NESP11.DOCX</v>
      </c>
    </row>
    <row r="290" spans="1:18" ht="69.95" customHeight="1">
      <c r="A290" s="8" t="s">
        <v>1351</v>
      </c>
      <c r="B290" s="8" t="s">
        <v>123</v>
      </c>
      <c r="C290" s="7">
        <v>45138</v>
      </c>
      <c r="D290" s="6" t="str">
        <f>HYPERLINK("https://eping.wto.org/en/Search?viewData= G/TBT/N/URY/83"," G/TBT/N/URY/83")</f>
        <v xml:space="preserve"> G/TBT/N/URY/83</v>
      </c>
      <c r="E290" s="6" t="s">
        <v>36</v>
      </c>
      <c r="F290" s="8" t="s">
        <v>121</v>
      </c>
      <c r="G290" s="8" t="s">
        <v>122</v>
      </c>
      <c r="H290" s="6" t="s">
        <v>124</v>
      </c>
      <c r="I290" s="6" t="s">
        <v>21</v>
      </c>
      <c r="J290" s="6" t="s">
        <v>59</v>
      </c>
      <c r="K290" s="6" t="s">
        <v>34</v>
      </c>
      <c r="L290" s="6"/>
      <c r="M290" s="7">
        <v>45198</v>
      </c>
      <c r="N290" s="6" t="s">
        <v>25</v>
      </c>
      <c r="O290" s="8" t="s">
        <v>125</v>
      </c>
      <c r="P290" s="6"/>
      <c r="Q290" s="6"/>
      <c r="R290" s="6" t="str">
        <f>HYPERLINK("https://docs.wto.org/imrd/directdoc.asp?DDFDocuments/v/G/TBTN23/URY83.DOCX", "https://docs.wto.org/imrd/directdoc.asp?DDFDocuments/v/G/TBTN23/URY83.DOCX")</f>
        <v>https://docs.wto.org/imrd/directdoc.asp?DDFDocuments/v/G/TBTN23/URY83.DOCX</v>
      </c>
    </row>
    <row r="291" spans="1:18" ht="69.95" customHeight="1">
      <c r="A291" s="8" t="s">
        <v>1351</v>
      </c>
      <c r="B291" s="8" t="s">
        <v>128</v>
      </c>
      <c r="C291" s="7">
        <v>45138</v>
      </c>
      <c r="D291" s="6" t="str">
        <f>HYPERLINK("https://eping.wto.org/en/Search?viewData= G/TBT/N/URY/84"," G/TBT/N/URY/84")</f>
        <v xml:space="preserve"> G/TBT/N/URY/84</v>
      </c>
      <c r="E291" s="6" t="s">
        <v>36</v>
      </c>
      <c r="F291" s="8" t="s">
        <v>126</v>
      </c>
      <c r="G291" s="8" t="s">
        <v>127</v>
      </c>
      <c r="H291" s="6" t="s">
        <v>21</v>
      </c>
      <c r="I291" s="6" t="s">
        <v>21</v>
      </c>
      <c r="J291" s="6" t="s">
        <v>59</v>
      </c>
      <c r="K291" s="6" t="s">
        <v>34</v>
      </c>
      <c r="L291" s="6"/>
      <c r="M291" s="7">
        <v>45198</v>
      </c>
      <c r="N291" s="6" t="s">
        <v>25</v>
      </c>
      <c r="O291" s="8" t="s">
        <v>129</v>
      </c>
      <c r="P291" s="6"/>
      <c r="Q291" s="6"/>
      <c r="R291" s="6" t="str">
        <f>HYPERLINK("https://docs.wto.org/imrd/directdoc.asp?DDFDocuments/v/G/TBTN23/URY84.DOCX", "https://docs.wto.org/imrd/directdoc.asp?DDFDocuments/v/G/TBTN23/URY84.DOCX")</f>
        <v>https://docs.wto.org/imrd/directdoc.asp?DDFDocuments/v/G/TBTN23/URY84.DOCX</v>
      </c>
    </row>
    <row r="292" spans="1:18" ht="69.95" customHeight="1">
      <c r="A292" s="8" t="s">
        <v>1439</v>
      </c>
      <c r="B292" s="8" t="s">
        <v>718</v>
      </c>
      <c r="C292" s="7">
        <v>45125</v>
      </c>
      <c r="D292" s="6" t="str">
        <f>HYPERLINK("https://eping.wto.org/en/Search?viewData= G/SPS/N/ARG/267"," G/SPS/N/ARG/267")</f>
        <v xml:space="preserve"> G/SPS/N/ARG/267</v>
      </c>
      <c r="E292" s="6" t="s">
        <v>610</v>
      </c>
      <c r="F292" s="8" t="s">
        <v>716</v>
      </c>
      <c r="G292" s="8" t="s">
        <v>717</v>
      </c>
      <c r="H292" s="6" t="s">
        <v>21</v>
      </c>
      <c r="I292" s="6" t="s">
        <v>21</v>
      </c>
      <c r="J292" s="6" t="s">
        <v>478</v>
      </c>
      <c r="K292" s="6" t="s">
        <v>719</v>
      </c>
      <c r="L292" s="6"/>
      <c r="M292" s="7" t="s">
        <v>21</v>
      </c>
      <c r="N292" s="6" t="s">
        <v>25</v>
      </c>
      <c r="O292" s="8" t="s">
        <v>720</v>
      </c>
      <c r="P292" s="6"/>
      <c r="Q292" s="6" t="str">
        <f>HYPERLINK("https://docs.wto.org/imrd/directdoc.asp?DDFDocuments/u/G/SPS/NARG267.DOCX", "https://docs.wto.org/imrd/directdoc.asp?DDFDocuments/u/G/SPS/NARG267.DOCX")</f>
        <v>https://docs.wto.org/imrd/directdoc.asp?DDFDocuments/u/G/SPS/NARG267.DOCX</v>
      </c>
      <c r="R292" s="6" t="str">
        <f>HYPERLINK("https://docs.wto.org/imrd/directdoc.asp?DDFDocuments/v/G/SPS/NARG267.DOCX", "https://docs.wto.org/imrd/directdoc.asp?DDFDocuments/v/G/SPS/NARG267.DOCX")</f>
        <v>https://docs.wto.org/imrd/directdoc.asp?DDFDocuments/v/G/SPS/NARG267.DOCX</v>
      </c>
    </row>
    <row r="293" spans="1:18" ht="69.95" customHeight="1">
      <c r="A293" s="8" t="s">
        <v>1398</v>
      </c>
      <c r="B293" s="8" t="s">
        <v>445</v>
      </c>
      <c r="C293" s="7">
        <v>45128</v>
      </c>
      <c r="D293" s="6" t="str">
        <f>HYPERLINK("https://eping.wto.org/en/Search?viewData= G/TBT/N/UKR/264"," G/TBT/N/UKR/264")</f>
        <v xml:space="preserve"> G/TBT/N/UKR/264</v>
      </c>
      <c r="E293" s="6" t="s">
        <v>419</v>
      </c>
      <c r="F293" s="8" t="s">
        <v>443</v>
      </c>
      <c r="G293" s="8" t="s">
        <v>444</v>
      </c>
      <c r="H293" s="6" t="s">
        <v>21</v>
      </c>
      <c r="I293" s="6" t="s">
        <v>446</v>
      </c>
      <c r="J293" s="6" t="s">
        <v>447</v>
      </c>
      <c r="K293" s="6" t="s">
        <v>21</v>
      </c>
      <c r="L293" s="6"/>
      <c r="M293" s="7">
        <v>45188</v>
      </c>
      <c r="N293" s="6" t="s">
        <v>25</v>
      </c>
      <c r="O293" s="8" t="s">
        <v>448</v>
      </c>
      <c r="P293" s="6" t="str">
        <f>HYPERLINK("https://docs.wto.org/imrd/directdoc.asp?DDFDocuments/t/G/TBTN23/UKR264.DOCX", "https://docs.wto.org/imrd/directdoc.asp?DDFDocuments/t/G/TBTN23/UKR264.DOCX")</f>
        <v>https://docs.wto.org/imrd/directdoc.asp?DDFDocuments/t/G/TBTN23/UKR264.DOCX</v>
      </c>
      <c r="Q293" s="6"/>
      <c r="R293" s="6"/>
    </row>
    <row r="294" spans="1:18" ht="69.95" customHeight="1">
      <c r="A294" s="8" t="s">
        <v>1363</v>
      </c>
      <c r="B294" s="8" t="s">
        <v>217</v>
      </c>
      <c r="C294" s="7">
        <v>45135</v>
      </c>
      <c r="D294" s="6" t="str">
        <f>HYPERLINK("https://eping.wto.org/en/Search?viewData= G/TBT/N/UGA/1810"," G/TBT/N/UGA/1810")</f>
        <v xml:space="preserve"> G/TBT/N/UGA/1810</v>
      </c>
      <c r="E294" s="6" t="s">
        <v>27</v>
      </c>
      <c r="F294" s="8" t="s">
        <v>215</v>
      </c>
      <c r="G294" s="8" t="s">
        <v>216</v>
      </c>
      <c r="H294" s="6" t="s">
        <v>178</v>
      </c>
      <c r="I294" s="6" t="s">
        <v>32</v>
      </c>
      <c r="J294" s="6" t="s">
        <v>33</v>
      </c>
      <c r="K294" s="6" t="s">
        <v>34</v>
      </c>
      <c r="L294" s="6"/>
      <c r="M294" s="7">
        <v>45195</v>
      </c>
      <c r="N294" s="6" t="s">
        <v>25</v>
      </c>
      <c r="O294" s="8" t="s">
        <v>218</v>
      </c>
      <c r="P294" s="6" t="str">
        <f>HYPERLINK("https://docs.wto.org/imrd/directdoc.asp?DDFDocuments/t/G/TBTN23/UGA1810.DOCX", "https://docs.wto.org/imrd/directdoc.asp?DDFDocuments/t/G/TBTN23/UGA1810.DOCX")</f>
        <v>https://docs.wto.org/imrd/directdoc.asp?DDFDocuments/t/G/TBTN23/UGA1810.DOCX</v>
      </c>
      <c r="Q294" s="6"/>
      <c r="R294" s="6"/>
    </row>
    <row r="295" spans="1:18" ht="69.95" customHeight="1">
      <c r="A295" s="8" t="s">
        <v>1357</v>
      </c>
      <c r="B295" s="8" t="s">
        <v>177</v>
      </c>
      <c r="C295" s="7">
        <v>45135</v>
      </c>
      <c r="D295" s="6" t="str">
        <f>HYPERLINK("https://eping.wto.org/en/Search?viewData= G/SPS/N/UGA/261"," G/SPS/N/UGA/261")</f>
        <v xml:space="preserve"> G/SPS/N/UGA/261</v>
      </c>
      <c r="E295" s="6" t="s">
        <v>27</v>
      </c>
      <c r="F295" s="8" t="s">
        <v>175</v>
      </c>
      <c r="G295" s="8" t="s">
        <v>176</v>
      </c>
      <c r="H295" s="6" t="s">
        <v>178</v>
      </c>
      <c r="I295" s="6" t="s">
        <v>32</v>
      </c>
      <c r="J295" s="6" t="s">
        <v>67</v>
      </c>
      <c r="K295" s="6" t="s">
        <v>154</v>
      </c>
      <c r="L295" s="6"/>
      <c r="M295" s="7">
        <v>45195</v>
      </c>
      <c r="N295" s="6" t="s">
        <v>25</v>
      </c>
      <c r="O295" s="8" t="s">
        <v>179</v>
      </c>
      <c r="P295" s="6" t="str">
        <f>HYPERLINK("https://docs.wto.org/imrd/directdoc.asp?DDFDocuments/t/G/SPS/NUGA261.DOCX", "https://docs.wto.org/imrd/directdoc.asp?DDFDocuments/t/G/SPS/NUGA261.DOCX")</f>
        <v>https://docs.wto.org/imrd/directdoc.asp?DDFDocuments/t/G/SPS/NUGA261.DOCX</v>
      </c>
      <c r="Q295" s="6"/>
      <c r="R295" s="6"/>
    </row>
    <row r="296" spans="1:18" ht="69.95" customHeight="1">
      <c r="A296" s="8" t="s">
        <v>1428</v>
      </c>
      <c r="B296" s="8" t="s">
        <v>678</v>
      </c>
      <c r="C296" s="7">
        <v>45126</v>
      </c>
      <c r="D296" s="6" t="str">
        <f>HYPERLINK("https://eping.wto.org/en/Search?viewData= G/SPS/N/URY/73"," G/SPS/N/URY/73")</f>
        <v xml:space="preserve"> G/SPS/N/URY/73</v>
      </c>
      <c r="E296" s="6" t="s">
        <v>36</v>
      </c>
      <c r="F296" s="8" t="s">
        <v>676</v>
      </c>
      <c r="G296" s="8" t="s">
        <v>677</v>
      </c>
      <c r="H296" s="6" t="s">
        <v>679</v>
      </c>
      <c r="I296" s="6" t="s">
        <v>21</v>
      </c>
      <c r="J296" s="6" t="s">
        <v>478</v>
      </c>
      <c r="K296" s="6" t="s">
        <v>667</v>
      </c>
      <c r="L296" s="6" t="s">
        <v>668</v>
      </c>
      <c r="M296" s="7">
        <v>45186</v>
      </c>
      <c r="N296" s="6" t="s">
        <v>25</v>
      </c>
      <c r="O296" s="8" t="s">
        <v>680</v>
      </c>
      <c r="P296" s="6" t="str">
        <f>HYPERLINK("https://docs.wto.org/imrd/directdoc.asp?DDFDocuments/t/G/SPS/NURY73.DOCX", "https://docs.wto.org/imrd/directdoc.asp?DDFDocuments/t/G/SPS/NURY73.DOCX")</f>
        <v>https://docs.wto.org/imrd/directdoc.asp?DDFDocuments/t/G/SPS/NURY73.DOCX</v>
      </c>
      <c r="Q296" s="6" t="str">
        <f>HYPERLINK("https://docs.wto.org/imrd/directdoc.asp?DDFDocuments/u/G/SPS/NURY73.DOCX", "https://docs.wto.org/imrd/directdoc.asp?DDFDocuments/u/G/SPS/NURY73.DOCX")</f>
        <v>https://docs.wto.org/imrd/directdoc.asp?DDFDocuments/u/G/SPS/NURY73.DOCX</v>
      </c>
      <c r="R296" s="6" t="str">
        <f>HYPERLINK("https://docs.wto.org/imrd/directdoc.asp?DDFDocuments/v/G/SPS/NURY73.DOCX", "https://docs.wto.org/imrd/directdoc.asp?DDFDocuments/v/G/SPS/NURY73.DOCX")</f>
        <v>https://docs.wto.org/imrd/directdoc.asp?DDFDocuments/v/G/SPS/NURY73.DOCX</v>
      </c>
    </row>
    <row r="297" spans="1:18" ht="69.95" customHeight="1">
      <c r="A297" s="8" t="s">
        <v>1343</v>
      </c>
      <c r="B297" s="8" t="s">
        <v>78</v>
      </c>
      <c r="C297" s="7">
        <v>45138</v>
      </c>
      <c r="D297" s="6" t="str">
        <f>HYPERLINK("https://eping.wto.org/en/Search?viewData= G/TBT/N/UGA/1816"," G/TBT/N/UGA/1816")</f>
        <v xml:space="preserve"> G/TBT/N/UGA/1816</v>
      </c>
      <c r="E297" s="6" t="s">
        <v>27</v>
      </c>
      <c r="F297" s="8" t="s">
        <v>76</v>
      </c>
      <c r="G297" s="8" t="s">
        <v>77</v>
      </c>
      <c r="H297" s="6" t="s">
        <v>79</v>
      </c>
      <c r="I297" s="6" t="s">
        <v>32</v>
      </c>
      <c r="J297" s="6" t="s">
        <v>33</v>
      </c>
      <c r="K297" s="6" t="s">
        <v>34</v>
      </c>
      <c r="L297" s="6"/>
      <c r="M297" s="7">
        <v>45198</v>
      </c>
      <c r="N297" s="6" t="s">
        <v>25</v>
      </c>
      <c r="O297" s="8" t="s">
        <v>80</v>
      </c>
      <c r="P297" s="6" t="str">
        <f>HYPERLINK("https://docs.wto.org/imrd/directdoc.asp?DDFDocuments/t/G/TBTN23/UGA1816.DOCX", "https://docs.wto.org/imrd/directdoc.asp?DDFDocuments/t/G/TBTN23/UGA1816.DOCX")</f>
        <v>https://docs.wto.org/imrd/directdoc.asp?DDFDocuments/t/G/TBTN23/UGA1816.DOCX</v>
      </c>
      <c r="Q297" s="6"/>
      <c r="R297" s="6"/>
    </row>
    <row r="298" spans="1:18" ht="69.95" customHeight="1">
      <c r="A298" s="8" t="s">
        <v>1343</v>
      </c>
      <c r="B298" s="8" t="s">
        <v>78</v>
      </c>
      <c r="C298" s="7">
        <v>45138</v>
      </c>
      <c r="D298" s="6" t="str">
        <f>HYPERLINK("https://eping.wto.org/en/Search?viewData= G/SPS/N/UGA/265"," G/SPS/N/UGA/265")</f>
        <v xml:space="preserve"> G/SPS/N/UGA/265</v>
      </c>
      <c r="E298" s="6" t="s">
        <v>27</v>
      </c>
      <c r="F298" s="8" t="s">
        <v>143</v>
      </c>
      <c r="G298" s="8" t="s">
        <v>144</v>
      </c>
      <c r="H298" s="6" t="s">
        <v>79</v>
      </c>
      <c r="I298" s="6" t="s">
        <v>32</v>
      </c>
      <c r="J298" s="6" t="s">
        <v>67</v>
      </c>
      <c r="K298" s="6" t="s">
        <v>138</v>
      </c>
      <c r="L298" s="6"/>
      <c r="M298" s="7">
        <v>45198</v>
      </c>
      <c r="N298" s="6" t="s">
        <v>25</v>
      </c>
      <c r="O298" s="8" t="s">
        <v>145</v>
      </c>
      <c r="P298" s="6" t="str">
        <f>HYPERLINK("https://docs.wto.org/imrd/directdoc.asp?DDFDocuments/t/G/SPS/NUGA265.DOCX", "https://docs.wto.org/imrd/directdoc.asp?DDFDocuments/t/G/SPS/NUGA265.DOCX")</f>
        <v>https://docs.wto.org/imrd/directdoc.asp?DDFDocuments/t/G/SPS/NUGA265.DOCX</v>
      </c>
      <c r="Q298" s="6"/>
      <c r="R298" s="6"/>
    </row>
    <row r="299" spans="1:18" ht="69.95" customHeight="1">
      <c r="A299" s="8" t="s">
        <v>1427</v>
      </c>
      <c r="B299" s="8" t="s">
        <v>665</v>
      </c>
      <c r="C299" s="7">
        <v>45126</v>
      </c>
      <c r="D299" s="6" t="str">
        <f>HYPERLINK("https://eping.wto.org/en/Search?viewData= G/SPS/N/URY/74"," G/SPS/N/URY/74")</f>
        <v xml:space="preserve"> G/SPS/N/URY/74</v>
      </c>
      <c r="E299" s="6" t="s">
        <v>36</v>
      </c>
      <c r="F299" s="8" t="s">
        <v>663</v>
      </c>
      <c r="G299" s="8" t="s">
        <v>664</v>
      </c>
      <c r="H299" s="6" t="s">
        <v>666</v>
      </c>
      <c r="I299" s="6" t="s">
        <v>21</v>
      </c>
      <c r="J299" s="6" t="s">
        <v>478</v>
      </c>
      <c r="K299" s="6" t="s">
        <v>667</v>
      </c>
      <c r="L299" s="6" t="s">
        <v>668</v>
      </c>
      <c r="M299" s="7">
        <v>45186</v>
      </c>
      <c r="N299" s="6" t="s">
        <v>25</v>
      </c>
      <c r="O299" s="8" t="s">
        <v>669</v>
      </c>
      <c r="P299" s="6" t="str">
        <f>HYPERLINK("https://docs.wto.org/imrd/directdoc.asp?DDFDocuments/t/G/SPS/NURY74.DOCX", "https://docs.wto.org/imrd/directdoc.asp?DDFDocuments/t/G/SPS/NURY74.DOCX")</f>
        <v>https://docs.wto.org/imrd/directdoc.asp?DDFDocuments/t/G/SPS/NURY74.DOCX</v>
      </c>
      <c r="Q299" s="6" t="str">
        <f>HYPERLINK("https://docs.wto.org/imrd/directdoc.asp?DDFDocuments/u/G/SPS/NURY74.DOCX", "https://docs.wto.org/imrd/directdoc.asp?DDFDocuments/u/G/SPS/NURY74.DOCX")</f>
        <v>https://docs.wto.org/imrd/directdoc.asp?DDFDocuments/u/G/SPS/NURY74.DOCX</v>
      </c>
      <c r="R299" s="6" t="str">
        <f>HYPERLINK("https://docs.wto.org/imrd/directdoc.asp?DDFDocuments/v/G/SPS/NURY74.DOCX", "https://docs.wto.org/imrd/directdoc.asp?DDFDocuments/v/G/SPS/NURY74.DOCX")</f>
        <v>https://docs.wto.org/imrd/directdoc.asp?DDFDocuments/v/G/SPS/NURY74.DOCX</v>
      </c>
    </row>
    <row r="300" spans="1:18" ht="69.95" customHeight="1">
      <c r="A300" s="8" t="s">
        <v>1419</v>
      </c>
      <c r="B300" s="8" t="s">
        <v>596</v>
      </c>
      <c r="C300" s="7">
        <v>45127</v>
      </c>
      <c r="D300" s="6" t="str">
        <f>HYPERLINK("https://eping.wto.org/en/Search?viewData= G/SPS/N/PER/1015"," G/SPS/N/PER/1015")</f>
        <v xml:space="preserve"> G/SPS/N/PER/1015</v>
      </c>
      <c r="E300" s="6" t="s">
        <v>359</v>
      </c>
      <c r="F300" s="8" t="s">
        <v>594</v>
      </c>
      <c r="G300" s="8" t="s">
        <v>595</v>
      </c>
      <c r="H300" s="6" t="s">
        <v>597</v>
      </c>
      <c r="I300" s="6" t="s">
        <v>21</v>
      </c>
      <c r="J300" s="6" t="s">
        <v>478</v>
      </c>
      <c r="K300" s="6" t="s">
        <v>572</v>
      </c>
      <c r="L300" s="6" t="s">
        <v>592</v>
      </c>
      <c r="M300" s="7">
        <v>45187</v>
      </c>
      <c r="N300" s="6" t="s">
        <v>25</v>
      </c>
      <c r="O300" s="8" t="s">
        <v>598</v>
      </c>
      <c r="P300" s="6" t="str">
        <f>HYPERLINK("https://docs.wto.org/imrd/directdoc.asp?DDFDocuments/t/G/SPS/NPER1015.DOCX", "https://docs.wto.org/imrd/directdoc.asp?DDFDocuments/t/G/SPS/NPER1015.DOCX")</f>
        <v>https://docs.wto.org/imrd/directdoc.asp?DDFDocuments/t/G/SPS/NPER1015.DOCX</v>
      </c>
      <c r="Q300" s="6" t="str">
        <f>HYPERLINK("https://docs.wto.org/imrd/directdoc.asp?DDFDocuments/u/G/SPS/NPER1015.DOCX", "https://docs.wto.org/imrd/directdoc.asp?DDFDocuments/u/G/SPS/NPER1015.DOCX")</f>
        <v>https://docs.wto.org/imrd/directdoc.asp?DDFDocuments/u/G/SPS/NPER1015.DOCX</v>
      </c>
      <c r="R300" s="6" t="str">
        <f>HYPERLINK("https://docs.wto.org/imrd/directdoc.asp?DDFDocuments/v/G/SPS/NPER1015.DOCX", "https://docs.wto.org/imrd/directdoc.asp?DDFDocuments/v/G/SPS/NPER1015.DOCX")</f>
        <v>https://docs.wto.org/imrd/directdoc.asp?DDFDocuments/v/G/SPS/NPER1015.DOCX</v>
      </c>
    </row>
    <row r="301" spans="1:18" ht="69.95" customHeight="1">
      <c r="A301" s="8" t="s">
        <v>1383</v>
      </c>
      <c r="B301" s="8" t="s">
        <v>347</v>
      </c>
      <c r="C301" s="7">
        <v>45133</v>
      </c>
      <c r="D301" s="6" t="str">
        <f>HYPERLINK("https://eping.wto.org/en/Search?viewData= G/TBT/N/JPN/777"," G/TBT/N/JPN/777")</f>
        <v xml:space="preserve"> G/TBT/N/JPN/777</v>
      </c>
      <c r="E301" s="6" t="s">
        <v>335</v>
      </c>
      <c r="F301" s="8" t="s">
        <v>345</v>
      </c>
      <c r="G301" s="8" t="s">
        <v>346</v>
      </c>
      <c r="H301" s="6" t="s">
        <v>21</v>
      </c>
      <c r="I301" s="6" t="s">
        <v>245</v>
      </c>
      <c r="J301" s="6" t="s">
        <v>103</v>
      </c>
      <c r="K301" s="6" t="s">
        <v>60</v>
      </c>
      <c r="L301" s="6"/>
      <c r="M301" s="7" t="s">
        <v>21</v>
      </c>
      <c r="N301" s="6" t="s">
        <v>25</v>
      </c>
      <c r="O301" s="8" t="s">
        <v>348</v>
      </c>
      <c r="P301" s="6" t="str">
        <f>HYPERLINK("https://docs.wto.org/imrd/directdoc.asp?DDFDocuments/t/G/TBTN23/JPN777.DOCX", "https://docs.wto.org/imrd/directdoc.asp?DDFDocuments/t/G/TBTN23/JPN777.DOCX")</f>
        <v>https://docs.wto.org/imrd/directdoc.asp?DDFDocuments/t/G/TBTN23/JPN777.DOCX</v>
      </c>
      <c r="Q301" s="6"/>
      <c r="R301" s="6"/>
    </row>
    <row r="302" spans="1:18" ht="69.95" customHeight="1">
      <c r="A302" s="8" t="s">
        <v>1371</v>
      </c>
      <c r="B302" s="8" t="s">
        <v>259</v>
      </c>
      <c r="C302" s="7">
        <v>45134</v>
      </c>
      <c r="D302" s="6" t="str">
        <f>HYPERLINK("https://eping.wto.org/en/Search?viewData= G/SPS/N/KOR/786"," G/SPS/N/KOR/786")</f>
        <v xml:space="preserve"> G/SPS/N/KOR/786</v>
      </c>
      <c r="E302" s="6" t="s">
        <v>119</v>
      </c>
      <c r="F302" s="8" t="s">
        <v>257</v>
      </c>
      <c r="G302" s="8" t="s">
        <v>258</v>
      </c>
      <c r="H302" s="6" t="s">
        <v>21</v>
      </c>
      <c r="I302" s="6" t="s">
        <v>260</v>
      </c>
      <c r="J302" s="6" t="s">
        <v>67</v>
      </c>
      <c r="K302" s="6" t="s">
        <v>154</v>
      </c>
      <c r="L302" s="6" t="s">
        <v>21</v>
      </c>
      <c r="M302" s="7">
        <v>45194</v>
      </c>
      <c r="N302" s="6" t="s">
        <v>25</v>
      </c>
      <c r="O302" s="8" t="s">
        <v>261</v>
      </c>
      <c r="P302" s="6" t="str">
        <f>HYPERLINK("https://docs.wto.org/imrd/directdoc.asp?DDFDocuments/t/G/SPS/NKOR786.DOCX", "https://docs.wto.org/imrd/directdoc.asp?DDFDocuments/t/G/SPS/NKOR786.DOCX")</f>
        <v>https://docs.wto.org/imrd/directdoc.asp?DDFDocuments/t/G/SPS/NKOR786.DOCX</v>
      </c>
      <c r="Q302" s="6"/>
      <c r="R302" s="6"/>
    </row>
    <row r="303" spans="1:18" ht="69.95" customHeight="1">
      <c r="A303" s="8" t="s">
        <v>1478</v>
      </c>
      <c r="B303" s="8" t="s">
        <v>980</v>
      </c>
      <c r="C303" s="7">
        <v>45119</v>
      </c>
      <c r="D303" s="6" t="str">
        <f>HYPERLINK("https://eping.wto.org/en/Search?viewData= G/TBT/N/PHL/305"," G/TBT/N/PHL/305")</f>
        <v xml:space="preserve"> G/TBT/N/PHL/305</v>
      </c>
      <c r="E303" s="6" t="s">
        <v>521</v>
      </c>
      <c r="F303" s="8" t="s">
        <v>978</v>
      </c>
      <c r="G303" s="8" t="s">
        <v>979</v>
      </c>
      <c r="H303" s="6" t="s">
        <v>21</v>
      </c>
      <c r="I303" s="6" t="s">
        <v>981</v>
      </c>
      <c r="J303" s="6" t="s">
        <v>103</v>
      </c>
      <c r="K303" s="6" t="s">
        <v>21</v>
      </c>
      <c r="L303" s="6"/>
      <c r="M303" s="7">
        <v>45138</v>
      </c>
      <c r="N303" s="6" t="s">
        <v>25</v>
      </c>
      <c r="O303" s="8" t="s">
        <v>982</v>
      </c>
      <c r="P303" s="6" t="str">
        <f>HYPERLINK("https://docs.wto.org/imrd/directdoc.asp?DDFDocuments/t/G/TBTN23/PHL305.DOCX", "https://docs.wto.org/imrd/directdoc.asp?DDFDocuments/t/G/TBTN23/PHL305.DOCX")</f>
        <v>https://docs.wto.org/imrd/directdoc.asp?DDFDocuments/t/G/TBTN23/PHL305.DOCX</v>
      </c>
      <c r="Q303" s="6" t="str">
        <f>HYPERLINK("https://docs.wto.org/imrd/directdoc.asp?DDFDocuments/u/G/TBTN23/PHL305.DOCX", "https://docs.wto.org/imrd/directdoc.asp?DDFDocuments/u/G/TBTN23/PHL305.DOCX")</f>
        <v>https://docs.wto.org/imrd/directdoc.asp?DDFDocuments/u/G/TBTN23/PHL305.DOCX</v>
      </c>
      <c r="R303" s="6" t="str">
        <f>HYPERLINK("https://docs.wto.org/imrd/directdoc.asp?DDFDocuments/v/G/TBTN23/PHL305.DOCX", "https://docs.wto.org/imrd/directdoc.asp?DDFDocuments/v/G/TBTN23/PHL305.DOCX")</f>
        <v>https://docs.wto.org/imrd/directdoc.asp?DDFDocuments/v/G/TBTN23/PHL305.DOCX</v>
      </c>
    </row>
    <row r="304" spans="1:18" ht="69.95" customHeight="1">
      <c r="A304" s="8" t="s">
        <v>1478</v>
      </c>
      <c r="B304" s="8" t="s">
        <v>980</v>
      </c>
      <c r="C304" s="7">
        <v>45110</v>
      </c>
      <c r="D304" s="6" t="str">
        <f>HYPERLINK("https://eping.wto.org/en/Search?viewData= G/TBT/N/PHL/304"," G/TBT/N/PHL/304")</f>
        <v xml:space="preserve"> G/TBT/N/PHL/304</v>
      </c>
      <c r="E304" s="6" t="s">
        <v>521</v>
      </c>
      <c r="F304" s="8" t="s">
        <v>1316</v>
      </c>
      <c r="G304" s="8" t="s">
        <v>1317</v>
      </c>
      <c r="H304" s="6" t="s">
        <v>21</v>
      </c>
      <c r="I304" s="6" t="s">
        <v>981</v>
      </c>
      <c r="J304" s="6" t="s">
        <v>103</v>
      </c>
      <c r="K304" s="6" t="s">
        <v>21</v>
      </c>
      <c r="L304" s="6"/>
      <c r="M304" s="7">
        <v>45128</v>
      </c>
      <c r="N304" s="6" t="s">
        <v>25</v>
      </c>
      <c r="O304" s="8" t="s">
        <v>1318</v>
      </c>
      <c r="P304" s="6" t="str">
        <f>HYPERLINK("https://docs.wto.org/imrd/directdoc.asp?DDFDocuments/t/G/TBTN23/PHL304.DOCX", "https://docs.wto.org/imrd/directdoc.asp?DDFDocuments/t/G/TBTN23/PHL304.DOCX")</f>
        <v>https://docs.wto.org/imrd/directdoc.asp?DDFDocuments/t/G/TBTN23/PHL304.DOCX</v>
      </c>
      <c r="Q304" s="6" t="str">
        <f>HYPERLINK("https://docs.wto.org/imrd/directdoc.asp?DDFDocuments/u/G/TBTN23/PHL304.DOCX", "https://docs.wto.org/imrd/directdoc.asp?DDFDocuments/u/G/TBTN23/PHL304.DOCX")</f>
        <v>https://docs.wto.org/imrd/directdoc.asp?DDFDocuments/u/G/TBTN23/PHL304.DOCX</v>
      </c>
      <c r="R304" s="6" t="str">
        <f>HYPERLINK("https://docs.wto.org/imrd/directdoc.asp?DDFDocuments/v/G/TBTN23/PHL304.DOCX", "https://docs.wto.org/imrd/directdoc.asp?DDFDocuments/v/G/TBTN23/PHL304.DOCX")</f>
        <v>https://docs.wto.org/imrd/directdoc.asp?DDFDocuments/v/G/TBTN23/PHL304.DOCX</v>
      </c>
    </row>
    <row r="305" spans="1:18" ht="69.95" customHeight="1">
      <c r="A305" s="8" t="s">
        <v>1481</v>
      </c>
      <c r="B305" s="8" t="s">
        <v>973</v>
      </c>
      <c r="C305" s="7">
        <v>45120</v>
      </c>
      <c r="D305" s="6" t="str">
        <f>HYPERLINK("https://eping.wto.org/en/Search?viewData= G/TBT/N/ISR/1286"," G/TBT/N/ISR/1286")</f>
        <v xml:space="preserve"> G/TBT/N/ISR/1286</v>
      </c>
      <c r="E305" s="6" t="s">
        <v>774</v>
      </c>
      <c r="F305" s="8" t="s">
        <v>971</v>
      </c>
      <c r="G305" s="8" t="s">
        <v>972</v>
      </c>
      <c r="H305" s="6" t="s">
        <v>974</v>
      </c>
      <c r="I305" s="6" t="s">
        <v>975</v>
      </c>
      <c r="J305" s="6" t="s">
        <v>976</v>
      </c>
      <c r="K305" s="6" t="s">
        <v>60</v>
      </c>
      <c r="L305" s="6"/>
      <c r="M305" s="7">
        <v>45180</v>
      </c>
      <c r="N305" s="6" t="s">
        <v>25</v>
      </c>
      <c r="O305" s="8" t="s">
        <v>977</v>
      </c>
      <c r="P305" s="6" t="str">
        <f>HYPERLINK("https://docs.wto.org/imrd/directdoc.asp?DDFDocuments/t/G/TBTN23/ISR1286.DOCX", "https://docs.wto.org/imrd/directdoc.asp?DDFDocuments/t/G/TBTN23/ISR1286.DOCX")</f>
        <v>https://docs.wto.org/imrd/directdoc.asp?DDFDocuments/t/G/TBTN23/ISR1286.DOCX</v>
      </c>
      <c r="Q305" s="6" t="str">
        <f>HYPERLINK("https://docs.wto.org/imrd/directdoc.asp?DDFDocuments/u/G/TBTN23/ISR1286.DOCX", "https://docs.wto.org/imrd/directdoc.asp?DDFDocuments/u/G/TBTN23/ISR1286.DOCX")</f>
        <v>https://docs.wto.org/imrd/directdoc.asp?DDFDocuments/u/G/TBTN23/ISR1286.DOCX</v>
      </c>
      <c r="R305" s="6" t="str">
        <f>HYPERLINK("https://docs.wto.org/imrd/directdoc.asp?DDFDocuments/v/G/TBTN23/ISR1286.DOCX", "https://docs.wto.org/imrd/directdoc.asp?DDFDocuments/v/G/TBTN23/ISR1286.DOCX")</f>
        <v>https://docs.wto.org/imrd/directdoc.asp?DDFDocuments/v/G/TBTN23/ISR1286.DOCX</v>
      </c>
    </row>
    <row r="306" spans="1:18" ht="69.95" customHeight="1">
      <c r="A306" s="8" t="s">
        <v>1467</v>
      </c>
      <c r="B306" s="8" t="s">
        <v>906</v>
      </c>
      <c r="C306" s="7">
        <v>45120</v>
      </c>
      <c r="D306" s="6" t="str">
        <f>HYPERLINK("https://eping.wto.org/en/Search?viewData= G/SPS/N/BRA/2188"," G/SPS/N/BRA/2188")</f>
        <v xml:space="preserve"> G/SPS/N/BRA/2188</v>
      </c>
      <c r="E306" s="6" t="s">
        <v>62</v>
      </c>
      <c r="F306" s="8" t="s">
        <v>904</v>
      </c>
      <c r="G306" s="8" t="s">
        <v>905</v>
      </c>
      <c r="H306" s="6" t="s">
        <v>21</v>
      </c>
      <c r="I306" s="6" t="s">
        <v>21</v>
      </c>
      <c r="J306" s="6" t="s">
        <v>117</v>
      </c>
      <c r="K306" s="6" t="s">
        <v>479</v>
      </c>
      <c r="L306" s="6" t="s">
        <v>907</v>
      </c>
      <c r="M306" s="7" t="s">
        <v>21</v>
      </c>
      <c r="N306" s="6" t="s">
        <v>25</v>
      </c>
      <c r="O306" s="8" t="s">
        <v>908</v>
      </c>
      <c r="P306" s="6" t="str">
        <f>HYPERLINK("https://docs.wto.org/imrd/directdoc.asp?DDFDocuments/t/G/SPS/NBRA2188.DOCX", "https://docs.wto.org/imrd/directdoc.asp?DDFDocuments/t/G/SPS/NBRA2188.DOCX")</f>
        <v>https://docs.wto.org/imrd/directdoc.asp?DDFDocuments/t/G/SPS/NBRA2188.DOCX</v>
      </c>
      <c r="Q306" s="6" t="str">
        <f>HYPERLINK("https://docs.wto.org/imrd/directdoc.asp?DDFDocuments/u/G/SPS/NBRA2188.DOCX", "https://docs.wto.org/imrd/directdoc.asp?DDFDocuments/u/G/SPS/NBRA2188.DOCX")</f>
        <v>https://docs.wto.org/imrd/directdoc.asp?DDFDocuments/u/G/SPS/NBRA2188.DOCX</v>
      </c>
      <c r="R306" s="6" t="str">
        <f>HYPERLINK("https://docs.wto.org/imrd/directdoc.asp?DDFDocuments/v/G/SPS/NBRA2188.DOCX", "https://docs.wto.org/imrd/directdoc.asp?DDFDocuments/v/G/SPS/NBRA2188.DOCX")</f>
        <v>https://docs.wto.org/imrd/directdoc.asp?DDFDocuments/v/G/SPS/NBRA2188.DOCX</v>
      </c>
    </row>
    <row r="307" spans="1:18" ht="69.95" customHeight="1">
      <c r="A307" s="8" t="s">
        <v>1356</v>
      </c>
      <c r="B307" s="8" t="s">
        <v>170</v>
      </c>
      <c r="C307" s="7">
        <v>45135</v>
      </c>
      <c r="D307" s="6" t="str">
        <f>HYPERLINK("https://eping.wto.org/en/Search?viewData= G/TBT/N/UGA/1813"," G/TBT/N/UGA/1813")</f>
        <v xml:space="preserve"> G/TBT/N/UGA/1813</v>
      </c>
      <c r="E307" s="6" t="s">
        <v>27</v>
      </c>
      <c r="F307" s="8" t="s">
        <v>168</v>
      </c>
      <c r="G307" s="8" t="s">
        <v>169</v>
      </c>
      <c r="H307" s="6" t="s">
        <v>171</v>
      </c>
      <c r="I307" s="6" t="s">
        <v>172</v>
      </c>
      <c r="J307" s="6" t="s">
        <v>173</v>
      </c>
      <c r="K307" s="6" t="s">
        <v>21</v>
      </c>
      <c r="L307" s="6"/>
      <c r="M307" s="7">
        <v>45195</v>
      </c>
      <c r="N307" s="6" t="s">
        <v>25</v>
      </c>
      <c r="O307" s="8" t="s">
        <v>174</v>
      </c>
      <c r="P307" s="6" t="str">
        <f>HYPERLINK("https://docs.wto.org/imrd/directdoc.asp?DDFDocuments/t/G/TBTN23/UGA1813.DOCX", "https://docs.wto.org/imrd/directdoc.asp?DDFDocuments/t/G/TBTN23/UGA1813.DOCX")</f>
        <v>https://docs.wto.org/imrd/directdoc.asp?DDFDocuments/t/G/TBTN23/UGA1813.DOCX</v>
      </c>
      <c r="Q307" s="6"/>
      <c r="R307" s="6"/>
    </row>
    <row r="308" spans="1:18" ht="69.95" customHeight="1">
      <c r="A308" s="8" t="s">
        <v>1381</v>
      </c>
      <c r="B308" s="8" t="s">
        <v>320</v>
      </c>
      <c r="C308" s="7">
        <v>45133</v>
      </c>
      <c r="D308" s="6" t="str">
        <f>HYPERLINK("https://eping.wto.org/en/Search?viewData= G/TBT/N/COL/265"," G/TBT/N/COL/265")</f>
        <v xml:space="preserve"> G/TBT/N/COL/265</v>
      </c>
      <c r="E308" s="6" t="s">
        <v>311</v>
      </c>
      <c r="F308" s="8" t="s">
        <v>318</v>
      </c>
      <c r="G308" s="8" t="s">
        <v>319</v>
      </c>
      <c r="H308" s="6" t="s">
        <v>321</v>
      </c>
      <c r="I308" s="6" t="s">
        <v>21</v>
      </c>
      <c r="J308" s="6" t="s">
        <v>322</v>
      </c>
      <c r="K308" s="6" t="s">
        <v>21</v>
      </c>
      <c r="L308" s="6"/>
      <c r="M308" s="7">
        <v>45193</v>
      </c>
      <c r="N308" s="6" t="s">
        <v>25</v>
      </c>
      <c r="O308" s="8" t="s">
        <v>323</v>
      </c>
      <c r="P308" s="6"/>
      <c r="Q308" s="6"/>
      <c r="R308" s="6" t="str">
        <f>HYPERLINK("https://docs.wto.org/imrd/directdoc.asp?DDFDocuments/v/G/TBTN23/COL265.DOCX", "https://docs.wto.org/imrd/directdoc.asp?DDFDocuments/v/G/TBTN23/COL265.DOCX")</f>
        <v>https://docs.wto.org/imrd/directdoc.asp?DDFDocuments/v/G/TBTN23/COL265.DOCX</v>
      </c>
    </row>
    <row r="309" spans="1:18" ht="69.95" customHeight="1">
      <c r="A309" s="8" t="s">
        <v>1526</v>
      </c>
      <c r="B309" s="8" t="s">
        <v>1272</v>
      </c>
      <c r="C309" s="7">
        <v>45110</v>
      </c>
      <c r="D309" s="6" t="str">
        <f>HYPERLINK("https://eping.wto.org/en/Search?viewData= G/TBT/N/IND/286"," G/TBT/N/IND/286")</f>
        <v xml:space="preserve"> G/TBT/N/IND/286</v>
      </c>
      <c r="E309" s="6" t="s">
        <v>43</v>
      </c>
      <c r="F309" s="8" t="s">
        <v>1270</v>
      </c>
      <c r="G309" s="8" t="s">
        <v>1271</v>
      </c>
      <c r="H309" s="6" t="s">
        <v>406</v>
      </c>
      <c r="I309" s="6" t="s">
        <v>1273</v>
      </c>
      <c r="J309" s="6" t="s">
        <v>103</v>
      </c>
      <c r="K309" s="6" t="s">
        <v>21</v>
      </c>
      <c r="L309" s="6"/>
      <c r="M309" s="7">
        <v>45170</v>
      </c>
      <c r="N309" s="6" t="s">
        <v>25</v>
      </c>
      <c r="O309" s="6"/>
      <c r="P309" s="6" t="str">
        <f>HYPERLINK("https://docs.wto.org/imrd/directdoc.asp?DDFDocuments/t/G/TBTN23/IND286.DOCX", "https://docs.wto.org/imrd/directdoc.asp?DDFDocuments/t/G/TBTN23/IND286.DOCX")</f>
        <v>https://docs.wto.org/imrd/directdoc.asp?DDFDocuments/t/G/TBTN23/IND286.DOCX</v>
      </c>
      <c r="Q309" s="6" t="str">
        <f>HYPERLINK("https://docs.wto.org/imrd/directdoc.asp?DDFDocuments/u/G/TBTN23/IND286.DOCX", "https://docs.wto.org/imrd/directdoc.asp?DDFDocuments/u/G/TBTN23/IND286.DOCX")</f>
        <v>https://docs.wto.org/imrd/directdoc.asp?DDFDocuments/u/G/TBTN23/IND286.DOCX</v>
      </c>
      <c r="R309" s="6" t="str">
        <f>HYPERLINK("https://docs.wto.org/imrd/directdoc.asp?DDFDocuments/v/G/TBTN23/IND286.DOCX", "https://docs.wto.org/imrd/directdoc.asp?DDFDocuments/v/G/TBTN23/IND286.DOCX")</f>
        <v>https://docs.wto.org/imrd/directdoc.asp?DDFDocuments/v/G/TBTN23/IND286.DOCX</v>
      </c>
    </row>
    <row r="310" spans="1:18" ht="69.95" customHeight="1">
      <c r="A310" s="8" t="s">
        <v>1537</v>
      </c>
      <c r="B310" s="8" t="s">
        <v>1335</v>
      </c>
      <c r="C310" s="7">
        <v>45110</v>
      </c>
      <c r="D310" s="6" t="str">
        <f>HYPERLINK("https://eping.wto.org/en/Search?viewData= G/TBT/N/CAN/701"," G/TBT/N/CAN/701")</f>
        <v xml:space="preserve"> G/TBT/N/CAN/701</v>
      </c>
      <c r="E310" s="6" t="s">
        <v>286</v>
      </c>
      <c r="F310" s="8" t="s">
        <v>1333</v>
      </c>
      <c r="G310" s="8" t="s">
        <v>1334</v>
      </c>
      <c r="H310" s="6" t="s">
        <v>21</v>
      </c>
      <c r="I310" s="6" t="s">
        <v>1336</v>
      </c>
      <c r="J310" s="6" t="s">
        <v>103</v>
      </c>
      <c r="K310" s="6" t="s">
        <v>21</v>
      </c>
      <c r="L310" s="6"/>
      <c r="M310" s="7">
        <v>45175</v>
      </c>
      <c r="N310" s="6" t="s">
        <v>25</v>
      </c>
      <c r="O310" s="6"/>
      <c r="P310" s="6" t="str">
        <f>HYPERLINK("https://docs.wto.org/imrd/directdoc.asp?DDFDocuments/t/G/TBTN23/CAN701.DOCX", "https://docs.wto.org/imrd/directdoc.asp?DDFDocuments/t/G/TBTN23/CAN701.DOCX")</f>
        <v>https://docs.wto.org/imrd/directdoc.asp?DDFDocuments/t/G/TBTN23/CAN701.DOCX</v>
      </c>
      <c r="Q310" s="6" t="str">
        <f>HYPERLINK("https://docs.wto.org/imrd/directdoc.asp?DDFDocuments/u/G/TBTN23/CAN701.DOCX", "https://docs.wto.org/imrd/directdoc.asp?DDFDocuments/u/G/TBTN23/CAN701.DOCX")</f>
        <v>https://docs.wto.org/imrd/directdoc.asp?DDFDocuments/u/G/TBTN23/CAN701.DOCX</v>
      </c>
      <c r="R310" s="6" t="str">
        <f>HYPERLINK("https://docs.wto.org/imrd/directdoc.asp?DDFDocuments/v/G/TBTN23/CAN701.DOCX", "https://docs.wto.org/imrd/directdoc.asp?DDFDocuments/v/G/TBTN23/CAN701.DOCX")</f>
        <v>https://docs.wto.org/imrd/directdoc.asp?DDFDocuments/v/G/TBTN23/CAN701.DOCX</v>
      </c>
    </row>
    <row r="311" spans="1:18" ht="69.95" customHeight="1">
      <c r="A311" s="8" t="s">
        <v>1437</v>
      </c>
      <c r="B311" s="8" t="s">
        <v>713</v>
      </c>
      <c r="C311" s="7">
        <v>45125</v>
      </c>
      <c r="D311" s="6" t="str">
        <f>HYPERLINK("https://eping.wto.org/en/Search?viewData= G/TBT/N/KEN/1471"," G/TBT/N/KEN/1471")</f>
        <v xml:space="preserve"> G/TBT/N/KEN/1471</v>
      </c>
      <c r="E311" s="6" t="s">
        <v>646</v>
      </c>
      <c r="F311" s="8" t="s">
        <v>711</v>
      </c>
      <c r="G311" s="8" t="s">
        <v>712</v>
      </c>
      <c r="H311" s="6" t="s">
        <v>650</v>
      </c>
      <c r="I311" s="6" t="s">
        <v>32</v>
      </c>
      <c r="J311" s="6" t="s">
        <v>714</v>
      </c>
      <c r="K311" s="6" t="s">
        <v>34</v>
      </c>
      <c r="L311" s="6"/>
      <c r="M311" s="7">
        <v>45177</v>
      </c>
      <c r="N311" s="6" t="s">
        <v>25</v>
      </c>
      <c r="O311" s="8" t="s">
        <v>715</v>
      </c>
      <c r="P311" s="6" t="str">
        <f>HYPERLINK("https://docs.wto.org/imrd/directdoc.asp?DDFDocuments/t/G/TBTN23/KEN1471.DOCX", "https://docs.wto.org/imrd/directdoc.asp?DDFDocuments/t/G/TBTN23/KEN1471.DOCX")</f>
        <v>https://docs.wto.org/imrd/directdoc.asp?DDFDocuments/t/G/TBTN23/KEN1471.DOCX</v>
      </c>
      <c r="Q311" s="6" t="str">
        <f>HYPERLINK("https://docs.wto.org/imrd/directdoc.asp?DDFDocuments/u/G/TBTN23/KEN1471.DOCX", "https://docs.wto.org/imrd/directdoc.asp?DDFDocuments/u/G/TBTN23/KEN1471.DOCX")</f>
        <v>https://docs.wto.org/imrd/directdoc.asp?DDFDocuments/u/G/TBTN23/KEN1471.DOCX</v>
      </c>
      <c r="R311" s="6"/>
    </row>
    <row r="312" spans="1:18" ht="69.95" customHeight="1">
      <c r="A312" s="8" t="s">
        <v>1425</v>
      </c>
      <c r="B312" s="8" t="s">
        <v>649</v>
      </c>
      <c r="C312" s="7">
        <v>45126</v>
      </c>
      <c r="D312" s="6" t="str">
        <f>HYPERLINK("https://eping.wto.org/en/Search?viewData= G/SPS/N/KEN/220"," G/SPS/N/KEN/220")</f>
        <v xml:space="preserve"> G/SPS/N/KEN/220</v>
      </c>
      <c r="E312" s="6" t="s">
        <v>646</v>
      </c>
      <c r="F312" s="8" t="s">
        <v>647</v>
      </c>
      <c r="G312" s="8" t="s">
        <v>648</v>
      </c>
      <c r="H312" s="6" t="s">
        <v>650</v>
      </c>
      <c r="I312" s="6" t="s">
        <v>32</v>
      </c>
      <c r="J312" s="6" t="s">
        <v>67</v>
      </c>
      <c r="K312" s="6" t="s">
        <v>138</v>
      </c>
      <c r="L312" s="6" t="s">
        <v>21</v>
      </c>
      <c r="M312" s="7">
        <v>45186</v>
      </c>
      <c r="N312" s="6" t="s">
        <v>25</v>
      </c>
      <c r="O312" s="8" t="s">
        <v>651</v>
      </c>
      <c r="P312" s="6" t="str">
        <f>HYPERLINK("https://docs.wto.org/imrd/directdoc.asp?DDFDocuments/t/G/SPS/NKEN220.DOCX", "https://docs.wto.org/imrd/directdoc.asp?DDFDocuments/t/G/SPS/NKEN220.DOCX")</f>
        <v>https://docs.wto.org/imrd/directdoc.asp?DDFDocuments/t/G/SPS/NKEN220.DOCX</v>
      </c>
      <c r="Q312" s="6" t="str">
        <f>HYPERLINK("https://docs.wto.org/imrd/directdoc.asp?DDFDocuments/u/G/SPS/NKEN220.DOCX", "https://docs.wto.org/imrd/directdoc.asp?DDFDocuments/u/G/SPS/NKEN220.DOCX")</f>
        <v>https://docs.wto.org/imrd/directdoc.asp?DDFDocuments/u/G/SPS/NKEN220.DOCX</v>
      </c>
      <c r="R312" s="6" t="str">
        <f>HYPERLINK("https://docs.wto.org/imrd/directdoc.asp?DDFDocuments/v/G/SPS/NKEN220.DOCX", "https://docs.wto.org/imrd/directdoc.asp?DDFDocuments/v/G/SPS/NKEN220.DOCX")</f>
        <v>https://docs.wto.org/imrd/directdoc.asp?DDFDocuments/v/G/SPS/NKEN220.DOCX</v>
      </c>
    </row>
    <row r="313" spans="1:18" ht="69.95" customHeight="1">
      <c r="A313" s="8" t="s">
        <v>1362</v>
      </c>
      <c r="B313" s="8" t="s">
        <v>210</v>
      </c>
      <c r="C313" s="7">
        <v>45135</v>
      </c>
      <c r="D313" s="6" t="str">
        <f>HYPERLINK("https://eping.wto.org/en/Search?viewData= G/TBT/N/UGA/1814"," G/TBT/N/UGA/1814")</f>
        <v xml:space="preserve"> G/TBT/N/UGA/1814</v>
      </c>
      <c r="E313" s="6" t="s">
        <v>27</v>
      </c>
      <c r="F313" s="8" t="s">
        <v>208</v>
      </c>
      <c r="G313" s="8" t="s">
        <v>209</v>
      </c>
      <c r="H313" s="6" t="s">
        <v>211</v>
      </c>
      <c r="I313" s="6" t="s">
        <v>212</v>
      </c>
      <c r="J313" s="6" t="s">
        <v>213</v>
      </c>
      <c r="K313" s="6" t="s">
        <v>21</v>
      </c>
      <c r="L313" s="6"/>
      <c r="M313" s="7">
        <v>45195</v>
      </c>
      <c r="N313" s="6" t="s">
        <v>25</v>
      </c>
      <c r="O313" s="8" t="s">
        <v>214</v>
      </c>
      <c r="P313" s="6" t="str">
        <f>HYPERLINK("https://docs.wto.org/imrd/directdoc.asp?DDFDocuments/t/G/TBTN23/UGA1814.DOCX", "https://docs.wto.org/imrd/directdoc.asp?DDFDocuments/t/G/TBTN23/UGA1814.DOCX")</f>
        <v>https://docs.wto.org/imrd/directdoc.asp?DDFDocuments/t/G/TBTN23/UGA1814.DOCX</v>
      </c>
      <c r="Q313" s="6"/>
      <c r="R313" s="6"/>
    </row>
    <row r="314" spans="1:18" ht="69.95" customHeight="1">
      <c r="A314" s="8" t="s">
        <v>1369</v>
      </c>
      <c r="B314" s="8" t="s">
        <v>249</v>
      </c>
      <c r="C314" s="7">
        <v>45134</v>
      </c>
      <c r="D314" s="6" t="str">
        <f>HYPERLINK("https://eping.wto.org/en/Search?viewData= G/TBT/N/LTU/50"," G/TBT/N/LTU/50")</f>
        <v xml:space="preserve"> G/TBT/N/LTU/50</v>
      </c>
      <c r="E314" s="6" t="s">
        <v>185</v>
      </c>
      <c r="F314" s="8" t="s">
        <v>247</v>
      </c>
      <c r="G314" s="8" t="s">
        <v>248</v>
      </c>
      <c r="H314" s="6" t="s">
        <v>189</v>
      </c>
      <c r="I314" s="6" t="s">
        <v>190</v>
      </c>
      <c r="J314" s="6" t="s">
        <v>250</v>
      </c>
      <c r="K314" s="6" t="s">
        <v>60</v>
      </c>
      <c r="L314" s="6"/>
      <c r="M314" s="7">
        <v>45194</v>
      </c>
      <c r="N314" s="6" t="s">
        <v>25</v>
      </c>
      <c r="O314" s="6"/>
      <c r="P314" s="6" t="str">
        <f>HYPERLINK("https://docs.wto.org/imrd/directdoc.asp?DDFDocuments/t/G/TBTN23/LTU50.DOCX", "https://docs.wto.org/imrd/directdoc.asp?DDFDocuments/t/G/TBTN23/LTU50.DOCX")</f>
        <v>https://docs.wto.org/imrd/directdoc.asp?DDFDocuments/t/G/TBTN23/LTU50.DOCX</v>
      </c>
      <c r="Q314" s="6"/>
      <c r="R314" s="6"/>
    </row>
    <row r="315" spans="1:18" ht="69.95" customHeight="1">
      <c r="A315" s="9" t="s">
        <v>1365</v>
      </c>
      <c r="B315" s="8" t="s">
        <v>188</v>
      </c>
      <c r="C315" s="7">
        <v>45135</v>
      </c>
      <c r="D315" s="6" t="str">
        <f>HYPERLINK("https://eping.wto.org/en/Search?viewData= G/TBT/N/LTU/51"," G/TBT/N/LTU/51")</f>
        <v xml:space="preserve"> G/TBT/N/LTU/51</v>
      </c>
      <c r="E315" s="6" t="s">
        <v>185</v>
      </c>
      <c r="F315" s="8" t="s">
        <v>186</v>
      </c>
      <c r="G315" s="8" t="s">
        <v>187</v>
      </c>
      <c r="H315" s="6" t="s">
        <v>189</v>
      </c>
      <c r="I315" s="6" t="s">
        <v>190</v>
      </c>
      <c r="J315" s="6" t="s">
        <v>103</v>
      </c>
      <c r="K315" s="6" t="s">
        <v>60</v>
      </c>
      <c r="L315" s="6"/>
      <c r="M315" s="7">
        <v>45195</v>
      </c>
      <c r="N315" s="6" t="s">
        <v>25</v>
      </c>
      <c r="O315" s="6"/>
      <c r="P315" s="6" t="str">
        <f>HYPERLINK("https://docs.wto.org/imrd/directdoc.asp?DDFDocuments/t/G/TBTN23/LTU51.DOCX", "https://docs.wto.org/imrd/directdoc.asp?DDFDocuments/t/G/TBTN23/LTU51.DOCX")</f>
        <v>https://docs.wto.org/imrd/directdoc.asp?DDFDocuments/t/G/TBTN23/LTU51.DOCX</v>
      </c>
      <c r="Q315" s="6"/>
      <c r="R315" s="6"/>
    </row>
    <row r="316" spans="1:18" ht="69.95" customHeight="1">
      <c r="A316" s="8" t="s">
        <v>1464</v>
      </c>
      <c r="B316" s="8" t="s">
        <v>868</v>
      </c>
      <c r="C316" s="7">
        <v>45121</v>
      </c>
      <c r="D316" s="6" t="str">
        <f>HYPERLINK("https://eping.wto.org/en/Search?viewData= G/SPS/N/BRA/2192"," G/SPS/N/BRA/2192")</f>
        <v xml:space="preserve"> G/SPS/N/BRA/2192</v>
      </c>
      <c r="E316" s="6" t="s">
        <v>62</v>
      </c>
      <c r="F316" s="8" t="s">
        <v>866</v>
      </c>
      <c r="G316" s="8" t="s">
        <v>867</v>
      </c>
      <c r="H316" s="6" t="s">
        <v>869</v>
      </c>
      <c r="I316" s="6" t="s">
        <v>21</v>
      </c>
      <c r="J316" s="6" t="s">
        <v>117</v>
      </c>
      <c r="K316" s="6" t="s">
        <v>479</v>
      </c>
      <c r="L316" s="6" t="s">
        <v>780</v>
      </c>
      <c r="M316" s="7" t="s">
        <v>21</v>
      </c>
      <c r="N316" s="6" t="s">
        <v>25</v>
      </c>
      <c r="O316" s="8" t="s">
        <v>870</v>
      </c>
      <c r="P316" s="6" t="str">
        <f>HYPERLINK("https://docs.wto.org/imrd/directdoc.asp?DDFDocuments/t/G/SPS/NBRA2192.DOCX", "https://docs.wto.org/imrd/directdoc.asp?DDFDocuments/t/G/SPS/NBRA2192.DOCX")</f>
        <v>https://docs.wto.org/imrd/directdoc.asp?DDFDocuments/t/G/SPS/NBRA2192.DOCX</v>
      </c>
      <c r="Q316" s="6" t="str">
        <f>HYPERLINK("https://docs.wto.org/imrd/directdoc.asp?DDFDocuments/u/G/SPS/NBRA2192.DOCX", "https://docs.wto.org/imrd/directdoc.asp?DDFDocuments/u/G/SPS/NBRA2192.DOCX")</f>
        <v>https://docs.wto.org/imrd/directdoc.asp?DDFDocuments/u/G/SPS/NBRA2192.DOCX</v>
      </c>
      <c r="R316" s="6" t="str">
        <f>HYPERLINK("https://docs.wto.org/imrd/directdoc.asp?DDFDocuments/v/G/SPS/NBRA2192.DOCX", "https://docs.wto.org/imrd/directdoc.asp?DDFDocuments/v/G/SPS/NBRA2192.DOCX")</f>
        <v>https://docs.wto.org/imrd/directdoc.asp?DDFDocuments/v/G/SPS/NBRA2192.DOCX</v>
      </c>
    </row>
    <row r="317" spans="1:18" ht="69.95" customHeight="1">
      <c r="A317" s="8" t="s">
        <v>1504</v>
      </c>
      <c r="B317" s="8" t="s">
        <v>1130</v>
      </c>
      <c r="C317" s="7">
        <v>45114</v>
      </c>
      <c r="D317" s="6" t="str">
        <f>HYPERLINK("https://eping.wto.org/en/Search?viewData= G/TBT/N/AUS/157"," G/TBT/N/AUS/157")</f>
        <v xml:space="preserve"> G/TBT/N/AUS/157</v>
      </c>
      <c r="E317" s="6" t="s">
        <v>112</v>
      </c>
      <c r="F317" s="8" t="s">
        <v>1128</v>
      </c>
      <c r="G317" s="8" t="s">
        <v>1129</v>
      </c>
      <c r="H317" s="6" t="s">
        <v>21</v>
      </c>
      <c r="I317" s="6" t="s">
        <v>21</v>
      </c>
      <c r="J317" s="6" t="s">
        <v>1131</v>
      </c>
      <c r="K317" s="6" t="s">
        <v>34</v>
      </c>
      <c r="L317" s="6"/>
      <c r="M317" s="7">
        <v>45174</v>
      </c>
      <c r="N317" s="6" t="s">
        <v>25</v>
      </c>
      <c r="O317" s="8" t="s">
        <v>1088</v>
      </c>
      <c r="P317" s="6" t="str">
        <f>HYPERLINK("https://docs.wto.org/imrd/directdoc.asp?DDFDocuments/t/G/TBTN23/AUS157.DOCX", "https://docs.wto.org/imrd/directdoc.asp?DDFDocuments/t/G/TBTN23/AUS157.DOCX")</f>
        <v>https://docs.wto.org/imrd/directdoc.asp?DDFDocuments/t/G/TBTN23/AUS157.DOCX</v>
      </c>
      <c r="Q317" s="6" t="str">
        <f>HYPERLINK("https://docs.wto.org/imrd/directdoc.asp?DDFDocuments/u/G/TBTN23/AUS157.DOCX", "https://docs.wto.org/imrd/directdoc.asp?DDFDocuments/u/G/TBTN23/AUS157.DOCX")</f>
        <v>https://docs.wto.org/imrd/directdoc.asp?DDFDocuments/u/G/TBTN23/AUS157.DOCX</v>
      </c>
      <c r="R317" s="6" t="str">
        <f>HYPERLINK("https://docs.wto.org/imrd/directdoc.asp?DDFDocuments/v/G/TBTN23/AUS157.DOCX", "https://docs.wto.org/imrd/directdoc.asp?DDFDocuments/v/G/TBTN23/AUS157.DOCX")</f>
        <v>https://docs.wto.org/imrd/directdoc.asp?DDFDocuments/v/G/TBTN23/AUS157.DOCX</v>
      </c>
    </row>
    <row r="318" spans="1:18" ht="69.95" customHeight="1">
      <c r="A318" s="8" t="s">
        <v>1470</v>
      </c>
      <c r="B318" s="8" t="s">
        <v>921</v>
      </c>
      <c r="C318" s="7">
        <v>45120</v>
      </c>
      <c r="D318" s="6" t="str">
        <f>HYPERLINK("https://eping.wto.org/en/Search?viewData= G/TBT/N/EU/993"," G/TBT/N/EU/993")</f>
        <v xml:space="preserve"> G/TBT/N/EU/993</v>
      </c>
      <c r="E318" s="6" t="s">
        <v>156</v>
      </c>
      <c r="F318" s="8" t="s">
        <v>919</v>
      </c>
      <c r="G318" s="8" t="s">
        <v>920</v>
      </c>
      <c r="H318" s="6" t="s">
        <v>21</v>
      </c>
      <c r="I318" s="6" t="s">
        <v>21</v>
      </c>
      <c r="J318" s="6" t="s">
        <v>510</v>
      </c>
      <c r="K318" s="6" t="s">
        <v>60</v>
      </c>
      <c r="L318" s="6"/>
      <c r="M318" s="7">
        <v>45180</v>
      </c>
      <c r="N318" s="6" t="s">
        <v>25</v>
      </c>
      <c r="O318" s="8" t="s">
        <v>922</v>
      </c>
      <c r="P318" s="6" t="str">
        <f>HYPERLINK("https://docs.wto.org/imrd/directdoc.asp?DDFDocuments/t/G/TBTN23/EU993.DOCX", "https://docs.wto.org/imrd/directdoc.asp?DDFDocuments/t/G/TBTN23/EU993.DOCX")</f>
        <v>https://docs.wto.org/imrd/directdoc.asp?DDFDocuments/t/G/TBTN23/EU993.DOCX</v>
      </c>
      <c r="Q318" s="6" t="str">
        <f>HYPERLINK("https://docs.wto.org/imrd/directdoc.asp?DDFDocuments/u/G/TBTN23/EU993.DOCX", "https://docs.wto.org/imrd/directdoc.asp?DDFDocuments/u/G/TBTN23/EU993.DOCX")</f>
        <v>https://docs.wto.org/imrd/directdoc.asp?DDFDocuments/u/G/TBTN23/EU993.DOCX</v>
      </c>
      <c r="R318" s="6" t="str">
        <f>HYPERLINK("https://docs.wto.org/imrd/directdoc.asp?DDFDocuments/v/G/TBTN23/EU993.DOCX", "https://docs.wto.org/imrd/directdoc.asp?DDFDocuments/v/G/TBTN23/EU993.DOCX")</f>
        <v>https://docs.wto.org/imrd/directdoc.asp?DDFDocuments/v/G/TBTN23/EU993.DOCX</v>
      </c>
    </row>
    <row r="319" spans="1:18" ht="69.95" customHeight="1">
      <c r="A319" s="8" t="s">
        <v>490</v>
      </c>
      <c r="B319" s="8" t="s">
        <v>490</v>
      </c>
      <c r="C319" s="7">
        <v>45128</v>
      </c>
      <c r="D319" s="6" t="str">
        <f>HYPERLINK("https://eping.wto.org/en/Search?viewData= G/SPS/N/EU/667"," G/SPS/N/EU/667")</f>
        <v xml:space="preserve"> G/SPS/N/EU/667</v>
      </c>
      <c r="E319" s="6" t="s">
        <v>156</v>
      </c>
      <c r="F319" s="8" t="s">
        <v>488</v>
      </c>
      <c r="G319" s="8" t="s">
        <v>489</v>
      </c>
      <c r="H319" s="6" t="s">
        <v>21</v>
      </c>
      <c r="I319" s="6" t="s">
        <v>21</v>
      </c>
      <c r="J319" s="6" t="s">
        <v>228</v>
      </c>
      <c r="K319" s="6" t="s">
        <v>491</v>
      </c>
      <c r="L319" s="6"/>
      <c r="M319" s="7" t="s">
        <v>21</v>
      </c>
      <c r="N319" s="6" t="s">
        <v>25</v>
      </c>
      <c r="O319" s="8" t="s">
        <v>492</v>
      </c>
      <c r="P319" s="6" t="str">
        <f>HYPERLINK("https://docs.wto.org/imrd/directdoc.asp?DDFDocuments/t/G/SPS/NEU667.DOCX", "https://docs.wto.org/imrd/directdoc.asp?DDFDocuments/t/G/SPS/NEU667.DOCX")</f>
        <v>https://docs.wto.org/imrd/directdoc.asp?DDFDocuments/t/G/SPS/NEU667.DOCX</v>
      </c>
      <c r="Q319" s="6"/>
      <c r="R319" s="6" t="str">
        <f>HYPERLINK("https://docs.wto.org/imrd/directdoc.asp?DDFDocuments/v/G/SPS/NEU667.DOCX", "https://docs.wto.org/imrd/directdoc.asp?DDFDocuments/v/G/SPS/NEU667.DOCX")</f>
        <v>https://docs.wto.org/imrd/directdoc.asp?DDFDocuments/v/G/SPS/NEU667.DOCX</v>
      </c>
    </row>
    <row r="320" spans="1:18" ht="69.95" customHeight="1">
      <c r="A320" s="8" t="s">
        <v>1339</v>
      </c>
      <c r="B320" s="8" t="s">
        <v>30</v>
      </c>
      <c r="C320" s="7">
        <v>45138</v>
      </c>
      <c r="D320" s="6" t="str">
        <f>HYPERLINK("https://eping.wto.org/en/Search?viewData= G/TBT/N/UGA/1815"," G/TBT/N/UGA/1815")</f>
        <v xml:space="preserve"> G/TBT/N/UGA/1815</v>
      </c>
      <c r="E320" s="6" t="s">
        <v>27</v>
      </c>
      <c r="F320" s="8" t="s">
        <v>28</v>
      </c>
      <c r="G320" s="8" t="s">
        <v>29</v>
      </c>
      <c r="H320" s="6" t="s">
        <v>31</v>
      </c>
      <c r="I320" s="6" t="s">
        <v>32</v>
      </c>
      <c r="J320" s="6" t="s">
        <v>33</v>
      </c>
      <c r="K320" s="6" t="s">
        <v>34</v>
      </c>
      <c r="L320" s="6"/>
      <c r="M320" s="7">
        <v>45198</v>
      </c>
      <c r="N320" s="6" t="s">
        <v>25</v>
      </c>
      <c r="O320" s="8" t="s">
        <v>35</v>
      </c>
      <c r="P320" s="6" t="str">
        <f>HYPERLINK("https://docs.wto.org/imrd/directdoc.asp?DDFDocuments/t/G/TBTN23/UGA1815.DOCX", "https://docs.wto.org/imrd/directdoc.asp?DDFDocuments/t/G/TBTN23/UGA1815.DOCX")</f>
        <v>https://docs.wto.org/imrd/directdoc.asp?DDFDocuments/t/G/TBTN23/UGA1815.DOCX</v>
      </c>
      <c r="Q320" s="6"/>
      <c r="R320" s="6"/>
    </row>
    <row r="321" spans="1:18" ht="69.95" customHeight="1">
      <c r="A321" s="8" t="s">
        <v>1339</v>
      </c>
      <c r="B321" s="8" t="s">
        <v>30</v>
      </c>
      <c r="C321" s="7">
        <v>45138</v>
      </c>
      <c r="D321" s="6" t="str">
        <f>HYPERLINK("https://eping.wto.org/en/Search?viewData= G/SPS/N/UGA/264"," G/SPS/N/UGA/264")</f>
        <v xml:space="preserve"> G/SPS/N/UGA/264</v>
      </c>
      <c r="E321" s="6" t="s">
        <v>27</v>
      </c>
      <c r="F321" s="8" t="s">
        <v>136</v>
      </c>
      <c r="G321" s="8" t="s">
        <v>137</v>
      </c>
      <c r="H321" s="6" t="s">
        <v>31</v>
      </c>
      <c r="I321" s="6" t="s">
        <v>32</v>
      </c>
      <c r="J321" s="6" t="s">
        <v>67</v>
      </c>
      <c r="K321" s="6" t="s">
        <v>138</v>
      </c>
      <c r="L321" s="6"/>
      <c r="M321" s="7">
        <v>45198</v>
      </c>
      <c r="N321" s="6" t="s">
        <v>25</v>
      </c>
      <c r="O321" s="8" t="s">
        <v>139</v>
      </c>
      <c r="P321" s="6" t="str">
        <f>HYPERLINK("https://docs.wto.org/imrd/directdoc.asp?DDFDocuments/t/G/SPS/NUGA264.DOCX", "https://docs.wto.org/imrd/directdoc.asp?DDFDocuments/t/G/SPS/NUGA264.DOCX")</f>
        <v>https://docs.wto.org/imrd/directdoc.asp?DDFDocuments/t/G/SPS/NUGA264.DOCX</v>
      </c>
      <c r="Q321" s="6"/>
      <c r="R321" s="6"/>
    </row>
    <row r="322" spans="1:18" ht="69.95" customHeight="1">
      <c r="A322" s="8" t="s">
        <v>1355</v>
      </c>
      <c r="B322" s="8" t="s">
        <v>165</v>
      </c>
      <c r="C322" s="7">
        <v>45135</v>
      </c>
      <c r="D322" s="6" t="str">
        <f>HYPERLINK("https://eping.wto.org/en/Search?viewData= G/TBT/N/UGA/1812"," G/TBT/N/UGA/1812")</f>
        <v xml:space="preserve"> G/TBT/N/UGA/1812</v>
      </c>
      <c r="E322" s="6" t="s">
        <v>27</v>
      </c>
      <c r="F322" s="8" t="s">
        <v>163</v>
      </c>
      <c r="G322" s="8" t="s">
        <v>164</v>
      </c>
      <c r="H322" s="6" t="s">
        <v>166</v>
      </c>
      <c r="I322" s="6" t="s">
        <v>32</v>
      </c>
      <c r="J322" s="6" t="s">
        <v>33</v>
      </c>
      <c r="K322" s="6" t="s">
        <v>34</v>
      </c>
      <c r="L322" s="6"/>
      <c r="M322" s="7">
        <v>45195</v>
      </c>
      <c r="N322" s="6" t="s">
        <v>25</v>
      </c>
      <c r="O322" s="8" t="s">
        <v>167</v>
      </c>
      <c r="P322" s="6" t="str">
        <f>HYPERLINK("https://docs.wto.org/imrd/directdoc.asp?DDFDocuments/t/G/TBTN23/UGA1812.DOCX", "https://docs.wto.org/imrd/directdoc.asp?DDFDocuments/t/G/TBTN23/UGA1812.DOCX")</f>
        <v>https://docs.wto.org/imrd/directdoc.asp?DDFDocuments/t/G/TBTN23/UGA1812.DOCX</v>
      </c>
      <c r="Q322" s="6"/>
      <c r="R322" s="6"/>
    </row>
    <row r="323" spans="1:18" ht="69.95" customHeight="1">
      <c r="A323" s="8" t="s">
        <v>1361</v>
      </c>
      <c r="B323" s="8" t="s">
        <v>206</v>
      </c>
      <c r="C323" s="7">
        <v>45135</v>
      </c>
      <c r="D323" s="6" t="str">
        <f>HYPERLINK("https://eping.wto.org/en/Search?viewData= G/SPS/N/UGA/263"," G/SPS/N/UGA/263")</f>
        <v xml:space="preserve"> G/SPS/N/UGA/263</v>
      </c>
      <c r="E323" s="6" t="s">
        <v>27</v>
      </c>
      <c r="F323" s="8" t="s">
        <v>204</v>
      </c>
      <c r="G323" s="8" t="s">
        <v>205</v>
      </c>
      <c r="H323" s="6" t="s">
        <v>166</v>
      </c>
      <c r="I323" s="6" t="s">
        <v>32</v>
      </c>
      <c r="J323" s="6" t="s">
        <v>67</v>
      </c>
      <c r="K323" s="6" t="s">
        <v>138</v>
      </c>
      <c r="L323" s="6"/>
      <c r="M323" s="7">
        <v>45195</v>
      </c>
      <c r="N323" s="6" t="s">
        <v>25</v>
      </c>
      <c r="O323" s="8" t="s">
        <v>207</v>
      </c>
      <c r="P323" s="6" t="str">
        <f>HYPERLINK("https://docs.wto.org/imrd/directdoc.asp?DDFDocuments/t/G/SPS/NUGA263.DOCX", "https://docs.wto.org/imrd/directdoc.asp?DDFDocuments/t/G/SPS/NUGA263.DOCX")</f>
        <v>https://docs.wto.org/imrd/directdoc.asp?DDFDocuments/t/G/SPS/NUGA263.DOCX</v>
      </c>
      <c r="Q323" s="6"/>
      <c r="R323" s="6"/>
    </row>
    <row r="324" spans="1:18" ht="69.95" customHeight="1">
      <c r="A324" s="8" t="s">
        <v>1408</v>
      </c>
      <c r="B324" s="8" t="s">
        <v>536</v>
      </c>
      <c r="C324" s="7">
        <v>45127</v>
      </c>
      <c r="D324" s="6" t="str">
        <f>HYPERLINK("https://eping.wto.org/en/Search?viewData= G/TBT/N/PHL/306"," G/TBT/N/PHL/306")</f>
        <v xml:space="preserve"> G/TBT/N/PHL/306</v>
      </c>
      <c r="E324" s="6" t="s">
        <v>521</v>
      </c>
      <c r="F324" s="8" t="s">
        <v>535</v>
      </c>
      <c r="G324" s="8" t="s">
        <v>523</v>
      </c>
      <c r="H324" s="6" t="s">
        <v>21</v>
      </c>
      <c r="I324" s="6" t="s">
        <v>533</v>
      </c>
      <c r="J324" s="6" t="s">
        <v>526</v>
      </c>
      <c r="K324" s="6" t="s">
        <v>21</v>
      </c>
      <c r="L324" s="6"/>
      <c r="M324" s="7" t="s">
        <v>21</v>
      </c>
      <c r="N324" s="6" t="s">
        <v>25</v>
      </c>
      <c r="O324" s="8" t="s">
        <v>537</v>
      </c>
      <c r="P324" s="6" t="str">
        <f>HYPERLINK("https://docs.wto.org/imrd/directdoc.asp?DDFDocuments/t/G/TBTN23/PHL306.DOCX", "https://docs.wto.org/imrd/directdoc.asp?DDFDocuments/t/G/TBTN23/PHL306.DOCX")</f>
        <v>https://docs.wto.org/imrd/directdoc.asp?DDFDocuments/t/G/TBTN23/PHL306.DOCX</v>
      </c>
      <c r="Q324" s="6"/>
      <c r="R324" s="6" t="str">
        <f>HYPERLINK("https://docs.wto.org/imrd/directdoc.asp?DDFDocuments/v/G/TBTN23/PHL306.DOCX", "https://docs.wto.org/imrd/directdoc.asp?DDFDocuments/v/G/TBTN23/PHL306.DOCX")</f>
        <v>https://docs.wto.org/imrd/directdoc.asp?DDFDocuments/v/G/TBTN23/PHL306.DOCX</v>
      </c>
    </row>
    <row r="325" spans="1:18" ht="69.95" customHeight="1">
      <c r="A325" s="8" t="s">
        <v>1407</v>
      </c>
      <c r="B325" s="8" t="s">
        <v>524</v>
      </c>
      <c r="C325" s="7">
        <v>45127</v>
      </c>
      <c r="D325" s="6" t="str">
        <f>HYPERLINK("https://eping.wto.org/en/Search?viewData= G/TBT/N/PHL/307"," G/TBT/N/PHL/307")</f>
        <v xml:space="preserve"> G/TBT/N/PHL/307</v>
      </c>
      <c r="E325" s="6" t="s">
        <v>521</v>
      </c>
      <c r="F325" s="8" t="s">
        <v>522</v>
      </c>
      <c r="G325" s="8" t="s">
        <v>523</v>
      </c>
      <c r="H325" s="6" t="s">
        <v>21</v>
      </c>
      <c r="I325" s="6" t="s">
        <v>525</v>
      </c>
      <c r="J325" s="6" t="s">
        <v>526</v>
      </c>
      <c r="K325" s="6" t="s">
        <v>21</v>
      </c>
      <c r="L325" s="6"/>
      <c r="M325" s="7" t="s">
        <v>21</v>
      </c>
      <c r="N325" s="6" t="s">
        <v>25</v>
      </c>
      <c r="O325" s="8" t="s">
        <v>527</v>
      </c>
      <c r="P325" s="6" t="str">
        <f>HYPERLINK("https://docs.wto.org/imrd/directdoc.asp?DDFDocuments/t/G/TBTN23/PHL307.DOCX", "https://docs.wto.org/imrd/directdoc.asp?DDFDocuments/t/G/TBTN23/PHL307.DOCX")</f>
        <v>https://docs.wto.org/imrd/directdoc.asp?DDFDocuments/t/G/TBTN23/PHL307.DOCX</v>
      </c>
      <c r="Q325" s="6"/>
      <c r="R325" s="6" t="str">
        <f>HYPERLINK("https://docs.wto.org/imrd/directdoc.asp?DDFDocuments/v/G/TBTN23/PHL307.DOCX", "https://docs.wto.org/imrd/directdoc.asp?DDFDocuments/v/G/TBTN23/PHL307.DOCX")</f>
        <v>https://docs.wto.org/imrd/directdoc.asp?DDFDocuments/v/G/TBTN23/PHL307.DOCX</v>
      </c>
    </row>
    <row r="326" spans="1:18" ht="69.95" customHeight="1">
      <c r="A326" s="8" t="s">
        <v>1404</v>
      </c>
      <c r="B326" s="8" t="s">
        <v>399</v>
      </c>
      <c r="C326" s="7">
        <v>45131</v>
      </c>
      <c r="D326" s="6" t="str">
        <f>HYPERLINK("https://eping.wto.org/en/Search?viewData= G/TBT/N/BOL/22, G/TBT/N/COL/263, G/TBT/N/ECU/518, G/TBT/N/PER/151"," G/TBT/N/BOL/22, G/TBT/N/COL/263, G/TBT/N/ECU/518, G/TBT/N/PER/151")</f>
        <v xml:space="preserve"> G/TBT/N/BOL/22, G/TBT/N/COL/263, G/TBT/N/ECU/518, G/TBT/N/PER/151</v>
      </c>
      <c r="E326" s="6" t="s">
        <v>429</v>
      </c>
      <c r="F326" s="8" t="s">
        <v>397</v>
      </c>
      <c r="G326" s="8" t="s">
        <v>398</v>
      </c>
      <c r="H326" s="6" t="s">
        <v>134</v>
      </c>
      <c r="I326" s="6" t="s">
        <v>400</v>
      </c>
      <c r="J326" s="6" t="s">
        <v>103</v>
      </c>
      <c r="K326" s="6" t="s">
        <v>401</v>
      </c>
      <c r="L326" s="6"/>
      <c r="M326" s="7">
        <v>45191</v>
      </c>
      <c r="N326" s="6" t="s">
        <v>25</v>
      </c>
      <c r="O326" s="8" t="s">
        <v>402</v>
      </c>
      <c r="P326" s="6"/>
      <c r="Q326" s="6"/>
      <c r="R326" s="6" t="str">
        <f>HYPERLINK("https://docs.wto.org/imrd/directdoc.asp?DDFDocuments/v/G/TBTN23/BOL22.DOCX", "https://docs.wto.org/imrd/directdoc.asp?DDFDocuments/v/G/TBTN23/BOL22.DOCX")</f>
        <v>https://docs.wto.org/imrd/directdoc.asp?DDFDocuments/v/G/TBTN23/BOL22.DOCX</v>
      </c>
    </row>
    <row r="327" spans="1:18" ht="69.95" customHeight="1">
      <c r="A327" s="8" t="s">
        <v>1446</v>
      </c>
      <c r="B327" s="8" t="s">
        <v>771</v>
      </c>
      <c r="C327" s="7">
        <v>45124</v>
      </c>
      <c r="D327" s="6" t="str">
        <f>HYPERLINK("https://eping.wto.org/en/Search?viewData= G/SPS/N/CAN/1520"," G/SPS/N/CAN/1520")</f>
        <v xml:space="preserve"> G/SPS/N/CAN/1520</v>
      </c>
      <c r="E327" s="6" t="s">
        <v>286</v>
      </c>
      <c r="F327" s="8" t="s">
        <v>769</v>
      </c>
      <c r="G327" s="8" t="s">
        <v>770</v>
      </c>
      <c r="H327" s="6" t="s">
        <v>21</v>
      </c>
      <c r="I327" s="6" t="s">
        <v>772</v>
      </c>
      <c r="J327" s="6" t="s">
        <v>67</v>
      </c>
      <c r="K327" s="6" t="s">
        <v>773</v>
      </c>
      <c r="L327" s="6" t="s">
        <v>21</v>
      </c>
      <c r="M327" s="7">
        <v>45180</v>
      </c>
      <c r="N327" s="6" t="s">
        <v>25</v>
      </c>
      <c r="O327" s="6"/>
      <c r="P327" s="6" t="str">
        <f>HYPERLINK("https://docs.wto.org/imrd/directdoc.asp?DDFDocuments/t/G/SPS/NCAN1520.DOCX", "https://docs.wto.org/imrd/directdoc.asp?DDFDocuments/t/G/SPS/NCAN1520.DOCX")</f>
        <v>https://docs.wto.org/imrd/directdoc.asp?DDFDocuments/t/G/SPS/NCAN1520.DOCX</v>
      </c>
      <c r="Q327" s="6" t="str">
        <f>HYPERLINK("https://docs.wto.org/imrd/directdoc.asp?DDFDocuments/u/G/SPS/NCAN1520.DOCX", "https://docs.wto.org/imrd/directdoc.asp?DDFDocuments/u/G/SPS/NCAN1520.DOCX")</f>
        <v>https://docs.wto.org/imrd/directdoc.asp?DDFDocuments/u/G/SPS/NCAN1520.DOCX</v>
      </c>
      <c r="R327" s="6" t="str">
        <f>HYPERLINK("https://docs.wto.org/imrd/directdoc.asp?DDFDocuments/v/G/SPS/NCAN1520.DOCX", "https://docs.wto.org/imrd/directdoc.asp?DDFDocuments/v/G/SPS/NCAN1520.DOCX")</f>
        <v>https://docs.wto.org/imrd/directdoc.asp?DDFDocuments/v/G/SPS/NCAN1520.DOCX</v>
      </c>
    </row>
    <row r="328" spans="1:18" ht="69.95" customHeight="1">
      <c r="A328" s="8" t="s">
        <v>1385</v>
      </c>
      <c r="B328" s="8" t="s">
        <v>362</v>
      </c>
      <c r="C328" s="7">
        <v>45132</v>
      </c>
      <c r="D328" s="6" t="str">
        <f>HYPERLINK("https://eping.wto.org/en/Search?viewData= G/SPS/N/PER/1017"," G/SPS/N/PER/1017")</f>
        <v xml:space="preserve"> G/SPS/N/PER/1017</v>
      </c>
      <c r="E328" s="6" t="s">
        <v>359</v>
      </c>
      <c r="F328" s="8" t="s">
        <v>360</v>
      </c>
      <c r="G328" s="8" t="s">
        <v>361</v>
      </c>
      <c r="H328" s="6" t="s">
        <v>134</v>
      </c>
      <c r="I328" s="6" t="s">
        <v>21</v>
      </c>
      <c r="J328" s="6" t="s">
        <v>363</v>
      </c>
      <c r="K328" s="6" t="s">
        <v>364</v>
      </c>
      <c r="L328" s="6"/>
      <c r="M328" s="7">
        <v>45192</v>
      </c>
      <c r="N328" s="6" t="s">
        <v>25</v>
      </c>
      <c r="O328" s="8" t="s">
        <v>365</v>
      </c>
      <c r="P328" s="6"/>
      <c r="Q328" s="6"/>
      <c r="R328" s="6" t="str">
        <f>HYPERLINK("https://docs.wto.org/imrd/directdoc.asp?DDFDocuments/v/G/SPS/NPER1017.DOCX", "https://docs.wto.org/imrd/directdoc.asp?DDFDocuments/v/G/SPS/NPER1017.DOCX")</f>
        <v>https://docs.wto.org/imrd/directdoc.asp?DDFDocuments/v/G/SPS/NPER1017.DOCX</v>
      </c>
    </row>
    <row r="329" spans="1:18" ht="69.95" customHeight="1">
      <c r="A329" s="8" t="s">
        <v>1535</v>
      </c>
      <c r="B329" s="8" t="s">
        <v>1325</v>
      </c>
      <c r="C329" s="7">
        <v>45110</v>
      </c>
      <c r="D329" s="6" t="str">
        <f>HYPERLINK("https://eping.wto.org/en/Search?viewData= G/SPS/N/ESP/10"," G/SPS/N/ESP/10")</f>
        <v xml:space="preserve"> G/SPS/N/ESP/10</v>
      </c>
      <c r="E329" s="6" t="s">
        <v>107</v>
      </c>
      <c r="F329" s="8" t="s">
        <v>1324</v>
      </c>
      <c r="G329" s="8" t="s">
        <v>1258</v>
      </c>
      <c r="H329" s="6" t="s">
        <v>1326</v>
      </c>
      <c r="I329" s="6" t="s">
        <v>509</v>
      </c>
      <c r="J329" s="6" t="s">
        <v>1327</v>
      </c>
      <c r="K329" s="6" t="s">
        <v>1328</v>
      </c>
      <c r="L329" s="6" t="s">
        <v>21</v>
      </c>
      <c r="M329" s="7">
        <v>45170</v>
      </c>
      <c r="N329" s="6" t="s">
        <v>25</v>
      </c>
      <c r="O329" s="8" t="s">
        <v>1329</v>
      </c>
      <c r="P329" s="6" t="str">
        <f>HYPERLINK("https://docs.wto.org/imrd/directdoc.asp?DDFDocuments/t/G/SPS/NESP10.DOCX", "https://docs.wto.org/imrd/directdoc.asp?DDFDocuments/t/G/SPS/NESP10.DOCX")</f>
        <v>https://docs.wto.org/imrd/directdoc.asp?DDFDocuments/t/G/SPS/NESP10.DOCX</v>
      </c>
      <c r="Q329" s="6" t="str">
        <f>HYPERLINK("https://docs.wto.org/imrd/directdoc.asp?DDFDocuments/u/G/SPS/NESP10.DOCX", "https://docs.wto.org/imrd/directdoc.asp?DDFDocuments/u/G/SPS/NESP10.DOCX")</f>
        <v>https://docs.wto.org/imrd/directdoc.asp?DDFDocuments/u/G/SPS/NESP10.DOCX</v>
      </c>
      <c r="R329" s="6" t="str">
        <f>HYPERLINK("https://docs.wto.org/imrd/directdoc.asp?DDFDocuments/v/G/SPS/NESP10.DOCX", "https://docs.wto.org/imrd/directdoc.asp?DDFDocuments/v/G/SPS/NESP10.DOCX")</f>
        <v>https://docs.wto.org/imrd/directdoc.asp?DDFDocuments/v/G/SPS/NESP10.DOCX</v>
      </c>
    </row>
    <row r="330" spans="1:18" ht="69.95" customHeight="1">
      <c r="A330" s="8" t="s">
        <v>1523</v>
      </c>
      <c r="B330" s="8" t="s">
        <v>1259</v>
      </c>
      <c r="C330" s="7">
        <v>45111</v>
      </c>
      <c r="D330" s="6" t="str">
        <f>HYPERLINK("https://eping.wto.org/en/Search?viewData= G/TBT/N/ESP/48"," G/TBT/N/ESP/48")</f>
        <v xml:space="preserve"> G/TBT/N/ESP/48</v>
      </c>
      <c r="E330" s="6" t="s">
        <v>107</v>
      </c>
      <c r="F330" s="8" t="s">
        <v>1257</v>
      </c>
      <c r="G330" s="8" t="s">
        <v>1258</v>
      </c>
      <c r="H330" s="6" t="s">
        <v>21</v>
      </c>
      <c r="I330" s="6" t="s">
        <v>400</v>
      </c>
      <c r="J330" s="6" t="s">
        <v>1051</v>
      </c>
      <c r="K330" s="6" t="s">
        <v>401</v>
      </c>
      <c r="L330" s="6"/>
      <c r="M330" s="7">
        <v>45171</v>
      </c>
      <c r="N330" s="6" t="s">
        <v>25</v>
      </c>
      <c r="O330" s="8" t="s">
        <v>1260</v>
      </c>
      <c r="P330" s="6" t="str">
        <f>HYPERLINK("https://docs.wto.org/imrd/directdoc.asp?DDFDocuments/t/G/TBTN23/ESP48.DOCX", "https://docs.wto.org/imrd/directdoc.asp?DDFDocuments/t/G/TBTN23/ESP48.DOCX")</f>
        <v>https://docs.wto.org/imrd/directdoc.asp?DDFDocuments/t/G/TBTN23/ESP48.DOCX</v>
      </c>
      <c r="Q330" s="6" t="str">
        <f>HYPERLINK("https://docs.wto.org/imrd/directdoc.asp?DDFDocuments/u/G/TBTN23/ESP48.DOCX", "https://docs.wto.org/imrd/directdoc.asp?DDFDocuments/u/G/TBTN23/ESP48.DOCX")</f>
        <v>https://docs.wto.org/imrd/directdoc.asp?DDFDocuments/u/G/TBTN23/ESP48.DOCX</v>
      </c>
      <c r="R330" s="6" t="str">
        <f>HYPERLINK("https://docs.wto.org/imrd/directdoc.asp?DDFDocuments/v/G/TBTN23/ESP48.DOCX", "https://docs.wto.org/imrd/directdoc.asp?DDFDocuments/v/G/TBTN23/ESP48.DOCX")</f>
        <v>https://docs.wto.org/imrd/directdoc.asp?DDFDocuments/v/G/TBTN23/ESP48.DOCX</v>
      </c>
    </row>
    <row r="331" spans="1:18" ht="69.95" customHeight="1">
      <c r="A331" s="8" t="s">
        <v>1406</v>
      </c>
      <c r="B331" s="8" t="s">
        <v>515</v>
      </c>
      <c r="C331" s="7">
        <v>45127</v>
      </c>
      <c r="D331" s="6" t="str">
        <f>HYPERLINK("https://eping.wto.org/en/Search?viewData= G/SPS/N/KGZ/28"," G/SPS/N/KGZ/28")</f>
        <v xml:space="preserve"> G/SPS/N/KGZ/28</v>
      </c>
      <c r="E331" s="6" t="s">
        <v>512</v>
      </c>
      <c r="F331" s="8" t="s">
        <v>513</v>
      </c>
      <c r="G331" s="8" t="s">
        <v>514</v>
      </c>
      <c r="H331" s="6" t="s">
        <v>21</v>
      </c>
      <c r="I331" s="6" t="s">
        <v>21</v>
      </c>
      <c r="J331" s="6" t="s">
        <v>254</v>
      </c>
      <c r="K331" s="6" t="s">
        <v>364</v>
      </c>
      <c r="L331" s="6" t="s">
        <v>21</v>
      </c>
      <c r="M331" s="7">
        <v>45187</v>
      </c>
      <c r="N331" s="6" t="s">
        <v>25</v>
      </c>
      <c r="O331" s="8" t="s">
        <v>516</v>
      </c>
      <c r="P331" s="6" t="str">
        <f>HYPERLINK("https://docs.wto.org/imrd/directdoc.asp?DDFDocuments/t/G/SPS/NKGZ28.DOCX", "https://docs.wto.org/imrd/directdoc.asp?DDFDocuments/t/G/SPS/NKGZ28.DOCX")</f>
        <v>https://docs.wto.org/imrd/directdoc.asp?DDFDocuments/t/G/SPS/NKGZ28.DOCX</v>
      </c>
      <c r="Q331" s="6" t="str">
        <f>HYPERLINK("https://docs.wto.org/imrd/directdoc.asp?DDFDocuments/u/G/SPS/NKGZ28.DOCX", "https://docs.wto.org/imrd/directdoc.asp?DDFDocuments/u/G/SPS/NKGZ28.DOCX")</f>
        <v>https://docs.wto.org/imrd/directdoc.asp?DDFDocuments/u/G/SPS/NKGZ28.DOCX</v>
      </c>
      <c r="R331" s="6" t="str">
        <f>HYPERLINK("https://docs.wto.org/imrd/directdoc.asp?DDFDocuments/v/G/SPS/NKGZ28.DOCX", "https://docs.wto.org/imrd/directdoc.asp?DDFDocuments/v/G/SPS/NKGZ28.DOCX")</f>
        <v>https://docs.wto.org/imrd/directdoc.asp?DDFDocuments/v/G/SPS/NKGZ28.DOCX</v>
      </c>
    </row>
    <row r="332" spans="1:18" ht="69.95" customHeight="1">
      <c r="A332" s="8" t="s">
        <v>1406</v>
      </c>
      <c r="B332" s="8" t="s">
        <v>515</v>
      </c>
      <c r="C332" s="7">
        <v>45121</v>
      </c>
      <c r="D332" s="6" t="str">
        <f>HYPERLINK("https://eping.wto.org/en/Search?viewData= G/SPS/N/ARM/49"," G/SPS/N/ARM/49")</f>
        <v xml:space="preserve"> G/SPS/N/ARM/49</v>
      </c>
      <c r="E332" s="6" t="s">
        <v>864</v>
      </c>
      <c r="F332" s="8" t="s">
        <v>513</v>
      </c>
      <c r="G332" s="8" t="s">
        <v>514</v>
      </c>
      <c r="H332" s="6" t="s">
        <v>21</v>
      </c>
      <c r="I332" s="6" t="s">
        <v>21</v>
      </c>
      <c r="J332" s="6" t="s">
        <v>254</v>
      </c>
      <c r="K332" s="6" t="s">
        <v>364</v>
      </c>
      <c r="L332" s="6" t="s">
        <v>21</v>
      </c>
      <c r="M332" s="7">
        <v>45160</v>
      </c>
      <c r="N332" s="6" t="s">
        <v>25</v>
      </c>
      <c r="O332" s="8" t="s">
        <v>865</v>
      </c>
      <c r="P332" s="6" t="str">
        <f>HYPERLINK("https://docs.wto.org/imrd/directdoc.asp?DDFDocuments/t/G/SPS/NARM49.DOCX", "https://docs.wto.org/imrd/directdoc.asp?DDFDocuments/t/G/SPS/NARM49.DOCX")</f>
        <v>https://docs.wto.org/imrd/directdoc.asp?DDFDocuments/t/G/SPS/NARM49.DOCX</v>
      </c>
      <c r="Q332" s="6" t="str">
        <f>HYPERLINK("https://docs.wto.org/imrd/directdoc.asp?DDFDocuments/u/G/SPS/NARM49.DOCX", "https://docs.wto.org/imrd/directdoc.asp?DDFDocuments/u/G/SPS/NARM49.DOCX")</f>
        <v>https://docs.wto.org/imrd/directdoc.asp?DDFDocuments/u/G/SPS/NARM49.DOCX</v>
      </c>
      <c r="R332" s="6" t="str">
        <f>HYPERLINK("https://docs.wto.org/imrd/directdoc.asp?DDFDocuments/v/G/SPS/NARM49.DOCX", "https://docs.wto.org/imrd/directdoc.asp?DDFDocuments/v/G/SPS/NARM49.DOCX")</f>
        <v>https://docs.wto.org/imrd/directdoc.asp?DDFDocuments/v/G/SPS/NARM49.DOCX</v>
      </c>
    </row>
    <row r="333" spans="1:18" ht="69.95" customHeight="1">
      <c r="A333" s="8" t="s">
        <v>1406</v>
      </c>
      <c r="B333" s="8" t="s">
        <v>515</v>
      </c>
      <c r="C333" s="7">
        <v>45118</v>
      </c>
      <c r="D333" s="6" t="str">
        <f>HYPERLINK("https://eping.wto.org/en/Search?viewData= G/SPS/N/RUS/267"," G/SPS/N/RUS/267")</f>
        <v xml:space="preserve"> G/SPS/N/RUS/267</v>
      </c>
      <c r="E333" s="6" t="s">
        <v>180</v>
      </c>
      <c r="F333" s="8" t="s">
        <v>513</v>
      </c>
      <c r="G333" s="8" t="s">
        <v>996</v>
      </c>
      <c r="H333" s="6" t="s">
        <v>21</v>
      </c>
      <c r="I333" s="6" t="s">
        <v>21</v>
      </c>
      <c r="J333" s="6" t="s">
        <v>254</v>
      </c>
      <c r="K333" s="6" t="s">
        <v>364</v>
      </c>
      <c r="L333" s="6" t="s">
        <v>21</v>
      </c>
      <c r="M333" s="7">
        <v>45178</v>
      </c>
      <c r="N333" s="6" t="s">
        <v>25</v>
      </c>
      <c r="O333" s="8" t="s">
        <v>997</v>
      </c>
      <c r="P333" s="6" t="str">
        <f>HYPERLINK("https://docs.wto.org/imrd/directdoc.asp?DDFDocuments/t/G/SPS/NRUS267.DOCX", "https://docs.wto.org/imrd/directdoc.asp?DDFDocuments/t/G/SPS/NRUS267.DOCX")</f>
        <v>https://docs.wto.org/imrd/directdoc.asp?DDFDocuments/t/G/SPS/NRUS267.DOCX</v>
      </c>
      <c r="Q333" s="6" t="str">
        <f>HYPERLINK("https://docs.wto.org/imrd/directdoc.asp?DDFDocuments/u/G/SPS/NRUS267.DOCX", "https://docs.wto.org/imrd/directdoc.asp?DDFDocuments/u/G/SPS/NRUS267.DOCX")</f>
        <v>https://docs.wto.org/imrd/directdoc.asp?DDFDocuments/u/G/SPS/NRUS267.DOCX</v>
      </c>
      <c r="R333" s="6" t="str">
        <f>HYPERLINK("https://docs.wto.org/imrd/directdoc.asp?DDFDocuments/v/G/SPS/NRUS267.DOCX", "https://docs.wto.org/imrd/directdoc.asp?DDFDocuments/v/G/SPS/NRUS267.DOCX")</f>
        <v>https://docs.wto.org/imrd/directdoc.asp?DDFDocuments/v/G/SPS/NRUS267.DOCX</v>
      </c>
    </row>
    <row r="334" spans="1:18" ht="69.95" customHeight="1">
      <c r="A334" s="8" t="s">
        <v>1406</v>
      </c>
      <c r="B334" s="8" t="s">
        <v>1050</v>
      </c>
      <c r="C334" s="7">
        <v>45117</v>
      </c>
      <c r="D334" s="6" t="str">
        <f>HYPERLINK("https://eping.wto.org/en/Search?viewData= G/TBT/N/ARM/96"," G/TBT/N/ARM/96")</f>
        <v xml:space="preserve"> G/TBT/N/ARM/96</v>
      </c>
      <c r="E334" s="6" t="s">
        <v>864</v>
      </c>
      <c r="F334" s="8" t="s">
        <v>513</v>
      </c>
      <c r="G334" s="8" t="s">
        <v>514</v>
      </c>
      <c r="H334" s="6" t="s">
        <v>21</v>
      </c>
      <c r="I334" s="6" t="s">
        <v>400</v>
      </c>
      <c r="J334" s="6" t="s">
        <v>1051</v>
      </c>
      <c r="K334" s="6" t="s">
        <v>401</v>
      </c>
      <c r="L334" s="6"/>
      <c r="M334" s="7">
        <v>45160</v>
      </c>
      <c r="N334" s="6" t="s">
        <v>25</v>
      </c>
      <c r="O334" s="6"/>
      <c r="P334" s="6" t="str">
        <f>HYPERLINK("https://docs.wto.org/imrd/directdoc.asp?DDFDocuments/t/G/TBTN23/ARM96.DOCX", "https://docs.wto.org/imrd/directdoc.asp?DDFDocuments/t/G/TBTN23/ARM96.DOCX")</f>
        <v>https://docs.wto.org/imrd/directdoc.asp?DDFDocuments/t/G/TBTN23/ARM96.DOCX</v>
      </c>
      <c r="Q334" s="6" t="str">
        <f>HYPERLINK("https://docs.wto.org/imrd/directdoc.asp?DDFDocuments/u/G/TBTN23/ARM96.DOCX", "https://docs.wto.org/imrd/directdoc.asp?DDFDocuments/u/G/TBTN23/ARM96.DOCX")</f>
        <v>https://docs.wto.org/imrd/directdoc.asp?DDFDocuments/u/G/TBTN23/ARM96.DOCX</v>
      </c>
      <c r="R334" s="6" t="str">
        <f>HYPERLINK("https://docs.wto.org/imrd/directdoc.asp?DDFDocuments/v/G/TBTN23/ARM96.DOCX", "https://docs.wto.org/imrd/directdoc.asp?DDFDocuments/v/G/TBTN23/ARM96.DOCX")</f>
        <v>https://docs.wto.org/imrd/directdoc.asp?DDFDocuments/v/G/TBTN23/ARM96.DOCX</v>
      </c>
    </row>
    <row r="335" spans="1:18" ht="69.95" customHeight="1">
      <c r="A335" s="8" t="s">
        <v>1406</v>
      </c>
      <c r="B335" s="8" t="s">
        <v>1050</v>
      </c>
      <c r="C335" s="7">
        <v>45111</v>
      </c>
      <c r="D335" s="6" t="str">
        <f>HYPERLINK("https://eping.wto.org/en/Search?viewData= G/TBT/N/RUS/146"," G/TBT/N/RUS/146")</f>
        <v xml:space="preserve"> G/TBT/N/RUS/146</v>
      </c>
      <c r="E335" s="6" t="s">
        <v>180</v>
      </c>
      <c r="F335" s="8" t="s">
        <v>513</v>
      </c>
      <c r="G335" s="8" t="s">
        <v>514</v>
      </c>
      <c r="H335" s="6" t="s">
        <v>21</v>
      </c>
      <c r="I335" s="6" t="s">
        <v>400</v>
      </c>
      <c r="J335" s="6" t="s">
        <v>1051</v>
      </c>
      <c r="K335" s="6" t="s">
        <v>401</v>
      </c>
      <c r="L335" s="6"/>
      <c r="M335" s="7">
        <v>45171</v>
      </c>
      <c r="N335" s="6" t="s">
        <v>25</v>
      </c>
      <c r="O335" s="8" t="s">
        <v>1242</v>
      </c>
      <c r="P335" s="6" t="str">
        <f>HYPERLINK("https://docs.wto.org/imrd/directdoc.asp?DDFDocuments/t/G/TBTN23/RUS146.DOCX", "https://docs.wto.org/imrd/directdoc.asp?DDFDocuments/t/G/TBTN23/RUS146.DOCX")</f>
        <v>https://docs.wto.org/imrd/directdoc.asp?DDFDocuments/t/G/TBTN23/RUS146.DOCX</v>
      </c>
      <c r="Q335" s="6" t="str">
        <f>HYPERLINK("https://docs.wto.org/imrd/directdoc.asp?DDFDocuments/u/G/TBTN23/RUS146.DOCX", "https://docs.wto.org/imrd/directdoc.asp?DDFDocuments/u/G/TBTN23/RUS146.DOCX")</f>
        <v>https://docs.wto.org/imrd/directdoc.asp?DDFDocuments/u/G/TBTN23/RUS146.DOCX</v>
      </c>
      <c r="R335" s="6" t="str">
        <f>HYPERLINK("https://docs.wto.org/imrd/directdoc.asp?DDFDocuments/v/G/TBTN23/RUS146.DOCX", "https://docs.wto.org/imrd/directdoc.asp?DDFDocuments/v/G/TBTN23/RUS146.DOCX")</f>
        <v>https://docs.wto.org/imrd/directdoc.asp?DDFDocuments/v/G/TBTN23/RUS146.DOCX</v>
      </c>
    </row>
    <row r="336" spans="1:18" ht="69.95" customHeight="1">
      <c r="A336" s="8" t="s">
        <v>1393</v>
      </c>
      <c r="B336" s="8" t="s">
        <v>399</v>
      </c>
      <c r="C336" s="7">
        <v>45131</v>
      </c>
      <c r="D336" s="6" t="str">
        <f>HYPERLINK("https://eping.wto.org/en/Search?viewData= G/TBT/N/BOL/22, G/TBT/N/COL/263, G/TBT/N/ECU/518, G/TBT/N/PER/151"," G/TBT/N/BOL/22, G/TBT/N/COL/263, G/TBT/N/ECU/518, G/TBT/N/PER/151")</f>
        <v xml:space="preserve"> G/TBT/N/BOL/22, G/TBT/N/COL/263, G/TBT/N/ECU/518, G/TBT/N/PER/151</v>
      </c>
      <c r="E336" s="6" t="s">
        <v>359</v>
      </c>
      <c r="F336" s="8" t="s">
        <v>397</v>
      </c>
      <c r="G336" s="8" t="s">
        <v>398</v>
      </c>
      <c r="H336" s="6" t="s">
        <v>134</v>
      </c>
      <c r="I336" s="6" t="s">
        <v>400</v>
      </c>
      <c r="J336" s="6" t="s">
        <v>103</v>
      </c>
      <c r="K336" s="6" t="s">
        <v>401</v>
      </c>
      <c r="L336" s="6"/>
      <c r="M336" s="7">
        <v>45191</v>
      </c>
      <c r="N336" s="6" t="s">
        <v>25</v>
      </c>
      <c r="O336" s="8" t="s">
        <v>402</v>
      </c>
      <c r="P336" s="6"/>
      <c r="Q336" s="6"/>
      <c r="R336" s="6" t="str">
        <f>HYPERLINK("https://docs.wto.org/imrd/directdoc.asp?DDFDocuments/v/G/TBTN23/BOL22.DOCX", "https://docs.wto.org/imrd/directdoc.asp?DDFDocuments/v/G/TBTN23/BOL22.DOCX")</f>
        <v>https://docs.wto.org/imrd/directdoc.asp?DDFDocuments/v/G/TBTN23/BOL22.DOCX</v>
      </c>
    </row>
    <row r="337" spans="1:18" ht="69.95" customHeight="1">
      <c r="A337" s="8" t="s">
        <v>1393</v>
      </c>
      <c r="B337" s="8" t="s">
        <v>399</v>
      </c>
      <c r="C337" s="7">
        <v>45131</v>
      </c>
      <c r="D337" s="6" t="str">
        <f>HYPERLINK("https://eping.wto.org/en/Search?viewData= G/TBT/N/BOL/22, G/TBT/N/COL/263, G/TBT/N/ECU/518, G/TBT/N/PER/151"," G/TBT/N/BOL/22, G/TBT/N/COL/263, G/TBT/N/ECU/518, G/TBT/N/PER/151")</f>
        <v xml:space="preserve"> G/TBT/N/BOL/22, G/TBT/N/COL/263, G/TBT/N/ECU/518, G/TBT/N/PER/151</v>
      </c>
      <c r="E337" s="6" t="s">
        <v>409</v>
      </c>
      <c r="F337" s="8" t="s">
        <v>397</v>
      </c>
      <c r="G337" s="8" t="s">
        <v>398</v>
      </c>
      <c r="H337" s="6" t="s">
        <v>21</v>
      </c>
      <c r="I337" s="6" t="s">
        <v>400</v>
      </c>
      <c r="J337" s="6" t="s">
        <v>103</v>
      </c>
      <c r="K337" s="6" t="s">
        <v>401</v>
      </c>
      <c r="L337" s="6"/>
      <c r="M337" s="7">
        <v>45191</v>
      </c>
      <c r="N337" s="6" t="s">
        <v>25</v>
      </c>
      <c r="O337" s="8" t="s">
        <v>402</v>
      </c>
      <c r="P337" s="6"/>
      <c r="Q337" s="6"/>
      <c r="R337" s="6" t="str">
        <f>HYPERLINK("https://docs.wto.org/imrd/directdoc.asp?DDFDocuments/v/G/TBTN23/BOL22.DOCX", "https://docs.wto.org/imrd/directdoc.asp?DDFDocuments/v/G/TBTN23/BOL22.DOCX")</f>
        <v>https://docs.wto.org/imrd/directdoc.asp?DDFDocuments/v/G/TBTN23/BOL22.DOCX</v>
      </c>
    </row>
    <row r="338" spans="1:18" ht="69.95" customHeight="1">
      <c r="A338" s="8" t="s">
        <v>1342</v>
      </c>
      <c r="B338" s="8" t="s">
        <v>72</v>
      </c>
      <c r="C338" s="7">
        <v>45138</v>
      </c>
      <c r="D338" s="6" t="str">
        <f>HYPERLINK("https://eping.wto.org/en/Search?viewData= G/SPS/N/IND/298"," G/SPS/N/IND/298")</f>
        <v xml:space="preserve"> G/SPS/N/IND/298</v>
      </c>
      <c r="E338" s="6" t="s">
        <v>43</v>
      </c>
      <c r="F338" s="8" t="s">
        <v>70</v>
      </c>
      <c r="G338" s="8" t="s">
        <v>71</v>
      </c>
      <c r="H338" s="6" t="s">
        <v>21</v>
      </c>
      <c r="I338" s="6" t="s">
        <v>21</v>
      </c>
      <c r="J338" s="6" t="s">
        <v>47</v>
      </c>
      <c r="K338" s="6" t="s">
        <v>73</v>
      </c>
      <c r="L338" s="6" t="s">
        <v>74</v>
      </c>
      <c r="M338" s="7">
        <v>45198</v>
      </c>
      <c r="N338" s="6" t="s">
        <v>25</v>
      </c>
      <c r="O338" s="8" t="s">
        <v>75</v>
      </c>
      <c r="P338" s="6" t="str">
        <f>HYPERLINK("https://docs.wto.org/imrd/directdoc.asp?DDFDocuments/t/G/SPS/NIND298.DOCX", "https://docs.wto.org/imrd/directdoc.asp?DDFDocuments/t/G/SPS/NIND298.DOCX")</f>
        <v>https://docs.wto.org/imrd/directdoc.asp?DDFDocuments/t/G/SPS/NIND298.DOCX</v>
      </c>
      <c r="Q338" s="6"/>
      <c r="R338" s="6"/>
    </row>
    <row r="339" spans="1:18" ht="69.95" customHeight="1">
      <c r="A339" s="8" t="s">
        <v>1382</v>
      </c>
      <c r="B339" s="8" t="s">
        <v>331</v>
      </c>
      <c r="C339" s="7">
        <v>45133</v>
      </c>
      <c r="D339" s="6" t="str">
        <f>HYPERLINK("https://eping.wto.org/en/Search?viewData= G/TBT/N/COL/264"," G/TBT/N/COL/264")</f>
        <v xml:space="preserve"> G/TBT/N/COL/264</v>
      </c>
      <c r="E339" s="6" t="s">
        <v>311</v>
      </c>
      <c r="F339" s="8" t="s">
        <v>329</v>
      </c>
      <c r="G339" s="8" t="s">
        <v>330</v>
      </c>
      <c r="H339" s="6" t="s">
        <v>332</v>
      </c>
      <c r="I339" s="6" t="s">
        <v>21</v>
      </c>
      <c r="J339" s="6" t="s">
        <v>333</v>
      </c>
      <c r="K339" s="6" t="s">
        <v>21</v>
      </c>
      <c r="L339" s="6"/>
      <c r="M339" s="7">
        <v>45193</v>
      </c>
      <c r="N339" s="6" t="s">
        <v>25</v>
      </c>
      <c r="O339" s="8" t="s">
        <v>334</v>
      </c>
      <c r="P339" s="6"/>
      <c r="Q339" s="6"/>
      <c r="R339" s="6" t="str">
        <f>HYPERLINK("https://docs.wto.org/imrd/directdoc.asp?DDFDocuments/v/G/TBTN23/COL264.DOCX", "https://docs.wto.org/imrd/directdoc.asp?DDFDocuments/v/G/TBTN23/COL264.DOCX")</f>
        <v>https://docs.wto.org/imrd/directdoc.asp?DDFDocuments/v/G/TBTN23/COL264.DOCX</v>
      </c>
    </row>
    <row r="340" spans="1:18" ht="69.95" customHeight="1">
      <c r="A340" s="8" t="s">
        <v>1463</v>
      </c>
      <c r="B340" s="8" t="s">
        <v>845</v>
      </c>
      <c r="C340" s="7">
        <v>45121</v>
      </c>
      <c r="D340" s="6" t="str">
        <f>HYPERLINK("https://eping.wto.org/en/Search?viewData= G/TBT/N/CRI/199"," G/TBT/N/CRI/199")</f>
        <v xml:space="preserve"> G/TBT/N/CRI/199</v>
      </c>
      <c r="E340" s="6" t="s">
        <v>780</v>
      </c>
      <c r="F340" s="8" t="s">
        <v>843</v>
      </c>
      <c r="G340" s="8" t="s">
        <v>844</v>
      </c>
      <c r="H340" s="6" t="s">
        <v>21</v>
      </c>
      <c r="I340" s="6" t="s">
        <v>21</v>
      </c>
      <c r="J340" s="6" t="s">
        <v>295</v>
      </c>
      <c r="K340" s="6" t="s">
        <v>34</v>
      </c>
      <c r="L340" s="6"/>
      <c r="M340" s="7">
        <v>45181</v>
      </c>
      <c r="N340" s="6" t="s">
        <v>25</v>
      </c>
      <c r="O340" s="8" t="s">
        <v>846</v>
      </c>
      <c r="P340" s="6" t="str">
        <f>HYPERLINK("https://docs.wto.org/imrd/directdoc.asp?DDFDocuments/t/G/TBTN23/CRI199.DOCX", "https://docs.wto.org/imrd/directdoc.asp?DDFDocuments/t/G/TBTN23/CRI199.DOCX")</f>
        <v>https://docs.wto.org/imrd/directdoc.asp?DDFDocuments/t/G/TBTN23/CRI199.DOCX</v>
      </c>
      <c r="Q340" s="6" t="str">
        <f>HYPERLINK("https://docs.wto.org/imrd/directdoc.asp?DDFDocuments/u/G/TBTN23/CRI199.DOCX", "https://docs.wto.org/imrd/directdoc.asp?DDFDocuments/u/G/TBTN23/CRI199.DOCX")</f>
        <v>https://docs.wto.org/imrd/directdoc.asp?DDFDocuments/u/G/TBTN23/CRI199.DOCX</v>
      </c>
      <c r="R340" s="6" t="str">
        <f>HYPERLINK("https://docs.wto.org/imrd/directdoc.asp?DDFDocuments/v/G/TBTN23/CRI199.DOCX", "https://docs.wto.org/imrd/directdoc.asp?DDFDocuments/v/G/TBTN23/CRI199.DOCX")</f>
        <v>https://docs.wto.org/imrd/directdoc.asp?DDFDocuments/v/G/TBTN23/CRI199.DOCX</v>
      </c>
    </row>
    <row r="341" spans="1:18" ht="69.95" customHeight="1">
      <c r="A341" s="8" t="s">
        <v>1463</v>
      </c>
      <c r="B341" s="8" t="s">
        <v>897</v>
      </c>
      <c r="C341" s="7">
        <v>45121</v>
      </c>
      <c r="D341" s="6" t="str">
        <f>HYPERLINK("https://eping.wto.org/en/Search?viewData= G/TBT/N/PAN/129"," G/TBT/N/PAN/129")</f>
        <v xml:space="preserve"> G/TBT/N/PAN/129</v>
      </c>
      <c r="E341" s="6" t="s">
        <v>858</v>
      </c>
      <c r="F341" s="8" t="s">
        <v>895</v>
      </c>
      <c r="G341" s="8" t="s">
        <v>896</v>
      </c>
      <c r="H341" s="6" t="s">
        <v>21</v>
      </c>
      <c r="I341" s="6" t="s">
        <v>785</v>
      </c>
      <c r="J341" s="6" t="s">
        <v>103</v>
      </c>
      <c r="K341" s="6" t="s">
        <v>34</v>
      </c>
      <c r="L341" s="6"/>
      <c r="M341" s="7">
        <v>45181</v>
      </c>
      <c r="N341" s="6" t="s">
        <v>25</v>
      </c>
      <c r="O341" s="8" t="s">
        <v>898</v>
      </c>
      <c r="P341" s="6"/>
      <c r="Q341" s="6" t="str">
        <f>HYPERLINK("https://docs.wto.org/imrd/directdoc.asp?DDFDocuments/u/G/TBTN23/PAN129.DOCX", "https://docs.wto.org/imrd/directdoc.asp?DDFDocuments/u/G/TBTN23/PAN129.DOCX")</f>
        <v>https://docs.wto.org/imrd/directdoc.asp?DDFDocuments/u/G/TBTN23/PAN129.DOCX</v>
      </c>
      <c r="R341" s="6" t="str">
        <f>HYPERLINK("https://docs.wto.org/imrd/directdoc.asp?DDFDocuments/v/G/TBTN23/PAN129.DOCX", "https://docs.wto.org/imrd/directdoc.asp?DDFDocuments/v/G/TBTN23/PAN129.DOCX")</f>
        <v>https://docs.wto.org/imrd/directdoc.asp?DDFDocuments/v/G/TBTN23/PAN129.DOCX</v>
      </c>
    </row>
    <row r="342" spans="1:18" ht="69.95" customHeight="1">
      <c r="A342" s="8" t="s">
        <v>1463</v>
      </c>
      <c r="B342" s="8" t="s">
        <v>901</v>
      </c>
      <c r="C342" s="7">
        <v>45121</v>
      </c>
      <c r="D342" s="6" t="str">
        <f>HYPERLINK("https://eping.wto.org/en/Search?viewData= G/TBT/N/SLV/227"," G/TBT/N/SLV/227")</f>
        <v xml:space="preserve"> G/TBT/N/SLV/227</v>
      </c>
      <c r="E342" s="6" t="s">
        <v>624</v>
      </c>
      <c r="F342" s="8" t="s">
        <v>899</v>
      </c>
      <c r="G342" s="8" t="s">
        <v>900</v>
      </c>
      <c r="H342" s="6" t="s">
        <v>21</v>
      </c>
      <c r="I342" s="6" t="s">
        <v>785</v>
      </c>
      <c r="J342" s="6" t="s">
        <v>902</v>
      </c>
      <c r="K342" s="6" t="s">
        <v>34</v>
      </c>
      <c r="L342" s="6"/>
      <c r="M342" s="7">
        <v>45181</v>
      </c>
      <c r="N342" s="6" t="s">
        <v>25</v>
      </c>
      <c r="O342" s="8" t="s">
        <v>903</v>
      </c>
      <c r="P342" s="6"/>
      <c r="Q342" s="6" t="str">
        <f>HYPERLINK("https://docs.wto.org/imrd/directdoc.asp?DDFDocuments/u/G/TBTN23/SLV227.DOCX", "https://docs.wto.org/imrd/directdoc.asp?DDFDocuments/u/G/TBTN23/SLV227.DOCX")</f>
        <v>https://docs.wto.org/imrd/directdoc.asp?DDFDocuments/u/G/TBTN23/SLV227.DOCX</v>
      </c>
      <c r="R342" s="6" t="str">
        <f>HYPERLINK("https://docs.wto.org/imrd/directdoc.asp?DDFDocuments/v/G/TBTN23/SLV227.DOCX", "https://docs.wto.org/imrd/directdoc.asp?DDFDocuments/v/G/TBTN23/SLV227.DOCX")</f>
        <v>https://docs.wto.org/imrd/directdoc.asp?DDFDocuments/v/G/TBTN23/SLV227.DOCX</v>
      </c>
    </row>
    <row r="343" spans="1:18" ht="69.95" customHeight="1">
      <c r="A343" s="8" t="s">
        <v>1455</v>
      </c>
      <c r="B343" s="8" t="s">
        <v>804</v>
      </c>
      <c r="C343" s="7">
        <v>45124</v>
      </c>
      <c r="D343" s="6" t="str">
        <f>HYPERLINK("https://eping.wto.org/en/Search?viewData= G/SPS/N/SLV/146"," G/SPS/N/SLV/146")</f>
        <v xml:space="preserve"> G/SPS/N/SLV/146</v>
      </c>
      <c r="E343" s="6" t="s">
        <v>624</v>
      </c>
      <c r="F343" s="8" t="s">
        <v>781</v>
      </c>
      <c r="G343" s="8" t="s">
        <v>782</v>
      </c>
      <c r="H343" s="6" t="s">
        <v>784</v>
      </c>
      <c r="I343" s="6" t="s">
        <v>785</v>
      </c>
      <c r="J343" s="6" t="s">
        <v>805</v>
      </c>
      <c r="K343" s="6" t="s">
        <v>138</v>
      </c>
      <c r="L343" s="6" t="s">
        <v>21</v>
      </c>
      <c r="M343" s="7">
        <v>45184</v>
      </c>
      <c r="N343" s="6" t="s">
        <v>25</v>
      </c>
      <c r="O343" s="8" t="s">
        <v>806</v>
      </c>
      <c r="P343" s="6" t="str">
        <f>HYPERLINK("https://docs.wto.org/imrd/directdoc.asp?DDFDocuments/t/G/SPS/NSLV146.DOCX", "https://docs.wto.org/imrd/directdoc.asp?DDFDocuments/t/G/SPS/NSLV146.DOCX")</f>
        <v>https://docs.wto.org/imrd/directdoc.asp?DDFDocuments/t/G/SPS/NSLV146.DOCX</v>
      </c>
      <c r="Q343" s="6" t="str">
        <f>HYPERLINK("https://docs.wto.org/imrd/directdoc.asp?DDFDocuments/u/G/SPS/NSLV146.DOCX", "https://docs.wto.org/imrd/directdoc.asp?DDFDocuments/u/G/SPS/NSLV146.DOCX")</f>
        <v>https://docs.wto.org/imrd/directdoc.asp?DDFDocuments/u/G/SPS/NSLV146.DOCX</v>
      </c>
      <c r="R343" s="6" t="str">
        <f>HYPERLINK("https://docs.wto.org/imrd/directdoc.asp?DDFDocuments/v/G/SPS/NSLV146.DOCX", "https://docs.wto.org/imrd/directdoc.asp?DDFDocuments/v/G/SPS/NSLV146.DOCX")</f>
        <v>https://docs.wto.org/imrd/directdoc.asp?DDFDocuments/v/G/SPS/NSLV146.DOCX</v>
      </c>
    </row>
    <row r="344" spans="1:18" ht="69.95" customHeight="1">
      <c r="A344" s="8" t="s">
        <v>1376</v>
      </c>
      <c r="B344" s="8" t="s">
        <v>293</v>
      </c>
      <c r="C344" s="7">
        <v>45134</v>
      </c>
      <c r="D344" s="6" t="str">
        <f>HYPERLINK("https://eping.wto.org/en/Search?viewData= G/TBT/N/USA/2023"," G/TBT/N/USA/2023")</f>
        <v xml:space="preserve"> G/TBT/N/USA/2023</v>
      </c>
      <c r="E344" s="6" t="s">
        <v>17</v>
      </c>
      <c r="F344" s="8" t="s">
        <v>291</v>
      </c>
      <c r="G344" s="8" t="s">
        <v>292</v>
      </c>
      <c r="H344" s="6" t="s">
        <v>21</v>
      </c>
      <c r="I344" s="6" t="s">
        <v>294</v>
      </c>
      <c r="J344" s="6" t="s">
        <v>295</v>
      </c>
      <c r="K344" s="6" t="s">
        <v>21</v>
      </c>
      <c r="L344" s="6"/>
      <c r="M344" s="7">
        <v>45163</v>
      </c>
      <c r="N344" s="6" t="s">
        <v>25</v>
      </c>
      <c r="O344" s="8" t="s">
        <v>296</v>
      </c>
      <c r="P344" s="6" t="str">
        <f>HYPERLINK("https://docs.wto.org/imrd/directdoc.asp?DDFDocuments/t/G/TBTN23/USA2023.DOCX", "https://docs.wto.org/imrd/directdoc.asp?DDFDocuments/t/G/TBTN23/USA2023.DOCX")</f>
        <v>https://docs.wto.org/imrd/directdoc.asp?DDFDocuments/t/G/TBTN23/USA2023.DOCX</v>
      </c>
      <c r="Q344" s="6"/>
      <c r="R344" s="6"/>
    </row>
    <row r="345" spans="1:18" ht="69.95" customHeight="1">
      <c r="A345" s="8" t="s">
        <v>1461</v>
      </c>
      <c r="B345" s="8" t="s">
        <v>855</v>
      </c>
      <c r="C345" s="7">
        <v>45121</v>
      </c>
      <c r="D345" s="6" t="str">
        <f>HYPERLINK("https://eping.wto.org/en/Search?viewData= G/TBT/N/USA/2017"," G/TBT/N/USA/2017")</f>
        <v xml:space="preserve"> G/TBT/N/USA/2017</v>
      </c>
      <c r="E345" s="6" t="s">
        <v>17</v>
      </c>
      <c r="F345" s="8" t="s">
        <v>853</v>
      </c>
      <c r="G345" s="8" t="s">
        <v>854</v>
      </c>
      <c r="H345" s="6" t="s">
        <v>21</v>
      </c>
      <c r="I345" s="6" t="s">
        <v>856</v>
      </c>
      <c r="J345" s="6" t="s">
        <v>59</v>
      </c>
      <c r="K345" s="6" t="s">
        <v>21</v>
      </c>
      <c r="L345" s="6"/>
      <c r="M345" s="7">
        <v>45166</v>
      </c>
      <c r="N345" s="6" t="s">
        <v>25</v>
      </c>
      <c r="O345" s="8" t="s">
        <v>857</v>
      </c>
      <c r="P345" s="6" t="str">
        <f>HYPERLINK("https://docs.wto.org/imrd/directdoc.asp?DDFDocuments/t/G/TBTN23/USA2017.DOCX", "https://docs.wto.org/imrd/directdoc.asp?DDFDocuments/t/G/TBTN23/USA2017.DOCX")</f>
        <v>https://docs.wto.org/imrd/directdoc.asp?DDFDocuments/t/G/TBTN23/USA2017.DOCX</v>
      </c>
      <c r="Q345" s="6" t="str">
        <f>HYPERLINK("https://docs.wto.org/imrd/directdoc.asp?DDFDocuments/u/G/TBTN23/USA2017.DOCX", "https://docs.wto.org/imrd/directdoc.asp?DDFDocuments/u/G/TBTN23/USA2017.DOCX")</f>
        <v>https://docs.wto.org/imrd/directdoc.asp?DDFDocuments/u/G/TBTN23/USA2017.DOCX</v>
      </c>
      <c r="R345" s="6" t="str">
        <f>HYPERLINK("https://docs.wto.org/imrd/directdoc.asp?DDFDocuments/v/G/TBTN23/USA2017.DOCX", "https://docs.wto.org/imrd/directdoc.asp?DDFDocuments/v/G/TBTN23/USA2017.DOCX")</f>
        <v>https://docs.wto.org/imrd/directdoc.asp?DDFDocuments/v/G/TBTN23/USA2017.DOCX</v>
      </c>
    </row>
  </sheetData>
  <sortState xmlns:xlrd2="http://schemas.microsoft.com/office/spreadsheetml/2017/richdata2" ref="A2:R345">
    <sortCondition ref="A2:A345"/>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Agnete Debell</dc:creator>
  <cp:lastModifiedBy>Agnete Debell</cp:lastModifiedBy>
  <dcterms:created xsi:type="dcterms:W3CDTF">2023-08-01T08:38:38Z</dcterms:created>
  <dcterms:modified xsi:type="dcterms:W3CDTF">2023-08-01T12:31:57Z</dcterms:modified>
</cp:coreProperties>
</file>