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2\"/>
    </mc:Choice>
  </mc:AlternateContent>
  <xr:revisionPtr revIDLastSave="0" documentId="13_ncr:1_{6BDEA550-8A2B-4CF7-8E71-484EC4461FD2}" xr6:coauthVersionLast="47" xr6:coauthVersionMax="47" xr10:uidLastSave="{00000000-0000-0000-0000-000000000000}"/>
  <bookViews>
    <workbookView xWindow="-120" yWindow="-120" windowWidth="25440" windowHeight="1539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51" i="1" l="1"/>
  <c r="O251" i="1"/>
  <c r="N251" i="1"/>
  <c r="C13" i="1"/>
  <c r="P250" i="1"/>
  <c r="O250" i="1"/>
  <c r="N250" i="1"/>
  <c r="C224" i="1"/>
  <c r="P249" i="1"/>
  <c r="O249" i="1"/>
  <c r="N249" i="1"/>
  <c r="C142" i="1"/>
  <c r="P248" i="1"/>
  <c r="O248" i="1"/>
  <c r="N248" i="1"/>
  <c r="C169" i="1"/>
  <c r="P247" i="1"/>
  <c r="O247" i="1"/>
  <c r="N247" i="1"/>
  <c r="C211" i="1"/>
  <c r="P246" i="1"/>
  <c r="O246" i="1"/>
  <c r="N246" i="1"/>
  <c r="C123" i="1"/>
  <c r="P245" i="1"/>
  <c r="O245" i="1"/>
  <c r="N245" i="1"/>
  <c r="C245" i="1"/>
  <c r="P244" i="1"/>
  <c r="O244" i="1"/>
  <c r="N244" i="1"/>
  <c r="C134" i="1"/>
  <c r="P243" i="1"/>
  <c r="O243" i="1"/>
  <c r="N243" i="1"/>
  <c r="C101" i="1"/>
  <c r="P242" i="1"/>
  <c r="O242" i="1"/>
  <c r="N242" i="1"/>
  <c r="C228" i="1"/>
  <c r="P241" i="1"/>
  <c r="O241" i="1"/>
  <c r="N241" i="1"/>
  <c r="C19" i="1"/>
  <c r="P240" i="1"/>
  <c r="O240" i="1"/>
  <c r="N240" i="1"/>
  <c r="C133" i="1"/>
  <c r="P239" i="1"/>
  <c r="O239" i="1"/>
  <c r="N239" i="1"/>
  <c r="C167" i="1"/>
  <c r="P238" i="1"/>
  <c r="O238" i="1"/>
  <c r="N238" i="1"/>
  <c r="C93" i="1"/>
  <c r="P237" i="1"/>
  <c r="O237" i="1"/>
  <c r="N237" i="1"/>
  <c r="C92" i="1"/>
  <c r="P236" i="1"/>
  <c r="O236" i="1"/>
  <c r="N236" i="1"/>
  <c r="C14" i="1"/>
  <c r="P235" i="1"/>
  <c r="O235" i="1"/>
  <c r="N235" i="1"/>
  <c r="C91" i="1"/>
  <c r="P234" i="1"/>
  <c r="O234" i="1"/>
  <c r="N234" i="1"/>
  <c r="C90" i="1"/>
  <c r="P233" i="1"/>
  <c r="O233" i="1"/>
  <c r="N233" i="1"/>
  <c r="C166" i="1"/>
  <c r="P232" i="1"/>
  <c r="O232" i="1"/>
  <c r="N232" i="1"/>
  <c r="C152" i="1"/>
  <c r="P231" i="1"/>
  <c r="O231" i="1"/>
  <c r="N231" i="1"/>
  <c r="C243" i="1"/>
  <c r="P230" i="1"/>
  <c r="O230" i="1"/>
  <c r="N230" i="1"/>
  <c r="C158" i="1"/>
  <c r="P229" i="1"/>
  <c r="O229" i="1"/>
  <c r="N229" i="1"/>
  <c r="C151" i="1"/>
  <c r="P228" i="1"/>
  <c r="O228" i="1"/>
  <c r="N228" i="1"/>
  <c r="C199" i="1"/>
  <c r="P227" i="1"/>
  <c r="O227" i="1"/>
  <c r="N227" i="1"/>
  <c r="C122" i="1"/>
  <c r="P226" i="1"/>
  <c r="O226" i="1"/>
  <c r="N226" i="1"/>
  <c r="C171" i="1"/>
  <c r="P225" i="1"/>
  <c r="O225" i="1"/>
  <c r="N225" i="1"/>
  <c r="C237" i="1"/>
  <c r="P224" i="1"/>
  <c r="O224" i="1"/>
  <c r="N224" i="1"/>
  <c r="C223" i="1"/>
  <c r="P223" i="1"/>
  <c r="O223" i="1"/>
  <c r="N223" i="1"/>
  <c r="C235" i="1"/>
  <c r="P222" i="1"/>
  <c r="O222" i="1"/>
  <c r="N222" i="1"/>
  <c r="C39" i="1"/>
  <c r="P221" i="1"/>
  <c r="O221" i="1"/>
  <c r="N221" i="1"/>
  <c r="C198" i="1"/>
  <c r="P220" i="1"/>
  <c r="O220" i="1"/>
  <c r="N220" i="1"/>
  <c r="C234" i="1"/>
  <c r="P219" i="1"/>
  <c r="O219" i="1"/>
  <c r="N219" i="1"/>
  <c r="C121" i="1"/>
  <c r="P218" i="1"/>
  <c r="O218" i="1"/>
  <c r="N218" i="1"/>
  <c r="C238" i="1"/>
  <c r="P217" i="1"/>
  <c r="O217" i="1"/>
  <c r="N217" i="1"/>
  <c r="C124" i="1"/>
  <c r="P216" i="1"/>
  <c r="O216" i="1"/>
  <c r="N216" i="1"/>
  <c r="C233" i="1"/>
  <c r="P215" i="1"/>
  <c r="O215" i="1"/>
  <c r="N215" i="1"/>
  <c r="C136" i="1"/>
  <c r="P214" i="1"/>
  <c r="O214" i="1"/>
  <c r="N214" i="1"/>
  <c r="C17" i="1"/>
  <c r="P213" i="1"/>
  <c r="O213" i="1"/>
  <c r="N213" i="1"/>
  <c r="C127" i="1"/>
  <c r="P212" i="1"/>
  <c r="O212" i="1"/>
  <c r="N212" i="1"/>
  <c r="C89" i="1"/>
  <c r="P211" i="1"/>
  <c r="O211" i="1"/>
  <c r="N211" i="1"/>
  <c r="C126" i="1"/>
  <c r="P210" i="1"/>
  <c r="O210" i="1"/>
  <c r="N210" i="1"/>
  <c r="C45" i="1"/>
  <c r="P209" i="1"/>
  <c r="O209" i="1"/>
  <c r="N209" i="1"/>
  <c r="C216" i="1"/>
  <c r="P208" i="1"/>
  <c r="O208" i="1"/>
  <c r="N208" i="1"/>
  <c r="C104" i="1"/>
  <c r="P207" i="1"/>
  <c r="O207" i="1"/>
  <c r="N207" i="1"/>
  <c r="C139" i="1"/>
  <c r="P206" i="1"/>
  <c r="O206" i="1"/>
  <c r="N206" i="1"/>
  <c r="C5" i="1"/>
  <c r="P205" i="1"/>
  <c r="O205" i="1"/>
  <c r="N205" i="1"/>
  <c r="C97" i="1"/>
  <c r="P204" i="1"/>
  <c r="O204" i="1"/>
  <c r="N204" i="1"/>
  <c r="C157" i="1"/>
  <c r="P203" i="1"/>
  <c r="O203" i="1"/>
  <c r="N203" i="1"/>
  <c r="C200" i="1"/>
  <c r="P202" i="1"/>
  <c r="O202" i="1"/>
  <c r="N202" i="1"/>
  <c r="C44" i="1"/>
  <c r="P201" i="1"/>
  <c r="O201" i="1"/>
  <c r="N201" i="1"/>
  <c r="C103" i="1"/>
  <c r="P200" i="1"/>
  <c r="O200" i="1"/>
  <c r="N200" i="1"/>
  <c r="C230" i="1"/>
  <c r="P199" i="1"/>
  <c r="O199" i="1"/>
  <c r="N199" i="1"/>
  <c r="C239" i="1"/>
  <c r="P198" i="1"/>
  <c r="O198" i="1"/>
  <c r="N198" i="1"/>
  <c r="C217" i="1"/>
  <c r="P197" i="1"/>
  <c r="O197" i="1"/>
  <c r="N197" i="1"/>
  <c r="C173" i="1"/>
  <c r="P196" i="1"/>
  <c r="O196" i="1"/>
  <c r="N196" i="1"/>
  <c r="C42" i="1"/>
  <c r="P195" i="1"/>
  <c r="O195" i="1"/>
  <c r="N195" i="1"/>
  <c r="C102" i="1"/>
  <c r="P194" i="1"/>
  <c r="O194" i="1"/>
  <c r="N194" i="1"/>
  <c r="C47" i="1"/>
  <c r="P193" i="1"/>
  <c r="O193" i="1"/>
  <c r="N193" i="1"/>
  <c r="C201" i="1"/>
  <c r="P192" i="1"/>
  <c r="O192" i="1"/>
  <c r="N192" i="1"/>
  <c r="C40" i="1"/>
  <c r="P191" i="1"/>
  <c r="O191" i="1"/>
  <c r="N191" i="1"/>
  <c r="C202" i="1"/>
  <c r="P190" i="1"/>
  <c r="O190" i="1"/>
  <c r="N190" i="1"/>
  <c r="C96" i="1"/>
  <c r="P189" i="1"/>
  <c r="O189" i="1"/>
  <c r="N189" i="1"/>
  <c r="C100" i="1"/>
  <c r="P188" i="1"/>
  <c r="O188" i="1"/>
  <c r="N188" i="1"/>
  <c r="C137" i="1"/>
  <c r="P187" i="1"/>
  <c r="O187" i="1"/>
  <c r="N187" i="1"/>
  <c r="C172" i="1"/>
  <c r="P186" i="1"/>
  <c r="O186" i="1"/>
  <c r="N186" i="1"/>
  <c r="C203" i="1"/>
  <c r="P185" i="1"/>
  <c r="O185" i="1"/>
  <c r="N185" i="1"/>
  <c r="C18" i="1"/>
  <c r="P184" i="1"/>
  <c r="O184" i="1"/>
  <c r="N184" i="1"/>
  <c r="C4" i="1"/>
  <c r="P183" i="1"/>
  <c r="O183" i="1"/>
  <c r="N183" i="1"/>
  <c r="C145" i="1"/>
  <c r="P182" i="1"/>
  <c r="O182" i="1"/>
  <c r="N182" i="1"/>
  <c r="C215" i="1"/>
  <c r="P181" i="1"/>
  <c r="O181" i="1"/>
  <c r="N181" i="1"/>
  <c r="C204" i="1"/>
  <c r="P180" i="1"/>
  <c r="O180" i="1"/>
  <c r="N180" i="1"/>
  <c r="C135" i="1"/>
  <c r="P179" i="1"/>
  <c r="O179" i="1"/>
  <c r="N179" i="1"/>
  <c r="C35" i="1"/>
  <c r="P178" i="1"/>
  <c r="O178" i="1"/>
  <c r="N178" i="1"/>
  <c r="C38" i="1"/>
  <c r="P177" i="1"/>
  <c r="O177" i="1"/>
  <c r="N177" i="1"/>
  <c r="C150" i="1"/>
  <c r="P176" i="1"/>
  <c r="O176" i="1"/>
  <c r="N176" i="1"/>
  <c r="C205" i="1"/>
  <c r="P175" i="1"/>
  <c r="O175" i="1"/>
  <c r="N175" i="1"/>
  <c r="C219" i="1"/>
  <c r="P174" i="1"/>
  <c r="O174" i="1"/>
  <c r="N174" i="1"/>
  <c r="C37" i="1"/>
  <c r="P173" i="1"/>
  <c r="O173" i="1"/>
  <c r="N173" i="1"/>
  <c r="C160" i="1"/>
  <c r="P172" i="1"/>
  <c r="O172" i="1"/>
  <c r="N172" i="1"/>
  <c r="C36" i="1"/>
  <c r="P171" i="1"/>
  <c r="O171" i="1"/>
  <c r="N171" i="1"/>
  <c r="C149" i="1"/>
  <c r="P170" i="1"/>
  <c r="O170" i="1"/>
  <c r="N170" i="1"/>
  <c r="C170" i="1"/>
  <c r="P169" i="1"/>
  <c r="O169" i="1"/>
  <c r="N169" i="1"/>
  <c r="C15" i="1"/>
  <c r="P168" i="1"/>
  <c r="O168" i="1"/>
  <c r="N168" i="1"/>
  <c r="C229" i="1"/>
  <c r="P167" i="1"/>
  <c r="O167" i="1"/>
  <c r="N167" i="1"/>
  <c r="C27" i="1"/>
  <c r="P166" i="1"/>
  <c r="O166" i="1"/>
  <c r="N166" i="1"/>
  <c r="C197" i="1"/>
  <c r="P165" i="1"/>
  <c r="O165" i="1"/>
  <c r="N165" i="1"/>
  <c r="C221" i="1"/>
  <c r="P164" i="1"/>
  <c r="O164" i="1"/>
  <c r="N164" i="1"/>
  <c r="C226" i="1"/>
  <c r="P163" i="1"/>
  <c r="O163" i="1"/>
  <c r="N163" i="1"/>
  <c r="C2" i="1"/>
  <c r="P162" i="1"/>
  <c r="O162" i="1"/>
  <c r="N162" i="1"/>
  <c r="C88" i="1"/>
  <c r="P161" i="1"/>
  <c r="O161" i="1"/>
  <c r="N161" i="1"/>
  <c r="C231" i="1"/>
  <c r="P160" i="1"/>
  <c r="O160" i="1"/>
  <c r="N160" i="1"/>
  <c r="C109" i="1"/>
  <c r="P159" i="1"/>
  <c r="O159" i="1"/>
  <c r="N159" i="1"/>
  <c r="C159" i="1"/>
  <c r="P158" i="1"/>
  <c r="O158" i="1"/>
  <c r="N158" i="1"/>
  <c r="C236" i="1"/>
  <c r="P157" i="1"/>
  <c r="O157" i="1"/>
  <c r="N157" i="1"/>
  <c r="C164" i="1"/>
  <c r="P156" i="1"/>
  <c r="O156" i="1"/>
  <c r="N156" i="1"/>
  <c r="C232" i="1"/>
  <c r="P155" i="1"/>
  <c r="O155" i="1"/>
  <c r="N155" i="1"/>
  <c r="C87" i="1"/>
  <c r="P154" i="1"/>
  <c r="O154" i="1"/>
  <c r="N154" i="1"/>
  <c r="C98" i="1"/>
  <c r="P153" i="1"/>
  <c r="O153" i="1"/>
  <c r="N153" i="1"/>
  <c r="C99" i="1"/>
  <c r="P152" i="1"/>
  <c r="O152" i="1"/>
  <c r="N152" i="1"/>
  <c r="C95" i="1"/>
  <c r="P151" i="1"/>
  <c r="O151" i="1"/>
  <c r="N151" i="1"/>
  <c r="C138" i="1"/>
  <c r="P150" i="1"/>
  <c r="O150" i="1"/>
  <c r="N150" i="1"/>
  <c r="C34" i="1"/>
  <c r="P149" i="1"/>
  <c r="O149" i="1"/>
  <c r="N149" i="1"/>
  <c r="C241" i="1"/>
  <c r="P148" i="1"/>
  <c r="O148" i="1"/>
  <c r="N148" i="1"/>
  <c r="C148" i="1"/>
  <c r="P147" i="1"/>
  <c r="O147" i="1"/>
  <c r="N147" i="1"/>
  <c r="C33" i="1"/>
  <c r="P146" i="1"/>
  <c r="O146" i="1"/>
  <c r="N146" i="1"/>
  <c r="C110" i="1"/>
  <c r="P145" i="1"/>
  <c r="O145" i="1"/>
  <c r="N145" i="1"/>
  <c r="C213" i="1"/>
  <c r="P144" i="1"/>
  <c r="O144" i="1"/>
  <c r="N144" i="1"/>
  <c r="C32" i="1"/>
  <c r="P143" i="1"/>
  <c r="O143" i="1"/>
  <c r="N143" i="1"/>
  <c r="C43" i="1"/>
  <c r="P142" i="1"/>
  <c r="O142" i="1"/>
  <c r="N142" i="1"/>
  <c r="C31" i="1"/>
  <c r="P141" i="1"/>
  <c r="O141" i="1"/>
  <c r="N141" i="1"/>
  <c r="C214" i="1"/>
  <c r="P140" i="1"/>
  <c r="O140" i="1"/>
  <c r="N140" i="1"/>
  <c r="C174" i="1"/>
  <c r="P139" i="1"/>
  <c r="O139" i="1"/>
  <c r="N139" i="1"/>
  <c r="C175" i="1"/>
  <c r="P138" i="1"/>
  <c r="O138" i="1"/>
  <c r="N138" i="1"/>
  <c r="C163" i="1"/>
  <c r="P137" i="1"/>
  <c r="O137" i="1"/>
  <c r="N137" i="1"/>
  <c r="C30" i="1"/>
  <c r="P136" i="1"/>
  <c r="O136" i="1"/>
  <c r="N136" i="1"/>
  <c r="C94" i="1"/>
  <c r="P135" i="1"/>
  <c r="O135" i="1"/>
  <c r="N135" i="1"/>
  <c r="C29" i="1"/>
  <c r="P134" i="1"/>
  <c r="O134" i="1"/>
  <c r="N134" i="1"/>
  <c r="C28" i="1"/>
  <c r="P133" i="1"/>
  <c r="O133" i="1"/>
  <c r="N133" i="1"/>
  <c r="C162" i="1"/>
  <c r="P132" i="1"/>
  <c r="O132" i="1"/>
  <c r="N132" i="1"/>
  <c r="C85" i="1"/>
  <c r="P131" i="1"/>
  <c r="O131" i="1"/>
  <c r="N131" i="1"/>
  <c r="C120" i="1"/>
  <c r="P130" i="1"/>
  <c r="O130" i="1"/>
  <c r="N130" i="1"/>
  <c r="C84" i="1"/>
  <c r="P129" i="1"/>
  <c r="O129" i="1"/>
  <c r="N129" i="1"/>
  <c r="C83" i="1"/>
  <c r="P128" i="1"/>
  <c r="O128" i="1"/>
  <c r="N128" i="1"/>
  <c r="C82" i="1"/>
  <c r="P127" i="1"/>
  <c r="O127" i="1"/>
  <c r="N127" i="1"/>
  <c r="C81" i="1"/>
  <c r="P126" i="1"/>
  <c r="O126" i="1"/>
  <c r="N126" i="1"/>
  <c r="C119" i="1"/>
  <c r="P125" i="1"/>
  <c r="O125" i="1"/>
  <c r="N125" i="1"/>
  <c r="C246" i="1"/>
  <c r="P124" i="1"/>
  <c r="O124" i="1"/>
  <c r="N124" i="1"/>
  <c r="C118" i="1"/>
  <c r="P123" i="1"/>
  <c r="O123" i="1"/>
  <c r="N123" i="1"/>
  <c r="C80" i="1"/>
  <c r="P122" i="1"/>
  <c r="O122" i="1"/>
  <c r="N122" i="1"/>
  <c r="C79" i="1"/>
  <c r="P121" i="1"/>
  <c r="O121" i="1"/>
  <c r="N121" i="1"/>
  <c r="C11" i="1"/>
  <c r="P120" i="1"/>
  <c r="O120" i="1"/>
  <c r="N120" i="1"/>
  <c r="C78" i="1"/>
  <c r="P119" i="1"/>
  <c r="O119" i="1"/>
  <c r="N119" i="1"/>
  <c r="C77" i="1"/>
  <c r="P118" i="1"/>
  <c r="O118" i="1"/>
  <c r="N118" i="1"/>
  <c r="C76" i="1"/>
  <c r="P117" i="1"/>
  <c r="O117" i="1"/>
  <c r="N117" i="1"/>
  <c r="C75" i="1"/>
  <c r="P116" i="1"/>
  <c r="O116" i="1"/>
  <c r="N116" i="1"/>
  <c r="C74" i="1"/>
  <c r="P115" i="1"/>
  <c r="O115" i="1"/>
  <c r="N115" i="1"/>
  <c r="C117" i="1"/>
  <c r="P114" i="1"/>
  <c r="O114" i="1"/>
  <c r="N114" i="1"/>
  <c r="C73" i="1"/>
  <c r="P113" i="1"/>
  <c r="O113" i="1"/>
  <c r="N113" i="1"/>
  <c r="C72" i="1"/>
  <c r="P112" i="1"/>
  <c r="O112" i="1"/>
  <c r="N112" i="1"/>
  <c r="C46" i="1"/>
  <c r="P111" i="1"/>
  <c r="O111" i="1"/>
  <c r="N111" i="1"/>
  <c r="C71" i="1"/>
  <c r="P110" i="1"/>
  <c r="O110" i="1"/>
  <c r="N110" i="1"/>
  <c r="C70" i="1"/>
  <c r="P109" i="1"/>
  <c r="O109" i="1"/>
  <c r="N109" i="1"/>
  <c r="C69" i="1"/>
  <c r="P108" i="1"/>
  <c r="O108" i="1"/>
  <c r="N108" i="1"/>
  <c r="C68" i="1"/>
  <c r="P107" i="1"/>
  <c r="O107" i="1"/>
  <c r="N107" i="1"/>
  <c r="C67" i="1"/>
  <c r="P106" i="1"/>
  <c r="O106" i="1"/>
  <c r="N106" i="1"/>
  <c r="C66" i="1"/>
  <c r="P105" i="1"/>
  <c r="O105" i="1"/>
  <c r="N105" i="1"/>
  <c r="C116" i="1"/>
  <c r="P104" i="1"/>
  <c r="O104" i="1"/>
  <c r="N104" i="1"/>
  <c r="C115" i="1"/>
  <c r="P103" i="1"/>
  <c r="O103" i="1"/>
  <c r="N103" i="1"/>
  <c r="C114" i="1"/>
  <c r="P102" i="1"/>
  <c r="O102" i="1"/>
  <c r="N102" i="1"/>
  <c r="C65" i="1"/>
  <c r="P101" i="1"/>
  <c r="O101" i="1"/>
  <c r="N101" i="1"/>
  <c r="C64" i="1"/>
  <c r="P100" i="1"/>
  <c r="O100" i="1"/>
  <c r="N100" i="1"/>
  <c r="C63" i="1"/>
  <c r="P99" i="1"/>
  <c r="O99" i="1"/>
  <c r="N99" i="1"/>
  <c r="C62" i="1"/>
  <c r="P98" i="1"/>
  <c r="O98" i="1"/>
  <c r="N98" i="1"/>
  <c r="C61" i="1"/>
  <c r="P97" i="1"/>
  <c r="O97" i="1"/>
  <c r="N97" i="1"/>
  <c r="C113" i="1"/>
  <c r="P96" i="1"/>
  <c r="O96" i="1"/>
  <c r="N96" i="1"/>
  <c r="C196" i="1"/>
  <c r="P95" i="1"/>
  <c r="O95" i="1"/>
  <c r="N95" i="1"/>
  <c r="C60" i="1"/>
  <c r="P94" i="1"/>
  <c r="O94" i="1"/>
  <c r="N94" i="1"/>
  <c r="C59" i="1"/>
  <c r="P93" i="1"/>
  <c r="O93" i="1"/>
  <c r="N93" i="1"/>
  <c r="C112" i="1"/>
  <c r="P92" i="1"/>
  <c r="O92" i="1"/>
  <c r="N92" i="1"/>
  <c r="C58" i="1"/>
  <c r="P91" i="1"/>
  <c r="O91" i="1"/>
  <c r="N91" i="1"/>
  <c r="C57" i="1"/>
  <c r="P90" i="1"/>
  <c r="O90" i="1"/>
  <c r="N90" i="1"/>
  <c r="C111" i="1"/>
  <c r="P89" i="1"/>
  <c r="O89" i="1"/>
  <c r="N89" i="1"/>
  <c r="C56" i="1"/>
  <c r="P88" i="1"/>
  <c r="O88" i="1"/>
  <c r="N88" i="1"/>
  <c r="C248" i="1"/>
  <c r="P87" i="1"/>
  <c r="O87" i="1"/>
  <c r="N87" i="1"/>
  <c r="C125" i="1"/>
  <c r="P86" i="1"/>
  <c r="O86" i="1"/>
  <c r="N86" i="1"/>
  <c r="C144" i="1"/>
  <c r="O85" i="1"/>
  <c r="N85" i="1"/>
  <c r="C249" i="1"/>
  <c r="P84" i="1"/>
  <c r="N84" i="1"/>
  <c r="C41" i="1"/>
  <c r="P83" i="1"/>
  <c r="O83" i="1"/>
  <c r="N83" i="1"/>
  <c r="C12" i="1"/>
  <c r="N82" i="1"/>
  <c r="C161" i="1"/>
  <c r="P81" i="1"/>
  <c r="N81" i="1"/>
  <c r="C193" i="1"/>
  <c r="P80" i="1"/>
  <c r="N80" i="1"/>
  <c r="C247" i="1"/>
  <c r="N79" i="1"/>
  <c r="C147" i="1"/>
  <c r="P78" i="1"/>
  <c r="N78" i="1"/>
  <c r="C192" i="1"/>
  <c r="P77" i="1"/>
  <c r="N77" i="1"/>
  <c r="C244" i="1"/>
  <c r="P76" i="1"/>
  <c r="N76" i="1"/>
  <c r="C251" i="1"/>
  <c r="N75" i="1"/>
  <c r="C140" i="1"/>
  <c r="P74" i="1"/>
  <c r="N74" i="1"/>
  <c r="C107" i="1"/>
  <c r="P73" i="1"/>
  <c r="N73" i="1"/>
  <c r="C106" i="1"/>
  <c r="N72" i="1"/>
  <c r="C156" i="1"/>
  <c r="P71" i="1"/>
  <c r="N71" i="1"/>
  <c r="C195" i="1"/>
  <c r="P70" i="1"/>
  <c r="N70" i="1"/>
  <c r="C105" i="1"/>
  <c r="N69" i="1"/>
  <c r="C189" i="1"/>
  <c r="N68" i="1"/>
  <c r="C10" i="1"/>
  <c r="N67" i="1"/>
  <c r="C180" i="1"/>
  <c r="N66" i="1"/>
  <c r="C210" i="1"/>
  <c r="N65" i="1"/>
  <c r="C108" i="1"/>
  <c r="N64" i="1"/>
  <c r="C51" i="1"/>
  <c r="N63" i="1"/>
  <c r="C188" i="1"/>
  <c r="N62" i="1"/>
  <c r="C26" i="1"/>
  <c r="N61" i="1"/>
  <c r="C168" i="1"/>
  <c r="N60" i="1"/>
  <c r="C207" i="1"/>
  <c r="N59" i="1"/>
  <c r="C187" i="1"/>
  <c r="N58" i="1"/>
  <c r="C3" i="1"/>
  <c r="N57" i="1"/>
  <c r="C225" i="1"/>
  <c r="N56" i="1"/>
  <c r="C86" i="1"/>
  <c r="N55" i="1"/>
  <c r="C55" i="1"/>
  <c r="N54" i="1"/>
  <c r="C186" i="1"/>
  <c r="N53" i="1"/>
  <c r="C190" i="1"/>
  <c r="N52" i="1"/>
  <c r="C146" i="1"/>
  <c r="N51" i="1"/>
  <c r="C155" i="1"/>
  <c r="N50" i="1"/>
  <c r="C220" i="1"/>
  <c r="N49" i="1"/>
  <c r="C191" i="1"/>
  <c r="N48" i="1"/>
  <c r="C9" i="1"/>
  <c r="N47" i="1"/>
  <c r="C206" i="1"/>
  <c r="N46" i="1"/>
  <c r="C179" i="1"/>
  <c r="N45" i="1"/>
  <c r="C185" i="1"/>
  <c r="N44" i="1"/>
  <c r="C227" i="1"/>
  <c r="N43" i="1"/>
  <c r="C209" i="1"/>
  <c r="N42" i="1"/>
  <c r="C132" i="1"/>
  <c r="N41" i="1"/>
  <c r="C131" i="1"/>
  <c r="N40" i="1"/>
  <c r="C178" i="1"/>
  <c r="N39" i="1"/>
  <c r="C194" i="1"/>
  <c r="N38" i="1"/>
  <c r="C25" i="1"/>
  <c r="N37" i="1"/>
  <c r="C130" i="1"/>
  <c r="N36" i="1"/>
  <c r="C54" i="1"/>
  <c r="N35" i="1"/>
  <c r="C184" i="1"/>
  <c r="N34" i="1"/>
  <c r="C183" i="1"/>
  <c r="N33" i="1"/>
  <c r="C24" i="1"/>
  <c r="N32" i="1"/>
  <c r="C129" i="1"/>
  <c r="N31" i="1"/>
  <c r="C50" i="1"/>
  <c r="N30" i="1"/>
  <c r="C182" i="1"/>
  <c r="N29" i="1"/>
  <c r="C52" i="1"/>
  <c r="N28" i="1"/>
  <c r="C23" i="1"/>
  <c r="N27" i="1"/>
  <c r="C154" i="1"/>
  <c r="N26" i="1"/>
  <c r="C8" i="1"/>
  <c r="N25" i="1"/>
  <c r="C7" i="1"/>
  <c r="N24" i="1"/>
  <c r="C153" i="1"/>
  <c r="N23" i="1"/>
  <c r="C240" i="1"/>
  <c r="N22" i="1"/>
  <c r="C6" i="1"/>
  <c r="N21" i="1"/>
  <c r="C208" i="1"/>
  <c r="N20" i="1"/>
  <c r="C177" i="1"/>
  <c r="N19" i="1"/>
  <c r="C176" i="1"/>
  <c r="N18" i="1"/>
  <c r="C53" i="1"/>
  <c r="N17" i="1"/>
  <c r="C22" i="1"/>
  <c r="N16" i="1"/>
  <c r="C21" i="1"/>
  <c r="N15" i="1"/>
  <c r="C128" i="1"/>
  <c r="P14" i="1"/>
  <c r="C143" i="1"/>
  <c r="P13" i="1"/>
  <c r="C242" i="1"/>
  <c r="N12" i="1"/>
  <c r="C141" i="1"/>
  <c r="P11" i="1"/>
  <c r="C48" i="1"/>
  <c r="N10" i="1"/>
  <c r="C222" i="1"/>
  <c r="N9" i="1"/>
  <c r="C49" i="1"/>
  <c r="N8" i="1"/>
  <c r="C212" i="1"/>
  <c r="N7" i="1"/>
  <c r="C250" i="1"/>
  <c r="N6" i="1"/>
  <c r="C20" i="1"/>
  <c r="N5" i="1"/>
  <c r="C165" i="1"/>
  <c r="N4" i="1"/>
  <c r="C218" i="1"/>
  <c r="P3" i="1"/>
  <c r="C181" i="1"/>
  <c r="N2" i="1"/>
  <c r="C16" i="1"/>
</calcChain>
</file>

<file path=xl/sharedStrings.xml><?xml version="1.0" encoding="utf-8"?>
<sst xmlns="http://schemas.openxmlformats.org/spreadsheetml/2006/main" count="2508" uniqueCount="1129">
  <si>
    <t>Notifying Member</t>
  </si>
  <si>
    <t>Document symbol</t>
  </si>
  <si>
    <t>Title</t>
  </si>
  <si>
    <t>Description</t>
  </si>
  <si>
    <t>Products covered</t>
  </si>
  <si>
    <t>HS code(s)</t>
  </si>
  <si>
    <t>ICS code(s)</t>
  </si>
  <si>
    <t>Objectives</t>
  </si>
  <si>
    <t>Final date for comments</t>
  </si>
  <si>
    <t>Notification type</t>
  </si>
  <si>
    <t>Notified document</t>
  </si>
  <si>
    <t>Link to notification(EN)</t>
  </si>
  <si>
    <t>Link to notification(FR)</t>
  </si>
  <si>
    <t>Link to notification(ES)</t>
  </si>
  <si>
    <t>United States of America</t>
  </si>
  <si>
    <t>Standards of Fill for Wine and Distilled Spirits</t>
  </si>
  <si>
    <t>Notice of proposed rulemaking - In this document, the Alcohol and Tobacco Tax and Trade Bureau 
(TTB) proposes to amend the regulations governing wine and distilled 
spirits containers. TTB is proposing to add 10 additional authorized 
standards of fill for wine, along with related technical and other 
harmonizing changes. TTB also is considering, as an alternative, 
eliminating all but a minimum standard of fill for wine containers and 
all but a minimum and maximum for distilled spirits containers, thus 
potentially eliminating unnecessary regulatory requirements, reducing 
barriers to competition, and providing consumers broader purchasing 
options.&gt;</t>
  </si>
  <si>
    <t>Wine and distilled spirits containers; Alcoholic beverages (ICS code(s): 67.160.10)</t>
  </si>
  <si>
    <t/>
  </si>
  <si>
    <t>67.160.10 - Alcoholic beverages</t>
  </si>
  <si>
    <t>Harmonization (TBT); Consumer information, labelling (TBT)</t>
  </si>
  <si>
    <t>Regular notification</t>
  </si>
  <si>
    <r>
      <rPr>
        <sz val="11"/>
        <rFont val="Calibri"/>
      </rPr>
      <t>https://members.wto.org/crnattachments/2022/TBT/USA/22_3744_00_e.pdf</t>
    </r>
  </si>
  <si>
    <t>Chile</t>
  </si>
  <si>
    <t>RESOLUCIÓN EXENTA QUE ESTABLECE REQUISITOS PARA LOS REGISTROS SANITARIOS DE MEDICAMENTOS ANTICONCEPTIVOS ORALES</t>
  </si>
  <si>
    <t>Establece requisitos para los anticonceptivos orales constituidos por comprimidos activos y placebos. Otorga plazo a los titulares de registro sanitario, para implementar un proceso de evaluación y transformación tecnológica destinada a diferenciar el placebo del activo por la forma del comprimido. Establece advertencia que debe ser incluida en el folleto al paciente. </t>
  </si>
  <si>
    <t>Productos Farmacéuticos anticonceptivos orales</t>
  </si>
  <si>
    <t>Protection of human health or safety (TBT)</t>
  </si>
  <si>
    <r>
      <rPr>
        <sz val="11"/>
        <rFont val="Calibri"/>
      </rPr>
      <t>https://members.wto.org/crnattachments/2022/TBT/CHL/22_3762_00_s.pdf
https://www.ispch.cl/wp-content/uploads/resoluciones/31514_RM-2198-19.05.22-ID830117-ANTICONCEPTIVOS.pdf</t>
    </r>
  </si>
  <si>
    <t>Israel</t>
  </si>
  <si>
    <t>SI 71568 part 4 - Fire extinguishing media: Foam concentrates – Specification for low expansion foam concentrates for surface application to water-miscible liquids</t>
  </si>
  <si>
    <t>Revision of the Mandatory Standard SI 71568 part 4, dealing with foam concentrates fire extinguishers. This draft standard revision adopts both the European Standard EN 1568-4: February 2018 and the American Standard ANSI/UL 162 – Eighth Edition: February 23, 2018 (only the requirements applying to low expansion foam concentrates for surface application to water-miscible liquids).The standard's Hebrew section includes a few national deviations as follows:In the European route of compliance (Chapter A):Adds to the standard's introduction a reference to the Mandatory Standards SI 2302 parts 1-2, dealing with the classification, labeling, marking, packaging and transportation of dangerous substances and mixtures;Changes in the normative references (Section 2);Changes the requirements of Section 12 dealing with occupational health and ecotoxicological requirements;Changes the container marking requirements as detailed in Section 14.In the American route of compliance (Chapter B):Changes the standard's scope to apply to low expansion foam concentrates for surface application to water-miscible liquids ;Adds a new Section 1-a with new normative references;Adds a new Section 27 dealing with ecotoxicological requirements.The major differences between the old version and this new revised draft standard are as follow:Adds to both routes of compliance new requirements that limit the maximum concentration of perfluorooctanoic acid (PFOA), its salts and PFOA-related compounds and of perfluorooctanoic acid (PFOA), its salts and PFOA-related compounds, in foam concentrates;Adds to the American route of compliance (Chapter B) updated specifications for commercial hapten.Both the old standard and this new revised standard will apply from entry into force of this revision for one year. During this time, products may be tested according to the old or the new revised standard.</t>
  </si>
  <si>
    <t>Foam concentrates fire extinguishers (HS code(s): 842410); (ICS code(s): 13.220.10)</t>
  </si>
  <si>
    <t>842410 - Fire extinguishers, whether or not charged</t>
  </si>
  <si>
    <t>13.220.10 - Fire-fighting</t>
  </si>
  <si>
    <t>Protection of human health or safety (TBT); Protection of the environment (TBT)</t>
  </si>
  <si>
    <r>
      <rPr>
        <sz val="11"/>
        <rFont val="Calibri"/>
      </rPr>
      <t>https://members.wto.org/crnattachments/2022/TBT/ISR/22_3741_00_x.pdf</t>
    </r>
  </si>
  <si>
    <t>Korea, Republic of</t>
  </si>
  <si>
    <t>Revision of “Rules on the Performance and Standards for Motor Vehicles and their Parts”</t>
  </si>
  <si>
    <t>The following amendments will be made: _x000D_
These amendments will be applied to new type vehicles only._x000D_
 A. Harmonizing with the UN R157 for performance requirements of Automated Lane Keeping Systems(ALKS) (Draft Table 27 Paragraph 1 related to Article 111-3)  1) Improving of the requirements of dedicated means of activation and deactivation of system for ALKS (Draft Table 27 paragraph 1, Item 1)  2) The requirements of the control and detection of other road users and environmental conditions under the DDT(Dynamic Driving Task) (Draft Table 27 Paragraph 1, Item 2)  3) Amending of indication method for the minimum following distance (Draft   _x000D_
Table 27 Paragraph 1, Item 2)  4) Strengthening requirements of forward, lateral detection range and minimum forward detection distance of ALKS (Draft   Table 27 Paragraph 1, Item 3)  5) Improving the requirements of initiation timing of transition demand to driver (Draft   Table 27 Paragraph 1, Item 4)  6) Strengthening the requirements of information to the driver (Human-Machine-Interface) (Draft Table 27 Paragraph 1, Item 5)  7) Amending the requirements of Minimum Risk Manoeuvre (Draft Table 27 Paragraph 1, Item 6)  8) Clarifying the requirements of Emergency Manoeuvre (Draft Table 27 Paragraph 1, Item 7) B. Harmonizing with the UN R157 for Driver Availability Recognition System of Automated Lane Keeping Systems(ALKS) (Draft Table 27 Paragraph 2 related to Article 111-3)  1) Simplifying the requirements of criteria for deeming driver availability (Draft Table 27 Paragraph 2, Item 3)  2) Introducing the detection requirements of driver availability (Draft Table 27 Paragraph 2, Item 4) C. Improving the current text of Article 111-3 </t>
  </si>
  <si>
    <t>Motor Vehicles</t>
  </si>
  <si>
    <t>Reducing trade barriers and facilitating trade (TBT); Harmonization (TBT)</t>
  </si>
  <si>
    <r>
      <rPr>
        <sz val="11"/>
        <rFont val="Calibri"/>
      </rPr>
      <t>https://members.wto.org/crnattachments/2022/TBT/KOR/22_3749_00_x.pdf
https://members.wto.org/crnattachments/2022/TBT/KOR/22_3749_01_x.pdf</t>
    </r>
  </si>
  <si>
    <t>Uganda</t>
  </si>
  <si>
    <t>DUS 2434:2022, Building hardware - Mechanically operated locks and locking plates - Requirements and test methods, Second Edition</t>
  </si>
  <si>
    <t>This Uganda Standard specifies requirements and test methods for durability, strength, security and functionality of mechanically operated locks and their locking plates:_x000D_
a) for use in doors in buildings;_x000D_
b) for use on fire and smoke compartmentation doors fitted with door closing devices, to enable such doors to close reliably and thus achieve self-closing in the event of fire; and_x000D_
c) for use on locked fire doors to maintain the fire integrity of the door assembly._x000D_
This Uganda Standard covers locks and their locking plates, which are either manufactured and placed on the market in their entirety by one producer or produced by more than one producer, or assembled from sub-assemblies produced by more than one producer and designed to be used in combination._x000D_
This Uganda Standard specifies mechanically operated locks and locking systems intended for use in different environmental and security conditions, thus necessitating different grades._x000D_
This Uganda Standard does not specify Multipoint locks or their locking plates. This Uganda Standard specifies the dimensions and properties required for security. Assessment of the contribution of the product to the fire resistance of specific fire resistance and/or smoke control door set assemblies is beyond the scope of this Uganda Standard.</t>
  </si>
  <si>
    <t>- Parts (HS code(s): 830160); Building accessories (ICS code(s): 91.190)</t>
  </si>
  <si>
    <t>830160 - Parts of padlocks, locks, clasps and frames with clasps, incorporating locks, of base metal, n.e.s.</t>
  </si>
  <si>
    <t>91.190 - Building accessories</t>
  </si>
  <si>
    <t>Consumer information, labelling (TBT); Prevention of deceptive practices and consumer protection (TBT); Quality requirements (TBT)</t>
  </si>
  <si>
    <r>
      <rPr>
        <sz val="11"/>
        <rFont val="Calibri"/>
      </rPr>
      <t>https://members.wto.org/crnattachments/2022/TBT/UGA/22_3750_00_e.pdf</t>
    </r>
  </si>
  <si>
    <t>Ukraine</t>
  </si>
  <si>
    <t>Law of Ukraine No 2246 "On amendments to some laws of Ukraine on uninterrupted production and supply of agricultural products during martial law" of 12 May 2022</t>
  </si>
  <si>
    <t>The Law provides, inter alia,  for possibility for Ukrainian producers of organic products, which are produced according to EU standards, to switch to Ukrainian production standards without an additional transitional period (if it takes place within the same certification body) for the duration of martial law.The Law  is also notified in accordance with the provisions of the SPS Agreement.</t>
  </si>
  <si>
    <t> Organic products</t>
  </si>
  <si>
    <t>Other (TBT)</t>
  </si>
  <si>
    <r>
      <rPr>
        <sz val="11"/>
        <rFont val="Calibri"/>
      </rPr>
      <t>https://zakon.rada.gov.ua/laws/show/2246-20#Text</t>
    </r>
  </si>
  <si>
    <t>Saudi Arabia, Kingdom of</t>
  </si>
  <si>
    <t>Performance requirements for pressurized flushing devices for plumbing fixtures </t>
  </si>
  <si>
    <t>This Standard covers pressurized flushing devices (PFDs) intended to flush water closets, urinals, and other plumbing fixtures and specifies requirements for materials, design, methods of operation, test methods, and markings.</t>
  </si>
  <si>
    <t>Sanitary installations (ICS code(s): 91.140.70) Including bidets, kitchen sinks, baths, waste chutes, etc.</t>
  </si>
  <si>
    <t>91.140.70 - Sanitary installations</t>
  </si>
  <si>
    <t>Protection of the environment (TBT)</t>
  </si>
  <si>
    <t>Energy Labeling Rule</t>
  </si>
  <si>
    <t>Notice of proposed rulemaking - The Federal Trade Commission ("FTC" or “Commission”) proposes routine updates to comparability range information on EnergyGuide labels for televisions, refrigerators and freezers, dishwashers, water heaters, room air conditioners (ranges only), _x000D_
clothes washers, furnaces, and pool heaters in the Energy Labeling Rule ("Rule"). The proposed amendments also contain a minor, clarifying _x000D_
change to requirements for determining room air conditioner capacity.</t>
  </si>
  <si>
    <t>Energy labeling; Environmental protection (ICS code(s): 13.020); Ventilators. Fans. Air-conditioners (ICS code(s): 23.120); Domestic electrical appliances in general (ICS code(s): 97.030); Kitchen equipment (ICS code(s): 97.040); Laundry appliances (ICS code(s): 97.060); Cleaning appliances (ICS code(s): 97.080); Domestic, commercial and industrial heating appliances (ICS code(s): 97.100); Equipment for entertainment (ICS code(s): 97.200)</t>
  </si>
  <si>
    <t>13.020 - Environmental protection; 23.120 - Ventilators. Fans. Air-conditioners; 97.030 - Domestic electrical appliances in general; 97.040 - Kitchen equipment; 97.060 - Laundry appliances; 97.080 - Cleaning appliances; 97.100 - Domestic, commercial and industrial heating appliances; 97.200 - Equipment for entertainment</t>
  </si>
  <si>
    <t>Protection of the environment (TBT); Consumer information, labelling (TBT)</t>
  </si>
  <si>
    <r>
      <rPr>
        <sz val="11"/>
        <rFont val="Calibri"/>
      </rPr>
      <t>https://members.wto.org/crnattachments/2022/TBT/USA/22_3745_00_e.pdf</t>
    </r>
  </si>
  <si>
    <t>Chinese Taipei</t>
  </si>
  <si>
    <t>Proposal for Amendments to the Legal Inspection Requirements for digital still image video cameras and digital cameras</t>
  </si>
  <si>
    <t>The Bureau of Standards, Metrology and Inspection of the Ministry of Economic Affairs (BSMI) proposes to change the conformity assessment procedure of digital cameras due to the high rate of non-compliant market surveillance results. The new conformity assessment procedure will be Registration of Products Certification (Modules II+III) or Type-approved Batch Inspection (TABI). The amendments will take effect from 1 January 2025. The import regulation code of the commodity is assigned as C02.</t>
  </si>
  <si>
    <t>Digital still image video cameras and digital cameras (HS 8525.80)</t>
  </si>
  <si>
    <t>852580 - Television cameras, digital cameras and video camera recorders</t>
  </si>
  <si>
    <r>
      <rPr>
        <sz val="11"/>
        <rFont val="Calibri"/>
      </rPr>
      <t>https://members.wto.org/crnattachments/2022/TBT/TPKM/22_3764_00_x.pdf
https://members.wto.org/crnattachments/2022/TBT/TPKM/22_3764_00_e.pdf</t>
    </r>
  </si>
  <si>
    <t>Resolución Exenta N° 497 del 16 de mayo de 2022 que aprueba Anteproyecto de Norma de Emisión Aplicables a Vehículos Pesados y lo somete a consulta pública.</t>
  </si>
  <si>
    <t>El presente documento, que se encuentra en proceso de consulta ciudadana a nivel nacional, tiene por objeto regular las emisiones de contaminantes atmosféricos generadas por los vehículos pesados, los cuales utilizan mayoritariamente diésel como combustible. Dichas emisiones de sustancias, tales como óxidos nitrosos y material particulado, generan efectos adversos en salud que impactan en forma directa a los habitantes de los centros urbanos con mayor densidad poblacional. La Organización Mundial de la Salud (OMS), ha establecido que las emisiones de material particulado generadas por motores diésel están asociadas a enfermedades agudas y crónicas.</t>
  </si>
  <si>
    <t>Norma de emisión aplicable a vehículos pesados</t>
  </si>
  <si>
    <r>
      <rPr>
        <sz val="11"/>
        <rFont val="Calibri"/>
      </rPr>
      <t xml:space="preserve">https://members.wto.org/crnattachments/2022/TBT/CHL/22_3776_00_s.pdf
https://consultasciudadanas.mma.gob.cl/portal/consulta/125
</t>
    </r>
  </si>
  <si>
    <t>Proposed amendments to the “Korea Quasi-drug Codex (KQC)” </t>
  </si>
  <si>
    <t>MFDS is amending the "Korean Quasi-drug Codex” as follows:- Improve the identification test for “Benzalconium Cloride”,- Establish a purity test method for Benzene in “Carbomers”, etc.</t>
  </si>
  <si>
    <t>Quasidrug</t>
  </si>
  <si>
    <t>Protection of human health or safety (TBT); Quality requirements (TBT)</t>
  </si>
  <si>
    <r>
      <rPr>
        <sz val="11"/>
        <rFont val="Calibri"/>
      </rPr>
      <t>https://members.wto.org/crnattachments/2022/TBT/KOR/22_3763_00_x.pdf</t>
    </r>
  </si>
  <si>
    <t>Peru</t>
  </si>
  <si>
    <t>Proyecto de Reglamento que regula el uso medicinal y terapéutico, del Cannabis y sus derivados</t>
  </si>
  <si>
    <t>El Presente Reglamento tiene por objeto: Regular las disposiciones establecidas en la Ley N° 30681, Ley que regula el uso medicinal y terapéutico del cannabis y sus derivados, y la Ley N° 31312 que la modifica, con el objeto de garantizar el uso medicinal y terapéutico del cannabis y sus derivados.El acceso al cannabis y sus derivados exclusivamente para fines medicinales y terapéuticos, promoviendo su uso racional.</t>
  </si>
  <si>
    <t>SubpartidaNacional      - Descripción1211.90.90.99 Semilla de cannabis1301.90.90.90 Resina de cannabis1302.19.91.00 Extracto, tintura y aceite de cannabis1302.19.99.00 Extracto, tintura y aceite de cannabis3004.90.29.00 Mezcla estandarizada tetrahidrocannabinol (THC) y cannabidiol (CBD)2932.95.00.00 Tetrahidrocannabinol (THC)2932.95.00.00 Análogo semisintético (THC)</t>
  </si>
  <si>
    <t>121190 - Plants, parts of plants, incl. seeds and fruits, used primarily in perfumery, in pharmacy or for insecticidal, fungicidal or similar purposes, fresh or dried, whether or not cut, crushed or powdered (excl. ginseng roots, coca leaf, poppy straw and ephedra); 130190 - Lac; natural gums, resins, gum-resins, balsams and other natural oleoresins (excl. gum Arabic); 130219 - Vegetable saps and extracts (excl. liquorice, hops, opium and ephedra); 293295 - Tetrahydrocannabinols "all isomers"; 300490 - Medicaments consisting of mixed or unmixed products for therapeutic or prophylactic purposes, put up in measured doses "incl. those for transdermal administration" or in forms or packings for retail sale (excl. containing antibiotics, hormones or steroids used as hormones, alkaloids, provitamins, vitamins, their derivatives or antimalarial active principles)</t>
  </si>
  <si>
    <r>
      <rPr>
        <sz val="11"/>
        <rFont val="Calibri"/>
      </rPr>
      <t xml:space="preserve">https://members.wto.org/crnattachments/2022/TBT/PER/22_3760_00_s.pdf
https://www.gob.pe/institucion/minsa/normas-legales/2991538-355-2022-minsa 
http://extranet.comunidadandina.org/sirt/public/buscapalavra.aspx
http://consultasenlinea.mincetur.gob.pe/notificaciones/Publico/FrmBuscador.aspx
</t>
    </r>
  </si>
  <si>
    <t>Proyecto de Protocolo de Análisis y/o Ensayos de Seguridad de Llaves de baja y media presión para gases combustibles, para presiones nominales menores o iguales a 20 bar.</t>
  </si>
  <si>
    <t>El presente protocolo establece el procedimiento de certificación para “Llaves de baja y media presión para gases combustibles, para presiones nominales menores o iguales a 20 bar, de acuerdo con el alcance y campo de aplicación de la norma UNE EN 331:2016._x000D_
No aplica a:_x000D_
• Llaves con uniones de polietileno (Clausula 4.2.12.7, de la norma UNE EN 331:2016)</t>
  </si>
  <si>
    <t>Llaves de baja y media presión para gases combustibles, para presiones nominales menores o iguales a 20 bar.</t>
  </si>
  <si>
    <r>
      <rPr>
        <sz val="11"/>
        <rFont val="Calibri"/>
      </rPr>
      <t>https://members.wto.org/crnattachments/2022/TBT/CHL/22_3761_00_s.pdf
https://www.sec.cl/consulta-publica/#1562021903705-db277904-ea8a</t>
    </r>
  </si>
  <si>
    <t>Kenya</t>
  </si>
  <si>
    <t>DEAS 888:2022 Raw, roasted and fried groundnuts — Specification</t>
  </si>
  <si>
    <t>This East Africa Standard specifies the requirements, sampling and test methods for raw, roasted and fried groundnuts of the plant Arachis hypogea intended for direct human consumption. The standard does not apply groundnuts for further processing</t>
  </si>
  <si>
    <t>Ground-nuts, not roasted or otherwise cooked, whether or not shelled or broken. (HS code(s): 1202); Oilseeds (ICS code(s): 67.200.20)</t>
  </si>
  <si>
    <t>1202 - Groundnuts, whether or not shelled or broken (excl. roasted or otherwise cooked)</t>
  </si>
  <si>
    <t>67.200.20 - Oilseeds</t>
  </si>
  <si>
    <t>Quality requirements (TBT); Consumer information, labelling (TBT); Prevention of deceptive practices and consumer protection (TBT); Protection of human health or safety (TBT); Harmonization (TBT); Reducing trade barriers and facilitating trade (TBT)</t>
  </si>
  <si>
    <r>
      <rPr>
        <sz val="11"/>
        <rFont val="Calibri"/>
      </rPr>
      <t>https://members.wto.org/crnattachments/2022/TBT/KEN/22_3722_00_e.pdf</t>
    </r>
  </si>
  <si>
    <t>Burundi</t>
  </si>
  <si>
    <t>DEAS 1097:2022, Cattle feedlot operations — Specification, First Edition</t>
  </si>
  <si>
    <t>This Draft East African Standard specifies requirements for cattle feedlot. It includes space requirement, feeding and watering facilities.</t>
  </si>
  <si>
    <t>- - Other (HS code(s): 010229); Livestock buildings, installations and equipment (ICS code(s): 65.040.10)</t>
  </si>
  <si>
    <t>010229 - Live cattle (excl. pure-bred for breeding)</t>
  </si>
  <si>
    <t>65.040.10 - Livestock buildings, installations and equipment</t>
  </si>
  <si>
    <t>Protection of animal or plant life or health (TBT); Prevention of deceptive practices and consumer protection (TBT)</t>
  </si>
  <si>
    <r>
      <rPr>
        <sz val="11"/>
        <rFont val="Calibri"/>
      </rPr>
      <t>https://members.wto.org/crnattachments/2022/TBT/UGA/22_3682_00_e.pdf</t>
    </r>
  </si>
  <si>
    <t>Tanzania</t>
  </si>
  <si>
    <t>Prevention of deceptive practices and consumer protection (TBT); Protection of animal or plant life or health (TBT)</t>
  </si>
  <si>
    <t>Botswana</t>
  </si>
  <si>
    <t>BOS 60:2009 Road vehicles — Leaf springs — Specification</t>
  </si>
  <si>
    <t>This Botswana Standard covers general requirements for materials, leaf spring assembly and individual spring leaves for road vehicles.</t>
  </si>
  <si>
    <t>Spring steels (ICS code(s): 77.140.25)</t>
  </si>
  <si>
    <t>77.140.25 - Spring steels</t>
  </si>
  <si>
    <t>National security requirements (TBT); Prevention of deceptive practices and consumer protection (TBT); Protection of human health or safety (TBT); Protection of the environment (TBT); Quality requirements (TBT)</t>
  </si>
  <si>
    <t>DEAS 60:2022 Peanut butter — Specification</t>
  </si>
  <si>
    <t>This East African Standard specifies the requirements and methods of sampling and test for peanut butter derived from seeds of peanuts (groundnuts) of the species Arachis hypogaea L. for human consumption.</t>
  </si>
  <si>
    <t>- Other (HS code(s): 151790); Oilseeds (ICS code(s): 67.200.20)</t>
  </si>
  <si>
    <t>151790 - Edible mixtures or preparations of animal or vegetable fats or oils and edible fractions of different fats or oils (excl. fats, oils and their fractions, partly or wholly hydrogenated, inter-esterified, re-esterified or elaidinised, whether or not refined, but not further prepared, mixtures of olive oils and their fractions, and solid margarine)</t>
  </si>
  <si>
    <t>Quality requirements (TBT); Consumer information, labelling (TBT); Protection of human health or safety (TBT); Harmonization (TBT); Reducing trade barriers and facilitating trade (TBT); Prevention of deceptive practices and consumer protection (TBT)</t>
  </si>
  <si>
    <r>
      <rPr>
        <sz val="11"/>
        <rFont val="Calibri"/>
      </rPr>
      <t>https://members.wto.org/crnattachments/2022/TBT/KEN/22_3716_00_e.pdf</t>
    </r>
  </si>
  <si>
    <t>Prevention of deceptive practices and consumer protection (TBT); Reducing trade barriers and facilitating trade (TBT); Harmonization (TBT); Protection of human health or safety (TBT); Consumer information, labelling (TBT); Quality requirements (TBT)</t>
  </si>
  <si>
    <t>DEAS 298:2022 Edible cottonseed oil — Specification </t>
  </si>
  <si>
    <t>- - Crude oil, whether or not gossypol has been removed (HS code(s): 151221); Animal and vegetable fats and oils (ICS code(s): 67.200.10)</t>
  </si>
  <si>
    <t>151221 - Crude cotton-seed oil</t>
  </si>
  <si>
    <t>67.200.10 - Animal and vegetable fats and oils</t>
  </si>
  <si>
    <t>Reducing trade barriers and facilitating trade (TBT); Harmonization (TBT); Protection of human health or safety (TBT); Prevention of deceptive practices and consumer protection (TBT); Consumer information, labelling (TBT); Quality requirements (TBT)</t>
  </si>
  <si>
    <r>
      <rPr>
        <sz val="11"/>
        <rFont val="Calibri"/>
      </rPr>
      <t>https://members.wto.org/crnattachments/2022/TBT/KEN/22_3728_00_e.pdf</t>
    </r>
  </si>
  <si>
    <t>DEAS 889:2022 Groundnut kernels for oil extraction — Specification</t>
  </si>
  <si>
    <t>This Draft East African Standard specifies the requirements, sampling and test methods for groundnut kernels of the plant Arachis hypogea intended for oil extraction</t>
  </si>
  <si>
    <t>Other oil seeds and oleaginous fruits, whether or not broken. (HS code(s): 1207); Oilseeds (ICS code(s): 67.200.20)</t>
  </si>
  <si>
    <t>1207 - Other oil seeds and oleaginous fruits, whether or not broken (excl. edible nuts, olives, soya beans, groundnuts, copra, linseed, rape or colza seeds and sunflower seeds)</t>
  </si>
  <si>
    <r>
      <rPr>
        <sz val="11"/>
        <rFont val="Calibri"/>
      </rPr>
      <t>https://members.wto.org/crnattachments/2022/TBT/KEN/22_3709_00_e.pdf</t>
    </r>
  </si>
  <si>
    <t>DUS 2551:2021, Barkcloth — Specification, First Edition</t>
  </si>
  <si>
    <t>This Draft Uganda Standard specifies requirements, sampling and test methods for barkcloth produced from the wild fig or mutuba tree (Ficus natalensis).</t>
  </si>
  <si>
    <t>- Other (HS code(s): 630790); Clothes (ICS code(s): 61.020)</t>
  </si>
  <si>
    <t>630790 - Made-up articles of textile materials, incl. dress patterns, n.e.s.</t>
  </si>
  <si>
    <t>61.020 - Clothes</t>
  </si>
  <si>
    <t>Consumer information, labelling (TBT); Prevention of deceptive practices and consumer protection (TBT); Protection of human health or safety (TBT); Quality requirements (TBT)</t>
  </si>
  <si>
    <r>
      <rPr>
        <sz val="11"/>
        <rFont val="Calibri"/>
      </rPr>
      <t>https://members.wto.org/crnattachments/2022/TBT/UGA/22_3680_00_e.pdf</t>
    </r>
  </si>
  <si>
    <t>BOS 562:2013 Petroleum jelly — Specification</t>
  </si>
  <si>
    <t>This Botswana Standard specifies requirements for refined petroleum jelly in two colour grades (white and yellow), intended for use in pharmaceutical and cosmetic applications.</t>
  </si>
  <si>
    <t>Medicaments (ICS code(s): 11.120.10)</t>
  </si>
  <si>
    <t>11.120.10 - Medicaments</t>
  </si>
  <si>
    <t>National security requirements (TBT); Consumer information, labelling (TBT); Prevention of deceptive practices and consumer protection (TBT); Quality requirements (TBT)</t>
  </si>
  <si>
    <t>Rwanda</t>
  </si>
  <si>
    <t>Brazil</t>
  </si>
  <si>
    <t>Resolution number 688, 13 May 2022</t>
  </si>
  <si>
    <t>This Resolution contains provisions on  the procedures and requirements for the maintenance of authorizations already granted and for new requests for temporary authorization for emergency use (AUE), on an experimental basis, of medicines and vaccines against Covid-19 to face the SARS-CoV-2 pandemic .The evaluation and authorization procedure through the EAU will only apply to new vaccines, provided that they are indicated by the Brazilian Ministry of Health as necessary to support the vaccination program in Brazil.For the purposes of this Resolution, it considers a listed regulatory authority to be the World Health Organization, regulatory authorities founding members and permanent members of the International Council for Harmonisation of Technical Requirements for Pharmaceuticals for Human Use  (ICH) and the Regulatory Agency for Medicines and Health Products of the United Kingdom. Kingdom (MHRA).</t>
  </si>
  <si>
    <t>Medicaments (excluding goods of heading 30.02, 30.05 or 30.06) consisting of two or more constituents which have been mixed together for therapeutic or prophylactic uses, not put up in measured doses or in forms or packings for retail sale. (HS code(s): 3003); Medicaments (excluding goods of heading 30.02, 30.05 or 30.06) consisting of mixed or unmixed products for therapeutic or prophylactic uses, put up in measured doses (including those in the form of transdermal administration systems) or in forms or packings for retail sale. (HS code(s): 3004)</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</si>
  <si>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t>
  </si>
  <si>
    <r>
      <rPr>
        <sz val="11"/>
        <rFont val="Calibri"/>
      </rPr>
      <t>http://antigo.anvisa.gov.br/documents/10181/6134216/RDC_688_2022_.pdf/22f4f571-e98d-49e6-9df7-9a39efe392e0</t>
    </r>
  </si>
  <si>
    <t>BOS 823:2019  Plastic Pill bag — Specification</t>
  </si>
  <si>
    <t>This standard specifies requirements for primary packaging for pills and tablets made from low density polyethylene (LDPE) plastic._x000D_
The standard is applicable to plastic packaging bags of zip lock top.</t>
  </si>
  <si>
    <t>Films and sheets (ICS code(s): 83.140.10)</t>
  </si>
  <si>
    <t>83.140.10 - Films and sheets</t>
  </si>
  <si>
    <t>National security requirements (TBT); Prevention of deceptive practices and consumer protection (TBT); Protection of human health or safety (TBT); Protection of the environment (TBT); Harmonization (TBT); Quality requirements (TBT)</t>
  </si>
  <si>
    <t>Resolution number 701, 13 May 2022</t>
  </si>
  <si>
    <t>This Resolution contains provisions on the indication for the use of sanitizing products in the "Sterilizing" category, for application in the form of immersion, the indication for the use of sanitizing products currently categorized as "Hospital Disinfectant for Semi-Critical Items.</t>
  </si>
  <si>
    <t>Organic surface-active agents (other than soap); surface-active preparations, washing preparations (including auxiliary washing preparations) and cleaning preparations, whether or not containing soap, other than those of heading 34.01. (HS code(s): 3402)</t>
  </si>
  <si>
    <t>3402 - Organic surface-active agents (excl. soap); surface-active preparations, washing preparations, incl. auxiliary washing preparations, and cleaning preparations, whether or not containing soap (excl. those of heading 3401)</t>
  </si>
  <si>
    <r>
      <rPr>
        <sz val="11"/>
        <rFont val="Calibri"/>
      </rPr>
      <t>http://antigo.anvisa.gov.br/documents/10181/6437935/RDC_701_2022_.pdf/aaeed006-d9b3-4d96-8317-e2f5b75a755a</t>
    </r>
  </si>
  <si>
    <t>Resolution number 700, 13 May 2022</t>
  </si>
  <si>
    <t>This Resolution contains provisions on products with antimicrobial action used in critical and semi-critical articles, and their market authorization.This Resolution incorporates the GMC MERCOSUR Resolution number 19/2010.</t>
  </si>
  <si>
    <t>Pharmaceutical goods specified in Note 4 to this Chapter. (HS code(s): 3006)</t>
  </si>
  <si>
    <t>3006 - Pharmaceutical preparations and products of subheadings 3006.10.10 to 3006.60.90</t>
  </si>
  <si>
    <r>
      <rPr>
        <sz val="11"/>
        <rFont val="Calibri"/>
      </rPr>
      <t>http://antigo.anvisa.gov.br/documents/10181/6437935/RDC_700_2022_.pdf/150cff23-a531-4fb7-ab7a-4337f2da3f04</t>
    </r>
  </si>
  <si>
    <t>Resolution number 699, 13 May 2022</t>
  </si>
  <si>
    <t>This Resolution contains provisions on the technical regulation for a sanitizing product categorized as bleach based on sodium hypochlorite or calcium hypochlorite.This Resolution incorporates the MERCOSUR/GMC Resolution Number 03/2019 into the National Legal System, which provides for the Technical Regulation for sanitizing products based on additive hypochlorites.</t>
  </si>
  <si>
    <r>
      <rPr>
        <sz val="11"/>
        <rFont val="Calibri"/>
      </rPr>
      <t>http://antigo.anvisa.gov.br/documents/10181/6437935/RDC_699_2022_.pdf/9e8e5080-0ba0-4cb6-aeaf-8b737012faff</t>
    </r>
  </si>
  <si>
    <t>Resolution number 692, 13 May 2022</t>
  </si>
  <si>
    <t>This Resolution contains provisions on the procedure, fully electronic, for the notification to the The Brazilian Health Regulatory Agency (ANVISA) , of Sanitation Products of Risk I, and on the validity of the records of Sanitation Products of Risk 2</t>
  </si>
  <si>
    <r>
      <rPr>
        <sz val="11"/>
        <rFont val="Calibri"/>
      </rPr>
      <t>http://antigo.anvisa.gov.br/documents/10181/6407669/RDC_692_2022_.pdf/e7687aec-3948-4827-a7b3-d05d9c5d18ca</t>
    </r>
  </si>
  <si>
    <t>BOS 225:2014 Animal feeding stuffs — Broiler breeder feeds — Specification</t>
  </si>
  <si>
    <t>This Botswana Standard specifies the basic requirements for compounded broiler breeder feeds.</t>
  </si>
  <si>
    <t>Animal feeding stuffs (ICS code(s): 65.120)</t>
  </si>
  <si>
    <t>65.120 - Animal feeding stuffs</t>
  </si>
  <si>
    <t>National security requirements (TBT); Protection of animal or plant life or health (TBT)</t>
  </si>
  <si>
    <t xml:space="preserve">BOS 374:2020 Ammoniated liquid detergent cleaner — Specification_x000D_
</t>
  </si>
  <si>
    <t>This Botswana Standard specifies characteristics of an ammoniated liquid detergent cleaner that has a mild abrasive action and is suitable for the cleaning of hard surfaces, but is not suitable (either concentrated or diluted) for the cleaning of floors that have a coating of polish.</t>
  </si>
  <si>
    <t>Surface active agents (ICS code(s): 71.100.40)</t>
  </si>
  <si>
    <t>71.100.40 - Surface active agents</t>
  </si>
  <si>
    <t>National security requirements (TBT); Prevention of deceptive practices and consumer protection (TBT); Protection of human health or safety (TBT)</t>
  </si>
  <si>
    <t>Resolution number 693, 13 May 2022</t>
  </si>
  <si>
    <t>This Resolution contains provisions on conditions for market authorization of sanitizing products with antimicrobial action.This Resolution incorporates the Common Market Group Resolution number 50/2006 into the national legal system.</t>
  </si>
  <si>
    <t>Soap, organic surface-active agents, washing preparations, lubricating preparations, artificial waxes, prepared waxes, polishing or scouring preparations, candles and similar articles, modelling pastes, "dental waxes" and dental preparations with a basis of plaster (HS code(s): 34)</t>
  </si>
  <si>
    <t>34 - SOAP, ORGANIC SURFACE-ACTIVE AGENTS, WASHING PREPARATIONS, LUBRICATING PREPARATIONS, ARTIFICIAL WAXES, PREPARED WAXES, POLISHING OR SCOURING PREPARATIONS, CANDLES AND SIMILAR ARTICLES, MODELLING PASTES, ‘DENTAL WAXES’ AND DENTAL PREPARATIONS WITH A BASIS OF PLASTER</t>
  </si>
  <si>
    <r>
      <rPr>
        <sz val="11"/>
        <rFont val="Calibri"/>
      </rPr>
      <t>http://antigo.anvisa.gov.br/documents/10181/6437847/RDC_693_2022_.pdf/900aeb79-d5d3-4dc7-80f0-9d8a0dd7502c</t>
    </r>
  </si>
  <si>
    <t>Resolution number 698, 13 May 2022</t>
  </si>
  <si>
    <t>This Resolution contains provisions on the sanitizing products categorized as bleach and their market authorization.</t>
  </si>
  <si>
    <r>
      <rPr>
        <sz val="11"/>
        <rFont val="Calibri"/>
      </rPr>
      <t>http://antigo.anvisa.gov.br/documents/10181/6437935/RDC_698_2022_.pdf/58adfbc7-b89f-4470-b93e-373f8e1ceffa</t>
    </r>
  </si>
  <si>
    <t>MAPA/SDAOrdinance No.577, 11 May 2022</t>
  </si>
  <si>
    <t>MAPA/SDA Ordinance No. 577 opens a 60-day period for public consultation on a proposal of Mercosur Technical Regulation on the use of starches in very high moisture cheeses. The Ordinance and the proposal are available on MAPA website:https://www.gov.br/agricultura/pt-br/acesso-a-informacao/participacao-social/consultas-publicas/2022Technically substantiated suggestions should be forwarded through the Normative Act Monitoring System - SISMAN, of the Department of Agricultural Defense - SDA/MAPA, through the link:http://sistemasweb.agricultura.gov.br/pages/SISMAN.html</t>
  </si>
  <si>
    <t>Cheese and curd. (HS code(s): 0406); Cheese (ICS code(s): 67.100.30)</t>
  </si>
  <si>
    <t>0406 - Cheese and curd</t>
  </si>
  <si>
    <t>67.100.30 - Cheese</t>
  </si>
  <si>
    <r>
      <rPr>
        <sz val="11"/>
        <rFont val="Calibri"/>
      </rPr>
      <t>https://www.in.gov.br/en/web/dou/-/portaria-sda-n-577-de-11-de-maio-de-2022-401482262</t>
    </r>
  </si>
  <si>
    <t>Resolution number 695, 13 May 2022</t>
  </si>
  <si>
    <t>This Resolution contains provisions on the requirements for the market authorization of a sanitizing product intended for the disinfection of fruit and vegetables and for algaecide and fungicide products for swimming pools.The analysis methodology for a fungicide product must be the one recommended by the Association of Official Analytical Chemists - AOAC in its latest version, including Trichophyton mentagrophytes as a test microorganism.</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</si>
  <si>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 or more by weight of petroleum oils or of oils obtained from bituminous minerals. (HS code(s): 3403)</t>
  </si>
  <si>
    <t>3403 - 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t>
  </si>
  <si>
    <r>
      <rPr>
        <sz val="11"/>
        <rFont val="Calibri"/>
      </rPr>
      <t>http://antigo.anvisa.gov.br/documents/10181/6437847/RDC_695_2022_.pdf/1dab1b82-fb10-4b90-a545-fe7109cc2444</t>
    </r>
  </si>
  <si>
    <t>Resolution number 690, 13 May 2022</t>
  </si>
  <si>
    <t>This Resolution stablishes the Pilot for the Implementation of the Post-markt authorization Change Management Protocol for drugs with synthetic and semi-synthetic active principles, according to  item 4 of the ICH Q12 guideline - Post-market Change Management Protocol (PACMP).</t>
  </si>
  <si>
    <r>
      <rPr>
        <sz val="11"/>
        <rFont val="Calibri"/>
      </rPr>
      <t>http://antigo.anvisa.gov.br/documents/10181/6322902/RDC_690_2022_.pdf/77a283b8-4e3f-4669-93a7-c60009a08dbc</t>
    </r>
  </si>
  <si>
    <t>BOS 320:2009 Retro-reflectors (Reflex reflectors) - Specification</t>
  </si>
  <si>
    <t>This specification covers the requirements for sealed red, amber and clear (white) retro-reflectors (reflex reflectors) for use on road vehicles, including retro-reflectors that form part of light assemblies.This specification does not coverflexible retro-reflective material;retro-reflective warning signs; orretro-reflective registration plates.NOTE 1 Information that must be supplied by the test sponsor is given in Annex A.NOTE 2 Information regarding the verification of the quality of retro-reflectors produced to this specification, and the sampling plan to be used to assess compliance with the specification of a lot of retro-reflectors are given in Annex B.</t>
  </si>
  <si>
    <t>Lighting, signalling and warning devices (ICS code(s): 43.040.20)</t>
  </si>
  <si>
    <t>43.040.20 - Lighting, signalling and warning devices</t>
  </si>
  <si>
    <t>National security requirements (TBT); Protection of human health or safety (TBT)</t>
  </si>
  <si>
    <t>Resolution number 697, 13 May 2022</t>
  </si>
  <si>
    <t>This Resolution contains provisions on packaging and labeling requirements for the market authorization of a sanitizing product that is corrosive to the skin or that causes serious eye damage.This Resolution applies to national or imported sanitizing products that presents corrosive characteristics, in tests carried out following the Organization for Economic Co-operation and Development - OECD methodologies or their updates, or alternative methodologies, as long as they are recognized by the health authority.</t>
  </si>
  <si>
    <r>
      <rPr>
        <sz val="11"/>
        <rFont val="Calibri"/>
      </rPr>
      <t>http://antigo.anvisa.gov.br/documents/10181/6437847/RDC_697_2022_.pdf/e1c6cf1e-207d-4da9-a01e-1f574d7bf535</t>
    </r>
  </si>
  <si>
    <t>Resolution number 691, 13 May 2022</t>
  </si>
  <si>
    <t>This Resolution contains provisions on the industrialization, exposure for sale or delivery for consumption, in all its phases, of hydrated ethyl alcohol in all grades and of anhydrous ethyl alcohol, as a product intended for surface cleaning, disinfection and antisepsis of the skin or substance.</t>
  </si>
  <si>
    <t>Acyclic alcohols and their halogenated, sulphonated, nitrated or nitrosated derivatives. (HS code(s): 2905)</t>
  </si>
  <si>
    <t>2905 - Acyclic alcohols and their halogenated, sulphonated, nitrated or nitrosated derivatives</t>
  </si>
  <si>
    <r>
      <rPr>
        <sz val="11"/>
        <rFont val="Calibri"/>
      </rPr>
      <t>http://antigo.anvisa.gov.br/documents/10181/6407669/RDC_691_2022_.pdf/ff20a29f-a9af-4ef8-be75-8005c5f49b70</t>
    </r>
  </si>
  <si>
    <t>BOS 650:2014 Animal feeding stuffs — Sheep and goat feeds — Specification</t>
  </si>
  <si>
    <t>The standard specifies requirements for sheep and goat compound feed.</t>
  </si>
  <si>
    <t>National security requirements (TBT); Protection of animal or plant life or health (TBT); Quality requirements (TBT); Harmonization (TBT)</t>
  </si>
  <si>
    <t>BOS 660:2014 Jam, jellies and marmalade — Specification</t>
  </si>
  <si>
    <t>This Botswana standard covers specification for jams, jellies and marmalades offered for direct consumption, including for catering purposes or for repacking if required by the purchaser. This Standard does not apply to:_x000D_
a) products when indicated as being intended for further processing such as those intended for use in the manufacture of fine bakery wares, pastries or biscuits;_x000D_
b) products which are clearly intended or labelled as intended for special dietary uses;_x000D_
c) reduced sugar products or those with a very low sugar content;_x000D_
d) products where the foodstuffs with sweetening properties have been replaced wholly or partially by food additive sweeteners.</t>
  </si>
  <si>
    <t>Fruits and derived products (ICS code(s): 67.080.10)</t>
  </si>
  <si>
    <t>67.080.10 - Fruits and derived products</t>
  </si>
  <si>
    <t>National security requirements (TBT); Quality requirements (TBT); Protection of human health or safety (TBT)</t>
  </si>
  <si>
    <t>BOS 89:2010 Covered steel electrodes for the manual arc welding of carbon and carbon manganese steels ― Specification</t>
  </si>
  <si>
    <t>This specification covers requirements for covered steel electrodes suitable for the manual arc welding of carbon and of carbon manganese steels having an ultimate tensile strength not exceeding 650 MPa.NOTE 1 Requirements that must be specified by the purchaser are listed in Annex A.NOTE 2 Except under the standardization mark scheme, arrangements for obtaining the sample required in terms of 8.1.2 will in the case of electrodes of nominal diameter other than 4 mm, require special agreement between the supplier and the purchaser.NOTE 3 The coding system used in the specification consists of a section indicating general characteristics and a section indicating the specific properties of an electrode. Where so required in descriptions and in marking other than those on the container, the symbols indicating general characteristics only may be used to describe an electrode type, but each container of electrodes shall be marked with the complete coding in accordance with 7.2.NOTE 4 An example of the use of the coding system is given in Annex B.</t>
  </si>
  <si>
    <t>Welding consumables (ICS code(s): 25.160.20)</t>
  </si>
  <si>
    <t>25.160.20 - Welding consumables</t>
  </si>
  <si>
    <t>National security requirements (TBT); Prevention of deceptive practices and consumer protection (TBT); Quality requirements (TBT); Protection of the environment (TBT)</t>
  </si>
  <si>
    <t>European Union</t>
  </si>
  <si>
    <t>Proposal for a Regulation of the European Parliament and of the Council on shipments of waste and amending Regulations (EU) No 1257/2013 and (EU) No 2020/1056 (COM(2021) 709 final)</t>
  </si>
  <si>
    <t>This Proposal for a Regulation would replace the current Regulation (EC) 1013/2006 on shipments of waste. This draft Regulation establishes procedures and control regimes for the shipment of waste, depending on the origin, destination and route of the shipment, the type of waste shipped and the type of treatment to be applied to the waste at its destination. It provides the procedural rules for shipping waste both within, through, from and to the Union.New approaches as compared to the current Regulation are proposed: the shift to the exchange of procedural information and documentation via electronic means;new rules that will require both economic operators and public authorities to verify that waste exported from the EU is treated in a sustainable manner in the countries of destination. Concretely, exports of EU non-hazardous waste to third non-OECD countries would only be allowed where these countries have indicated their willingness and ability to receive (certain) waste. Also, exporting companies would be obliged to ensure that the facilities in third countries where their waste is destined to, are independently audited to verify that the received waste will be managed in an environmentally sound manner. For exports to third countries that are members of the OECD, a monitoring mechanism and a safeguard measure are proposed to avoid that a surge in the export of waste from the EU creates environmental or public health problems in the countries of destination;stronger enforcement of waste shipment rules, including an enhanced role for the EU’s anti-fraud office (OLAF). </t>
  </si>
  <si>
    <t>Waste, as defined in Directive 2008/98/EC on waste. </t>
  </si>
  <si>
    <t>Protection of the environment (TBT); Protection of human health or safety (TBT)</t>
  </si>
  <si>
    <r>
      <rPr>
        <sz val="11"/>
        <rFont val="Calibri"/>
      </rPr>
      <t>https://members.wto.org/crnattachments/2022/TBT/EEC/22_3681_00_e.pdf
https://members.wto.org/crnattachments/2022/TBT/EEC/22_3681_01_e.pdf</t>
    </r>
  </si>
  <si>
    <t>Resolution number 703, 16 May 2022</t>
  </si>
  <si>
    <t>This Resolution contains provisions on enzymatic detergents for restricted use in health care establishments with indication for cleaning medical devices.In order to obtain the sanitary authorization of the products covered by this Resolution, the following documents must be presented documentation from the supplier of all enzymes contained in the formulation, informing the nomenclature adopted by the International Union or Biochemistry and Molecular Biology - IUBMB, including the complete code number and description of the biological origin containing the genus and species.</t>
  </si>
  <si>
    <r>
      <rPr>
        <sz val="11"/>
        <rFont val="Calibri"/>
      </rPr>
      <t>http://antigo.anvisa.gov.br/documents/10181/6431325/RDC_703_2022_.pdf/6c4f353d-e930-4260-9fd9-90a6595a3aae</t>
    </r>
  </si>
  <si>
    <t>MAPA/SDA Ordinance No. 576, 11 May 2022</t>
  </si>
  <si>
    <t>MAPA/SDA Ordinance No. 576 opens a 60-day period for public consultation on a proposal of Mercosur Technical Regulation on Milk Identity and Quality (UHT). The Ordinance and the proposal are available on MAPA website:https://www.gov.br/agricultura/pt-br/acesso-a-informacao/participacao-social/consultas-publicas/2022Technically substantiated suggestions should be forwarded through the Normative Act Monitoring System - SISMAN, of the Department of Agricultural Defense - SDA/MAPA, through the link:http://sistemasweb.agricultura.gov.br/pages/SISMAN.html</t>
  </si>
  <si>
    <t>Milk and cream, concentrated or containing added sugar or other sweetening matter. (HS code(s): 0402); Milk and milk products (ICS code(s): 67.100)</t>
  </si>
  <si>
    <t>0402 - Milk and cream, concentrated or containing added sugar or other sweetening matter</t>
  </si>
  <si>
    <t>67.100 - Milk and milk products</t>
  </si>
  <si>
    <r>
      <rPr>
        <sz val="11"/>
        <rFont val="Calibri"/>
      </rPr>
      <t>https://www.in.gov.br/en/web/dou/-/portaria-sda-n-576-de-11-de-maio-de-2022-401475507</t>
    </r>
  </si>
  <si>
    <t>Notice of Availability: Voluntary Standards Evaluation Under the 
Portable Fuel Container Safety Act of 2020</t>
  </si>
  <si>
    <t xml:space="preserve">Notice of availability - The Consumer Product Safety Commission (Commission or CPSC) is announcing the availability of a draft document titled, "Voluntary Standards Evaluation Under the Portable Fuel Container Safety Act (PFSCA) of 2020."  The PFCSA requires the Commission, not later than 27 June 2023, to promulgate a final rule to require flame mitigation devices in portable fuel containers that impede the propagation of flame into the container 15 U.S.C. 2056d(b)(1).  The PFCSA states, however, that the Commission is not required to promulgate a final rule if the Commission determines that the requirements for an exception relating to voluntary standards are met. 15 U.S.C. 2056d(b)(3)(A). Specifically, the Commission may rely on voluntary standards instead of the required rulemaking for a class of portable fuel containers within the scope of the Act if certain requirements are met._x000D_
</t>
  </si>
  <si>
    <t>Portable fuel containers; Fire protection (ICS code(s): 13.220.20); Protection against excessive pressure (ICS code(s): 13.240); Protection against dangerous goods (ICS code(s): 13.300); Fluid storage devices (ICS code(s): 23.020)</t>
  </si>
  <si>
    <t>13.220.20 - Fire protection; 13.240 - Protection against excessive pressure; 13.300 - Protection against dangerous goods; 23.020 - Fluid storage devices</t>
  </si>
  <si>
    <r>
      <rPr>
        <sz val="11"/>
        <rFont val="Calibri"/>
      </rPr>
      <t>https://members.wto.org/crnattachments/2022/TBT/USA/22_3736_00_e.pdf</t>
    </r>
  </si>
  <si>
    <t>Resolution number 696, 13 May 2022</t>
  </si>
  <si>
    <t>This Resolution contains provisions on the the Certificate of Free Sale of Sanitizing Products..This Resolution incorporates the GMC MERCOSUR Resolution number 29/12 into the national legal system.</t>
  </si>
  <si>
    <r>
      <rPr>
        <sz val="11"/>
        <rFont val="Calibri"/>
      </rPr>
      <t>http://antigo.anvisa.gov.br/documents/10181/6437847/RDC_696_2022_.pdf/418f3356-57f9-4434-b4b5-b8e058d23a22</t>
    </r>
  </si>
  <si>
    <t>Resolution number 687, 13 May 2022</t>
  </si>
  <si>
    <t>This Resolution contains provisions on the criteria for granting or renewing the Certification of Good Manufacturing Practices for Medical Devices.This resolution requests a declaration that indicates whether the products that are or will be marketed in Brazil are legalized in the country of origin and countries that are part of MERCOSUR and IMDRF</t>
  </si>
  <si>
    <r>
      <rPr>
        <sz val="11"/>
        <rFont val="Calibri"/>
      </rPr>
      <t>http://antigo.anvisa.gov.br/documents/10181/6079684/RDC_687_2022_.pdf/5b44b8a9-f12b-4fd4-a646-d21aea50a149</t>
    </r>
  </si>
  <si>
    <t>BOS 672:2015 Bottled tomato sauce — Specification</t>
  </si>
  <si>
    <t>This Botswana standard prescribes the requirements and the method of test for tomato sauce.</t>
  </si>
  <si>
    <t>Vegetables and derived products (ICS code(s): 67.080.20)</t>
  </si>
  <si>
    <t>67.080.20 - Vegetables and derived products</t>
  </si>
  <si>
    <t>National security requirements (TBT); Protection of human health or safety (TBT); Quality requirements (TBT); Harmonization (TBT)</t>
  </si>
  <si>
    <t>Resolution number 694, 13 May 2022</t>
  </si>
  <si>
    <t>This Resolution contains provisions on criteria for the regularization of cleaning products and the like and on the biodegradability of anionic surfactants.This Resolution incorporates into the national legal system the Resolutions of the Common Market Group nº 24/2005 and 47/2007.</t>
  </si>
  <si>
    <r>
      <rPr>
        <sz val="11"/>
        <rFont val="Calibri"/>
      </rPr>
      <t>http://antigo.anvisa.gov.br/documents/10181/6437847/RDC_694_2022_.pdf/dfd68a5a-1521-4bd4-b715-d9b8b7629728</t>
    </r>
  </si>
  <si>
    <t>Safety and security glazing materials for buildings — Part 1: Safety performance of glazing materials under human impact</t>
  </si>
  <si>
    <t>1.1 This standard covers the requirements for the performance of safety glazing materials in buildings with regard to injuries (cutting or piercing) sustained on human impact._x000D_
1.2 This standard covers the requirements for the performance of organic-coated safety glass in buildings only when the entire area of the glass pane is covered._x000D_
NOTE Provisions on the use of safety glazing materials are contained in BOS 611, SANS 10400 Part N and SANS 17.</t>
  </si>
  <si>
    <t>Glass in building (ICS code(s): 81.040.20)</t>
  </si>
  <si>
    <t>81.040.20 - Glass in building</t>
  </si>
  <si>
    <t>National security requirements (TBT); Consumer information, labelling (TBT); Prevention of deceptive practices and consumer protection (TBT); Protection of human health or safety (TBT)</t>
  </si>
  <si>
    <t>Detergents/ disinfectants based on quartenary ammonium compounds — Specification</t>
  </si>
  <si>
    <t>This standard specifies requirements for two types of detergent-disinfectant based on quaternary ammonium compounds and other chemical agents (such as compatible surface-active agents and phosphates), that are miscible with water and intended for use on inanimate surface that are free from excessive dirt. The standard is intended for the evaluation of detergent-disinfectants based on quaternary ammonium compounds for general use. Quaternary ammonium compounds are organically substituted ammonium compounds in which the nitrogen compound has a valence of five. Four of the substituted radicals are alkyl or heterocyclic radicals and the fifth is an anion. Examples include cetrimide, benzalkonium chloride and benzethonium chloride._x000D_
NOTE 1 Using this specification, it is not possible to determine the bactericidal activity of the undiluted product. Some dilution is always produced by the addition of inoculum, hard water and sterile skimmed milk. _x000D_
NOTE 2 If a product complies with the test requirements, it can be considered to be bactericidal, but it should not necessarily be inferred that the product is a suitable detergent-disinfectant for a defined purpose.</t>
  </si>
  <si>
    <t>National security requirements (TBT); Prevention of deceptive practices and consumer protection (TBT); Protection of human health or safety (TBT); Protection of the environment (TBT)</t>
  </si>
  <si>
    <t>BOS 337:2012 Plastics material for food contact use –– Specification </t>
  </si>
  <si>
    <t>This standard specifies requirements for materials and the procedure for use during the various stages of production of plastics materials, coating and printing of plastics items for food contact and subsequent use. This includes such items as packages, domestic containers, wrapping materials, utensils or any other plastics items intended for food contact applications.</t>
  </si>
  <si>
    <t>Materials and articles in contact with foodstuffs (ICS code(s): 67.250)</t>
  </si>
  <si>
    <t>67.250 - Materials and articles in contact with foodstuffs</t>
  </si>
  <si>
    <t>National security requirements (TBT); Consumer information, labelling (TBT); Prevention of deceptive practices and consumer protection (TBT); Protection of the environment (TBT); Quality requirements (TBT)</t>
  </si>
  <si>
    <t>BOS 161-2:2012 Safety and security glazing materials for buildings — Part 2: Burglar-resistant and vandal-resistant glazing materials</t>
  </si>
  <si>
    <t>1.1 This specification covers requirements for the performance of burglar-resistant and vandal-resistant glazing materials intended for use in areas of buildings that may be subject to manual attack._x000D_
1.2 This specification does not cover glazing materials that have been treated or are intended to be treated at any place other than the works of a manufacturer, nor does it cover requirements for properties of glazing materials after aging, or the performance of burglar-resistant and vandal-resistant glazing materials under fire conditions._x000D_
NOTE 1 Guidance on the verification of the quality of burglar-resistant and vandal-resistant glazing materials produced to this specification is given in Annex A._x000D_
NOTE 2 Provision (when relevant) of the 10 specimen sheets of security glazing material to be used for the impact test requires special agreement between the supplier and the purchaser.</t>
  </si>
  <si>
    <t>National security requirements (TBT); Prevention of deceptive practices and consumer protection (TBT); Protection of animal or plant life or health (TBT); Quality requirements (TBT)</t>
  </si>
  <si>
    <t>BOS 161-3:2018 Safety and security glazing materials for buildings — Part 3: Bullet-resistant glazing materials </t>
  </si>
  <si>
    <t>1.1 This standard covers requirements for the performance of bullet-resistant glazing materials intended for use in areas of buildings that may be subjected to attack with firearms._x000D_
1.2 This standard does not cover requirements for the retention of bullet-resistant or shot-resistant properties for a stated period of time._x000D_
NOTE 1 A requirement that should be specified by the purchaser and a requirement that should be agreed upon by the manufacturer and the purchaser are noted in Annex A._x000D_
NOTE 2 Information regarding the verification of the quality of bullet-resistant glazing materials is given in Annex B._x000D_
NOTE 3 Provision (when relevant) of the specimen sheets of security glazing material to be used for the firing test requires special agreement between the supplier and the purchaser.</t>
  </si>
  <si>
    <t>National security requirements (TBT); Prevention of deceptive practices and consumer protection (TBT); Protection of human health or safety (TBT); Quality requirements (TBT)</t>
  </si>
  <si>
    <t>Current Good Manufacturing Practice, Certification, Postmarketing 
Safety Reporting, and Labeling Requirements for Certain Medical Gases</t>
  </si>
  <si>
    <t>Proposed rule - The Food and Drug Administration (FDA, the Agency, or we) is 
proposing new regulations that would amend the requirements concerning 
current good manufacturing practice (CGMP) and postmarketing safety 
reporting that apply to certain medical gases. FDA further proposes to 
establish regulations regarding certification of designated medical 
gases and amend the labeling regulations that apply to certain medical 
gases. This action, if finalized, will clarify the regulatory 
obligations of entities that manufacture, process, pack, label, or 
distribute certain medical gases, as well as reduce regulatory burden 
in this area. This proposed rule is intended to establish requirements 
that are more specifically tailored to the medical gas industry.</t>
  </si>
  <si>
    <t>Quality (ICS code(s): 03.120); Anaesthetic, respiratory and reanimation (medical) equipment (ICS code(s): 11.040.10)</t>
  </si>
  <si>
    <t>03.120 - Quality; 11.040.10 - Anaesthetic, respiratory and reanimation equipment</t>
  </si>
  <si>
    <t>Protection of human health or safety (TBT); Quality requirements (TBT); Consumer information, labelling (TBT); Cost saving and productivity enhancement (TBT)</t>
  </si>
  <si>
    <r>
      <rPr>
        <sz val="11"/>
        <rFont val="Calibri"/>
      </rPr>
      <t>https://members.wto.org/crnattachments/2022/TBT/USA/22_3653_00_e.pdf</t>
    </r>
  </si>
  <si>
    <t>Detergents/ disinfectant based on stabilized inorganic chlorine compounds — Specification</t>
  </si>
  <si>
    <t>This standard specifies requirements for two types of detergent-disinfectants based on stabilized inorganic chlorine compounds and other chemical agents (such as compatible surface-active agents and phosphates) that are miscible with water intended for use on inanimate surfaces. The standard is intended for the evaluation of detergents-disinfectants based on stabilized inorganic chlorine compounds for general use. Examples include sodium hypochlorite stabilized with calcium hypochlorite and calcium hypochlorite stabilized with sodium carbonate plus boric acid._x000D_
NOTE 1 Using this specification, it is not possible to determine the bactericidal activity of the undiluted product. Some dilution is always produced by the addition of inoculum, hard water and sterile skimmed milk._x000D_
NOTE 2 If a product complies with the test requirements, it can be considered to be bactericidal product, but it should not necessarily be inferred that the product is a suitable detergent-disinfectant for a defined purpose.</t>
  </si>
  <si>
    <t>Prevention of deceptive practices and consumer protection (TBT); Protection of human health or safety (TBT); Protection of the environment (TBT); Quality requirements (TBT)</t>
  </si>
  <si>
    <t>BOS 318:2018  High foam laundry detergent — Specification</t>
  </si>
  <si>
    <t>This Botswana Standard specifies characteristics of one type of powder laundry detergents intended for the washing (by hand and in domestic washing machines), in either hard or soft water, of textiles made of cotton and or synthetic fibre yarns.</t>
  </si>
  <si>
    <t>ICS 71.100.40</t>
  </si>
  <si>
    <t>National security requirements (TBT); Protection of human health or safety (TBT); Prevention of deceptive practices and consumer protection (TBT); Protection of the environment (TBT); Quality requirements (TBT)</t>
  </si>
  <si>
    <t>Hand dish-washing and light duty detergent (liquid) — Specification</t>
  </si>
  <si>
    <t>This Botswana standard specifies the characteristics of liquid detergents for use in soft or hard water for hand dishwashing and for the cleaning of hard surfaces such as painted surfaces, floors, ceilings, ceramic and plastic tiles, and the surfaces of equipment.</t>
  </si>
  <si>
    <t>National security requirements (TBT); Protection of human health or safety (TBT); Protection of the environment (TBT)</t>
  </si>
  <si>
    <t>Russian Federation</t>
  </si>
  <si>
    <t>Draft amendment to the Guideline on Non-clinical Safety Studies for the Conduct of Clinical Trials and Marketing Authorization of Medicinal Products</t>
  </si>
  <si>
    <t>Granting the right to drug manufacturers to submit data from the full preclinical development program on individual components of a drug from a combination of 2 active substances at any stage of development, while limiting themselves to short-term studies of the combination itself.</t>
  </si>
  <si>
    <t>Medicinal products</t>
  </si>
  <si>
    <t>National security requirements (TBT); Consumer information, labelling (TBT); Prevention of deceptive practices and consumer protection (TBT); Reducing trade barriers and facilitating trade (TBT)</t>
  </si>
  <si>
    <r>
      <rPr>
        <sz val="11"/>
        <rFont val="Calibri"/>
      </rPr>
      <t>https://docs.eaeunion.org/ria/ru-ru/0105347/ria_13052022</t>
    </r>
  </si>
  <si>
    <t>Proposal for  Amendments to the Legal Inspection Requirements for Valves for Liquefied Petroleum Gas Cylinders</t>
  </si>
  <si>
    <t>In order to enhance protection of consumers from hazards arising from unsafe valves for liquefied petroleum gas cylinders, the Bureau of Standards, Metrology and Inspection (BSMI) intends to amend the inspection scheme of valves for liquefied petroleum gas cylinders, and update the inspection standard. The conformity assessment procedure for all such products will be Registration of Product Certification (Module II + Module VII).</t>
  </si>
  <si>
    <t>848140, 848180Valves for liquefied petroleum gas cylinders</t>
  </si>
  <si>
    <t>848140 - Safety or relief valves; 848180 - Appliances for pipes, boiler shells, tanks, vats or the like (excl. pressure-reducing valves, valves for the control of pneumatic power transmission, check "non-return" valves and safety or relief valves)</t>
  </si>
  <si>
    <r>
      <rPr>
        <sz val="11"/>
        <rFont val="Calibri"/>
      </rPr>
      <t>https://members.wto.org/crnattachments/2022/TBT/TPKM/22_3655_00_e.pdf
https://members.wto.org/crnattachments/2022/TBT/TPKM/22_3655_00_x.pdf</t>
    </r>
  </si>
  <si>
    <t>BOS 307:2015  CLEANINING CHEMICALS FOR USE IN THE FOOD INDUSTRY</t>
  </si>
  <si>
    <t>The Botswana Standard specifies general requirements for cleaning chemicals intended for use in the food industry. The standard sets minimum requirements for the safety of such cleaning chemicals, which are intended for use on food processing equipment and might come into contact with food products._x000D_
NOTE The standard does not set cleaning performance standards. The user is urged to verify, by conducting suitable trials or tests either in the food processing plant or in the laboratory, that the cleaning chemicals are suitable for the proposed application. Alternatively, proven compliance with an appropriate national standard should be requested.</t>
  </si>
  <si>
    <t>National security requirements (TBT); Prevention of deceptive practices and consumer protection (TBT); Protection of human health or safety (TBT); Protection of the environment (TBT); Quality requirements (TBT); Reducing trade barriers and facilitating trade (TBT)</t>
  </si>
  <si>
    <t>Utah Fertilizer Rule</t>
  </si>
  <si>
    <t>Proposed rule - Language has been updated from the reference to Utah Code Title 4, Utah Agricultural Code, Chapter 13 Utah Fertilizer Act, Section 4-13-104.  Labeling requirements for fertilizer and soil amendments specified to Section 4-13-110. Department may make and enforce rules -- Cooperation with state and federal agencies authorized. Additional changes have been made to make the text consistent with the Utah Rulewriting Manual</t>
  </si>
  <si>
    <t>Fertilizer; Environmental protection (ICS code(s): 13.020); Fertilizers (ICS code(s): 65.080)</t>
  </si>
  <si>
    <t>13.020 - Environmental protection; 65.080 - Fertilizers</t>
  </si>
  <si>
    <t>Protection of animal or plant life or health (TBT); Protection of the environment (TBT); Protection of human health or safety (TBT)</t>
  </si>
  <si>
    <r>
      <rPr>
        <sz val="11"/>
        <rFont val="Calibri"/>
      </rPr>
      <t>https://members.wto.org/crnattachments/2022/TBT/USA/22_3577_00_e.pdf</t>
    </r>
  </si>
  <si>
    <t>Effective Dates for Regulated Equipment </t>
  </si>
  <si>
    <t>Proposed rule - The proposed rule changes would delay an effective date for a standard that was adopted by the department in administrative rules to implement Oregon House Bill 2062 (2021). These rules and legislation included a standard for demand response-ready electric storage water heaters. The standard requires electric storage water heaters to comply with communications interface standard, CTA-2045-A, and was originally set to become effective for equipment (both heat pump water heaters and electric resistance water heaters) manufactured on or after 1 January 2022. This date was set during 2020 rulemaking and confirmed in HB 2062 in the 2021 Legislative Session as required under Oregon Revised Statutes (ORS 469.261</t>
  </si>
  <si>
    <t>Appliances; energy efficiency; Environmental protection (ICS code(s): 13.020); Domestic electrical appliances in general (ICS code(s): 97.030); Domestic, commercial and industrial heating appliances (ICS code(s): 97.100)</t>
  </si>
  <si>
    <t>13.020 - Environmental protection; 97.030 - Domestic electrical appliances in general; 97.100 - Domestic, commercial and industrial heating appliances</t>
  </si>
  <si>
    <t>Protection of the environment (TBT); Prevention of deceptive practices and consumer protection (TBT)</t>
  </si>
  <si>
    <r>
      <rPr>
        <sz val="11"/>
        <rFont val="Calibri"/>
      </rPr>
      <t>https://members.wto.org/crnattachments/2022/TBT/USA/22_3569_00_e.pdf</t>
    </r>
  </si>
  <si>
    <t>BOS 215:2012  Locks, latches, and associated furniture for wooden and pressed metal doors (Domestic type) – Specification</t>
  </si>
  <si>
    <t>This standard specifies the requirements for the materials, essential dimensions, finish and performance of mortice locks and latches, rim locks and latches, and the associated lock and latch furniture._x000D_
NOTE 1 Requirements that must be specified by the purchaser are listed in Annex A._x000D_
NOTE 2 Information on the latch bolt and deadbolt sideload resistance test is found in Annex B._x000D_
NOTE 3 Except under the certification scheme, assessment of compliance with the requirements of 4.2.1 requires special agreement between supplier and purchaser.</t>
  </si>
  <si>
    <t>Doors and windows (ICS code(s): 91.060.50)</t>
  </si>
  <si>
    <t>91.060.50 - Doors and windows</t>
  </si>
  <si>
    <t>National security requirements (TBT); Prevention of deceptive practices and consumer protection (TBT); Quality requirements (TBT)</t>
  </si>
  <si>
    <t>Confinement of Egg-Laying Hens </t>
  </si>
  <si>
    <t xml:space="preserve">Proposed rule - The purpose of this rulemaking is to comply with the Act created by Colorado House Bill 20-1343 by establishing rules concerning the regulation of the production and sale of shell eggs and egg products, the inspection of farms, shell eggs, and egg products, and to ensure shell eggs and egg products sold in Colorado are produced in compliance with the Act._x000D_
_x000D_
</t>
  </si>
  <si>
    <t>Egg-Laying Hens; Environmental protection (ICS code(s): 13.020); Farming and forestry (ICS code(s): 65.020); Meat, meat products and other animal produce (ICS code(s): 67.120)</t>
  </si>
  <si>
    <t>13.020 - Environmental protection; 65.020 - Farming and forestry; 67.120 - Meat, meat products and other animal produce</t>
  </si>
  <si>
    <t>Protection of animal or plant life or health (TBT)</t>
  </si>
  <si>
    <r>
      <rPr>
        <sz val="11"/>
        <rFont val="Calibri"/>
      </rPr>
      <t>https://members.wto.org/crnattachments/2022/TBT/USA/22_3586_00_e.pdf</t>
    </r>
  </si>
  <si>
    <t>Petitions Requesting Rulemaking To Amend the Safety Standard for Play Yards To Require a Minimum Thickness for Play Yard Mattresses, and To Standardize the Size of Play Yards and Play Yard Mattresses; Request for Comments</t>
  </si>
  <si>
    <t>Notice of petitions for rulemaking - The U.S. Consumer Product Safety Commission (Commission or CPSC) received on 29 November 2021 two petitions regarding play yards and play yard mattresses.  These petitions seek a rulemaking to amend the Commission's regulation, Safety Standard for Play Yards, 16 CFR part 1221, to address the hazard of infants becoming entrapped between the edge of a play yard and the play yard mattress and suffocating (“gap entrapment hazard”).  The Commission invites written comments concerning these petitions, accessible online at https://downloads.regulations.gov/CPSC-2022-0015-0002/content.pdf and https://downloads.regulations.gov/CPSC-2022-0015-0002/attachment_1.pdf</t>
  </si>
  <si>
    <t>Play yards and play yard mattresses; Domestic safety (ICS code(s): 13.120); Equipment for children (ICS code(s): 97.190)</t>
  </si>
  <si>
    <t>13.120 - Domestic safety; 97.190 - Equipment for children</t>
  </si>
  <si>
    <r>
      <rPr>
        <sz val="11"/>
        <rFont val="Calibri"/>
      </rPr>
      <t>https://members.wto.org/crnattachments/2022/TBT/USA/22_3554_00_e.pdf</t>
    </r>
  </si>
  <si>
    <t>Interoperable Video Conferencing Service</t>
  </si>
  <si>
    <t>Proposed rule - In this document, the Consumer and Governmental Affairs Bureau (CGB or Bureau) of the Federal Communications Commission (FCC or Commission) seeks to refresh the record on proposed rules to enable people with disabilities to access and use interoperable video conferencing services by requesting further comment on the kinds of services encompassed by the term “interoperable video conferencing service,” a type of advanced communications service.</t>
  </si>
  <si>
    <t>Interoperable video conferencing service; Mobile services (ICS code(s): 33.070); Audio, video and audiovisual engineering (ICS code(s): 33.160)</t>
  </si>
  <si>
    <t>33.070 - Mobile services; 33.160 - Audio, video and audiovisual engineering</t>
  </si>
  <si>
    <t>Prevention of deceptive practices and consumer protection (TBT)</t>
  </si>
  <si>
    <r>
      <rPr>
        <sz val="11"/>
        <rFont val="Calibri"/>
      </rPr>
      <t>https://members.wto.org/crnattachments/2022/TBT/USA/22_3551_00_e.pdf</t>
    </r>
  </si>
  <si>
    <t>Windows, casement doors and sidelights steel frames — Specification</t>
  </si>
  <si>
    <t>This Botswana Standard covers windows, casement doors, sidelights, and fanlights fabricated from mild steel sections, complete with fittings and ancillary components._x000D_
NOTE Requirements that shall be specified by the purchaser are listed in Annex D.</t>
  </si>
  <si>
    <t>ICS  31.060.50</t>
  </si>
  <si>
    <t>31.060 - Capacitors</t>
  </si>
  <si>
    <t>National security requirements (TBT); Quality requirements (TBT); Prevention of deceptive practices and consumer protection (TBT)</t>
  </si>
  <si>
    <t>DEAS 1096-2:2022, Hay as animal feed — Specification — Part 2: Legume hay, First Edition</t>
  </si>
  <si>
    <t>This Draft East African Standard specifies requirements, sampling and test methods for legume hay used as animal feed.</t>
  </si>
  <si>
    <t>- Other (HS code(s): 121490); Animal feeding stuffs (ICS code(s): 65.120)</t>
  </si>
  <si>
    <t>121490 - Swedes, mangolds, fodder roots, hay, lucerne "alfalfa", clover, sainfoin, forage kale, lupines, vetches and similar forage products, whether or not in the form of pellets (excl. lucerne "alfalfa" meal and pellets)</t>
  </si>
  <si>
    <t>Prevention of deceptive practices and consumer protection (TBT); Protection of animal or plant life or health (TBT); Protection of human health or safety (TBT); Consumer information, labelling (TBT); Quality requirements (TBT)</t>
  </si>
  <si>
    <r>
      <rPr>
        <sz val="11"/>
        <rFont val="Calibri"/>
      </rPr>
      <t>https://members.wto.org/crnattachments/2022/TBT/UGA/22_3508_00_e.pdf</t>
    </r>
  </si>
  <si>
    <t>DEAS 58 -2:2021, Compounded dog food — Specification — Part 2: Complementary food, First Edition</t>
  </si>
  <si>
    <t>This Draft East African Standard specifies requirements, sampling and test methods for complementary dog food.</t>
  </si>
  <si>
    <t>- Dog or cat food, put up for retail sale (HS code(s): 230910); Animal feeding stuffs (ICS code(s): 65.120)</t>
  </si>
  <si>
    <t>230910 - Dog or cat food, put up for retail sale</t>
  </si>
  <si>
    <t>Quality requirements (TBT); Protection of animal or plant life or health (TBT); Consumer information, labelling (TBT); Prevention of deceptive practices and consumer protection (TBT); Reducing trade barriers and facilitating trade (TBT)</t>
  </si>
  <si>
    <r>
      <rPr>
        <sz val="11"/>
        <rFont val="Calibri"/>
      </rPr>
      <t>https://members.wto.org/crnattachments/2022/TBT/UGA/22_3494_00_e.pdf</t>
    </r>
  </si>
  <si>
    <t>DEAS 1093:2022, Compounded horse feed — Specification, First Edition</t>
  </si>
  <si>
    <t>This Draft East African Standard specifies requirements, sampling and test methods for compounded horse feed.</t>
  </si>
  <si>
    <t>- Other (HS code(s): 230990); Animal feeding stuffs (ICS code(s): 65.120)</t>
  </si>
  <si>
    <t>230990 - Preparations of a kind used in animal feeding (excl. dog or cat food put up for retail sale)</t>
  </si>
  <si>
    <t>Consumer information, labelling (TBT); Prevention of deceptive practices and consumer protection (TBT); Protection of animal or plant life or health (TBT); Quality requirements (TBT)</t>
  </si>
  <si>
    <r>
      <rPr>
        <sz val="11"/>
        <rFont val="Calibri"/>
      </rPr>
      <t>https://members.wto.org/crnattachments/2022/TBT/UGA/22_3524_00_e.pdf</t>
    </r>
  </si>
  <si>
    <t>Quality requirements (TBT); Consumer information, labelling (TBT); Protection of human health or safety (TBT); Protection of animal or plant life or health (TBT); Prevention of deceptive practices and consumer protection (TBT)</t>
  </si>
  <si>
    <t>Reducing trade barriers and facilitating trade (TBT); Prevention of deceptive practices and consumer protection (TBT); Consumer information, labelling (TBT); Protection of animal or plant life or health (TBT); Quality requirements (TBT)</t>
  </si>
  <si>
    <t>DEAS 1092:2022, Compounded rabbit feed — Specification, First Edition</t>
  </si>
  <si>
    <t>This Draft East African Standard specifies requirements, sampling and test methods for compounded rabbit feed.</t>
  </si>
  <si>
    <t>Prevention of deceptive practices and consumer protection (TBT); Protection of animal or plant life or health (TBT); Consumer information, labelling (TBT)</t>
  </si>
  <si>
    <r>
      <rPr>
        <sz val="11"/>
        <rFont val="Calibri"/>
      </rPr>
      <t>https://members.wto.org/crnattachments/2022/TBT/UGA/22_3513_00_e.pdf</t>
    </r>
  </si>
  <si>
    <t>DEAS 1096-1:2022, Hay as animal feed — Specification — Part 1: Grass hay, First Edition</t>
  </si>
  <si>
    <t>This Draft East African Standard specifies requirements, sampling and test methods for grass hay used as animal feed.</t>
  </si>
  <si>
    <t>Protection of animal or plant life or health (TBT); Protection of human health or safety (TBT); Prevention of deceptive practices and consumer protection (TBT); Consumer information, labelling (TBT); Quality requirements (TBT)</t>
  </si>
  <si>
    <r>
      <rPr>
        <sz val="11"/>
        <rFont val="Calibri"/>
      </rPr>
      <t>https://members.wto.org/crnattachments/2022/TBT/UGA/22_3519_00_e.pdf</t>
    </r>
  </si>
  <si>
    <t>Review of Standards of Performance for Automobile and Light Duty 
Truck Surface Coating Operations</t>
  </si>
  <si>
    <t>Proposed rule - This proposal presents the preliminary results of the 
Environmental Protection Agency's (EPA's) review of the New Source 
Performance Standards (NSPS) for Automobile and Light Duty Truck 
Surface Coating Operations as required by the Clean Air Act (CAA). The 
EPA is proposing, in a new NSPS subpart, revised volatile organic 
compound (VOC) emission limits for prime coat, guide coat, and topcoat 
operations for affected facilities that commence construction, 
modification or reconstruction after 18 May 2022. In addition, the EPA 
is proposing amendments under the new NSPS subpart: Revision of the 
plastic parts provision; updates to the control devices and control 
device testing and monitoring requirements; revision of the transfer 
efficiency provisions; revision of the recordkeeping and reporting 
requirements, the addition of work practices to minimize VOC emissions; 
the addition of electronic reporting; clarification of the requirements 
for periods of startup, shutdown and malfunction; and other amendments 
to harmonize the new NSPS subpart and Automobile and Light Duty Truck 
Surface Coating National Emission Standards for Hazardous Air 
Pollutants (NESHAP) requirements. The EPA is also proposing to amend 
NSPS subpart MM to apply to sources that commence construction, 
reconstruction, or modification after 5 October 1979, and on or before 18 May 2022 and to add electronic reporting requirements.</t>
  </si>
  <si>
    <t>Surface coating operations; volatile organic compounds (VOC) emissions; Quality (ICS code(s): 03.120); Environmental protection (ICS code(s): 13.020); Air quality (ICS code(s): 13.040)</t>
  </si>
  <si>
    <t>03.120 - Quality; 13.020 - Environmental protection; 13.040 - Air quality</t>
  </si>
  <si>
    <t>Quality requirements (TBT); Protection of the environment (TBT); Protection of human health or safety (TBT)</t>
  </si>
  <si>
    <r>
      <rPr>
        <sz val="11"/>
        <rFont val="Calibri"/>
      </rPr>
      <t>https://members.wto.org/crnattachments/2022/TBT/USA/22_3488_00_e.pdf</t>
    </r>
  </si>
  <si>
    <t>Quality requirements (TBT); Protection of animal or plant life or health (TBT); Prevention of deceptive practices and consumer protection (TBT); Consumer information, labelling (TBT)</t>
  </si>
  <si>
    <t>Consumer information, labelling (TBT); Protection of animal or plant life or health (TBT); Prevention of deceptive practices and consumer protection (TBT)</t>
  </si>
  <si>
    <t>DEAS 1094:2022, Poultry feed premix — Specification, First Edition</t>
  </si>
  <si>
    <t>This Draft East African Standard specifies requirements, sampling and test methods for poultry feed premix as a source of vitamins and trace elements for poultry.</t>
  </si>
  <si>
    <t>Protection of human health or safety (TBT); Consumer information, labelling (TBT); Prevention of deceptive practices and consumer protection (TBT); Quality requirements (TBT)</t>
  </si>
  <si>
    <r>
      <rPr>
        <sz val="11"/>
        <rFont val="Calibri"/>
      </rPr>
      <t>https://members.wto.org/crnattachments/2022/TBT/UGA/22_3531_00_e.pdf</t>
    </r>
  </si>
  <si>
    <t>DEAS 1091:2022, Compounded cat food — Specification, First Edition</t>
  </si>
  <si>
    <t>This Draft East African Standard specifies requirements, sampling, and test methods for compounded cat food.</t>
  </si>
  <si>
    <t>Consumer information, labelling (TBT); Prevention of deceptive practices and consumer protection (TBT); Protection of animal or plant life or health (TBT)</t>
  </si>
  <si>
    <r>
      <rPr>
        <sz val="11"/>
        <rFont val="Calibri"/>
      </rPr>
      <t>https://members.wto.org/crnattachments/2022/TBT/UGA/22_3499_00_e.pdf</t>
    </r>
  </si>
  <si>
    <t>Quality requirements (TBT); Prevention of deceptive practices and consumer protection (TBT); Consumer information, labelling (TBT); Protection of human health or safety (TBT)</t>
  </si>
  <si>
    <t>Quality requirements (TBT); Consumer information, labelling (TBT); Prevention of deceptive practices and consumer protection (TBT); Protection of human health or safety (TBT); Protection of animal or plant life or health (TBT)</t>
  </si>
  <si>
    <t> BOS 44:2016 Steel door frames — Specification</t>
  </si>
  <si>
    <t>Cupboard doors manufactured from commercial quality cold or hot rolled mild steel sheet complete with fittings and ancillary components._x000D_
NOTE 1 Applicable figures for door and cupboard door frames are found in Annex A._x000D_
NOTE 2 Requirements that shall be specified by the purchaser are listed in Annex B._x000D_
NOTE 3 Notes on the fixing of a doorframe and its subsequent painting are given in Annexes C and D.</t>
  </si>
  <si>
    <t>Elements of buildings (ICS code(s): 91.060)</t>
  </si>
  <si>
    <t>91.060 - Elements of buildings</t>
  </si>
  <si>
    <t>National security requirements (TBT); Consumer information, labelling (TBT); Quality requirements (TBT)</t>
  </si>
  <si>
    <t>Protection of animal or plant life or health (TBT); Prevention of deceptive practices and consumer protection (TBT); Consumer information, labelling (TBT)</t>
  </si>
  <si>
    <t>Consumer information, labelling (TBT); Prevention of deceptive practices and consumer protection (TBT); Protection of human health or safety (TBT); Protection of animal or plant life or health (TBT); Quality requirements (TBT)</t>
  </si>
  <si>
    <t>DEAS 1095:2022, Dairy cattle feed premix — Specification, First Edition</t>
  </si>
  <si>
    <t>This Draft East African Standard specifies requirements and methods of sampling and test for the dairy cattle feed premix as a sole source of vitamins and trace elements for cattle.</t>
  </si>
  <si>
    <r>
      <rPr>
        <sz val="11"/>
        <rFont val="Calibri"/>
      </rPr>
      <t>https://members.wto.org/crnattachments/2022/TBT/UGA/22_3536_00_e.pdf</t>
    </r>
  </si>
  <si>
    <t>KS 2767-13-2022 Wastewater treatment plants — Part 13: Chemical treatment — Treatment of wastewater by precipitation/flocculation</t>
  </si>
  <si>
    <t>This Standard specifies the requirements for chemical treatment of wastewater by precipitation/flocculation for removal of phosphorus and suspended solids.</t>
  </si>
  <si>
    <t>Installations and equipment for waste disposal and treatment (ICS code(s): 13.030.40)</t>
  </si>
  <si>
    <t>13.030.40 - Installations and equipment for waste disposal and treatment</t>
  </si>
  <si>
    <t>Quality requirements (TBT)</t>
  </si>
  <si>
    <r>
      <rPr>
        <sz val="11"/>
        <rFont val="Calibri"/>
      </rPr>
      <t>https://members.wto.org/crnattachments/2022/TBT/KEN/22_3505_00_e.pdf</t>
    </r>
  </si>
  <si>
    <t>Public notice onDKS 1515 Road Vehicles - Inspection of Road Vehicles - Code of Practice</t>
  </si>
  <si>
    <t>Following the declaration of KS 1515: 2019 - Road Vehicles — Inspection of Road Vehicles — Code of Practice as a mandatory Kenya Standard by the Cabinet Secretary for Industrialization, Trade and Enterprise Development, KEBS wishes to inform all stakeholders and the general public that effective 1st July 2022; • All USED passenger Minibuses, Minibuses, Large buses, Single articulated and Bi-articulated buses and Double-decker buses shall not be allowed for importation into the country. However, used passenger Microbus (up to 7 m overall length) shall continue to be imported into the country provided they are NOT older than Eight (8) years from the year of first registration. • All USED rigid Trucks with Gross Vehicle mass (GVM) equal to or greater than 3.5 tons and up to and including 30 tons shall not be allowed for importation into the country. • Only tractor heads and Prime movers not older than three (3) years from the year of first registration shall be allowed for importation. This shall apply up to 30th June 2023 after which NO used tractor heads and prime movers shall be allowed for importation into the country. • All other USED Road vehicles not mentioned above shall continue to be imported into the country provided that they are NOT older than eight (8) years from the year of first registration. • All imported new diesel-powered, and petrol (gasoline) powered vehicles shall be type-approved to meet the requirements of EURO IV/4 before importation into the country.</t>
  </si>
  <si>
    <t>Road vehicles in general (ICS code(s): 43.020)</t>
  </si>
  <si>
    <t>43.020 - Road vehicles in general</t>
  </si>
  <si>
    <r>
      <rPr>
        <sz val="11"/>
        <rFont val="Calibri"/>
      </rPr>
      <t>https://members.wto.org/crnattachments/2022/TBT/KEN/22_3506_00_e.pdf</t>
    </r>
  </si>
  <si>
    <t>Canada</t>
  </si>
  <si>
    <t>Proposed Prohibition of Certain Toxic Substances Regulations, 2022</t>
  </si>
  <si>
    <t>The proposed Prohibition of Certain Toxic Substances Regulations, 2022 (the proposed Regulations) aim to reduce the risk of toxic substances entering the Canadian environment contributing to the protection of Canada’s environment and wildlife. The proposed Regulations would repeal and replace the Prohibition of Certain Toxic Substances Regulations, 2012 (the current Regulations), which prohibit the manufacture, use, sale, offer for sale and import of certain toxic substances and products containing them, with a limited number of exemptions. The proposed Regulations would further restrict the manufacture, use, sale and import of the following five substances, which are regulated under the current Regulations, by removing exemptions, by making most remaining exemptions time-limited or by imposing other conditions:1) Perfluorooctane sulfonate (PFOS), its salts and its precursors;2) Perfluorooctanoic acid, its salts, and its precursors (PFOA); 3) Long-chain perfluorocarboxylic acids, their salts, and their precursors (LC-PFCAs); 4) Hexabromocyclododecane (HBCD); and 5) Polybrominated diphenyl ethers (PBDEs).The proposed Regulations would also include concentration limits for these five substances at or below which their presence would be considered incidental. The proposed Regulations would also introduce restrictions on the manufacture, use, sale and import of:6) Dechlorane Plus (DP) and 7) Decabromodiphenyl ethane (DBDPE). The final screening assessments conducted in 2019 by Environment and Climate Change Canada concluded that DP and DBDPE are toxic to the environment under the Canadian Environmental Protection Act, 1999. Currently, there are no risk management instruments in place respecting preventive or control actions for DP in Canada, while there are only limited controls on DBDPE through the New Substances Notifications Regulations (Chemicals and Polymers)Specific exemptions, such as for parts used in the automotive, aerospace, and electrical and electronic sectors, are being proposed for DP and DBDPE. These exemptions take into account socio-economic factors, the demonstrated absence of suitable alternatives, and consideration of the international context and risks to the environment, and are time-limited in most cases. It would be possible for manufacturers or importers of HBCD, DP or DBDPE, or products containing them, to apply for a permit to continue their activities for up to three years, provided certain conditions are met. The permit applicant would be required to demonstrate that there are no technically or economically feasible alternatives, that they have taken steps to minimize any  harmful effects of the substance on the environment and human health, and that they have developed a plan to comply with the proposed Regulations within three years.The proposed Regulations would not apply to a manufactured item that is in transit through Canada, from a place outside Canada transit to another place outside Canada. The proposed Regulations also include administrative changes to simplify the regulatory text and to clarify the intent of certain sections of the current Regulations. </t>
  </si>
  <si>
    <t>Environmental protection (ICS Code: 13.020)</t>
  </si>
  <si>
    <t>13.020 - Environmental protection</t>
  </si>
  <si>
    <r>
      <rPr>
        <sz val="11"/>
        <rFont val="Calibri"/>
      </rPr>
      <t>https://www.gazette.gc.ca/rp-pr/p1/2022/2022-05-14/html/reg2-eng.html 
https://www.gazette.gc.ca/rp-pr/p1/2022/2022-05-14/html/reg2-fra.html</t>
    </r>
  </si>
  <si>
    <t>Bahrain, Kingdom of</t>
  </si>
  <si>
    <t>Rice Kernel</t>
  </si>
  <si>
    <t>This GSO draft technical regulation concerns the general requirements for husked rice, milled rice, enriched and parboiled rice, all for direct human consumption, presented in packaged form or sold loose from the package directly to the consumer. It doesn’t apply to other products derived from rice or to glutinous rice. Items related to definitions, classification, requirements, packaging, transportation, storage and labelling are compulsory (Items 3, 4, 5, 8 &amp; 9). Remaining items are voluntary.</t>
  </si>
  <si>
    <t>The general requirements for husked rice, milled rice, enriched and parboiled rice, all for direct human consumption, presented in packaged form or sold loose from the package directly to the consumer. It doesn’t apply to other products derived from rice or to glutinous rice. (ICS: : 67.060) </t>
  </si>
  <si>
    <t>67.060 - Cereals, pulses and derived products</t>
  </si>
  <si>
    <t>Other (TBT); Protection of human health or safety (TBT)</t>
  </si>
  <si>
    <r>
      <rPr>
        <sz val="11"/>
        <rFont val="Calibri"/>
      </rPr>
      <t>https://members.wto.org/crnattachments/2022/TBT/OMN/22_3465_00_x.pdf
https://members.wto.org/crnattachments/2022/TBT/OMN/22_3465_00_e.pdf</t>
    </r>
  </si>
  <si>
    <t>Yemen</t>
  </si>
  <si>
    <t>Draft Commission Delegated Regulation (EU) amending Delegated Regulation (EU) 2017/1798 as regards the lipid and magnesium requirements for total diet replacement for weight control </t>
  </si>
  <si>
    <t>This delegated Regulation aims at amending certain compositional requirements set out by Commission Delegated Regulation (EU) 2017/1798 for total diet replacement for weight control based on the relevant EFSA scientific opinion.</t>
  </si>
  <si>
    <t>Food</t>
  </si>
  <si>
    <r>
      <rPr>
        <sz val="11"/>
        <rFont val="Calibri"/>
      </rPr>
      <t>https://members.wto.org/crnattachments/2022/TBT/EEC/22_3480_00_e.pdf
https://members.wto.org/crnattachments/2022/TBT/EEC/22_3480_01_e.pdf</t>
    </r>
  </si>
  <si>
    <t>Oman</t>
  </si>
  <si>
    <t>China</t>
  </si>
  <si>
    <t>National Standard of the P.R.C., Safety Requirements for Coal Mining Cable</t>
  </si>
  <si>
    <t>This document stipulates the safety terms, definitions, technical requirements and test methods of cables used in coal mines.This document applies to mobile laying flexible cables, fixed laying power cables, control cables, communication cables and optical cables for coal mines with rated voltage of 8.7/10 kV and below.</t>
  </si>
  <si>
    <t>Mobile flexible cable, power cable, control cable, communication cable and optical cable for coal mine (HS code(s): 85444; 854460; 854470); (ICS code(s): 29.060.20)</t>
  </si>
  <si>
    <t>854460 - Electric conductors, for a voltage &gt; 1.000 V, insulated, n.e.s.; 85444 - - Other electric conductors, for a voltage not exceeding 1,000 V :; 854470 - Optical fibre cables made up of individually sheathed fibres, whether or not containing electric conductors or fitted with connectors</t>
  </si>
  <si>
    <t>29.060.20 - Cables</t>
  </si>
  <si>
    <r>
      <rPr>
        <sz val="11"/>
        <rFont val="Calibri"/>
      </rPr>
      <t>https://members.wto.org/crnattachments/2022/TBT/CHN/22_3483_00_x.pdf</t>
    </r>
  </si>
  <si>
    <t>Denmark</t>
  </si>
  <si>
    <t>Executive order on requirements for publicly accessible infrastructure for fuels and alternative fuels etc.</t>
  </si>
  <si>
    <t>Requirements for publicly accessible recharging points to show prices for recharging an electric vehicle in a digital display, via an app, or on a website depending on the output power of the specific recharging point.Requirements for providers of recharging services (mobility service providers) and providers of e-roaming platforms who wish to be included on the Danish Road Traffic Authority’s lists of e-mobility service providers.Requirements that certain operators of recharging points accessible to the public as a minimum must use the communication protocol OCPI.</t>
  </si>
  <si>
    <t>Recharging points accessible to the public, recharging services (mobility services), and e-roaming platforms.</t>
  </si>
  <si>
    <t>Consumer information, labelling (TBT)</t>
  </si>
  <si>
    <r>
      <rPr>
        <sz val="11"/>
        <rFont val="Calibri"/>
      </rPr>
      <t>https://members.wto.org/crnattachments/2022/TBT/DNK/22_3453_00_x.pdf</t>
    </r>
  </si>
  <si>
    <t>National Standard of the P.R.C., Medical electrical equipment –Part 2-71: Particular requirements for the basic safety and essential performance of functional near-infrared spectroscopy (NIRS) equipment</t>
  </si>
  <si>
    <t>This document applies to the basic safety and essential performance of functional NIRS equipment intended to be used by themselves, or as a part of an ME system, for adjunctive diagnostic purposes.Not included within the scope of this particular standard are:_x000D_
a) the equipment, as a part of ME equipment,  measures oxygen saturation of the haemoglobin in the micro vessels (capillaries, arterioles and venules);_x000D_
b) near-infrared spectroscopy (NIRS) tissue oximeter equipment, which is not intended for obtaining functional NIRS equipment output;_x000D_
c) pulse oximeter equipment, which is not intended for obtaining functional NIRS equipment output. The requirements for pulse oximeter equipment are found in YY 9706.261._x000D_
d) frequency-domain and time-domain equipment for functional near-infrared spectroscopy may be subject to different test procedures than those defined herein._x000D_
e) functional near-infrared spectroscopy equipment, which measure changes in the concentration of chromophores other than oxy- and deoxy-haemoglobin may be subject to different test procedures than those defined herein.</t>
  </si>
  <si>
    <t>Near infrared functional brain imaging device, near infrared spectral functional brain imaging system, quantitative brain function imaging device (HS code(s): 901820; 902750; 903149); (ICS code(s): 11.040.55)</t>
  </si>
  <si>
    <t>901820 - Ultraviolet or infra-red ray apparatus used in medical, surgical, dental or veterinary sciences; 903149 - Optical instruments, appliances and machines for measuring or checking, not elsewhere specified or included in chapter 90; 902750 - Instruments and apparatus for physical or chemical analysis, using UV, visible or IR optical radiations (excl. spectrometers, spectrophotometers, spectrographs, and gas or smoke analysis apparatus)</t>
  </si>
  <si>
    <t>11.040.55 - Diagnostic equipment</t>
  </si>
  <si>
    <r>
      <rPr>
        <sz val="11"/>
        <rFont val="Calibri"/>
      </rPr>
      <t>https://members.wto.org/crnattachments/2022/TBT/CHN/22_3481_00_x.pdf</t>
    </r>
  </si>
  <si>
    <t>National Standard of the P.R.C.,Technical Requirements of Coal Mine Compressed Air Self-rescue System</t>
  </si>
  <si>
    <t>This document stipulates the installation and maintenance requirements of coal mine compressed air self-rescue system. It also stipulates the classification, model, test methods, inspection rules, identification, and the documents with the product of the compressed air self-rescue device._x000D_
This document applies to the installation and maintenance of coal mine compressed air self-rescue system, as well as the design, manufacture, inspection and use of compressed air self-rescue device.</t>
  </si>
  <si>
    <t>Compressed Air Self-rescue Device (HS code(s): 9020); (ICS code(s): 13.340.30)</t>
  </si>
  <si>
    <t>9020 - Breathing appliances and gas masks (excl. protective masks having neither mechanical parts nor replaceable filters, and artificial respiration or other therapeutic respiration apparatus)</t>
  </si>
  <si>
    <t>13.340.30 - Respiratory protective devices</t>
  </si>
  <si>
    <r>
      <rPr>
        <sz val="11"/>
        <rFont val="Calibri"/>
      </rPr>
      <t>https://members.wto.org/crnattachments/2022/TBT/CHN/22_3484_00_x.pdf</t>
    </r>
  </si>
  <si>
    <t>Standards of Performance for Steel Plants: Electric Arc Furnaces Constructed After 21 October 1974 &amp; On or Before 17 August 1983; Standards of Performance for Steel Plants: Electric Arc Furnaces &amp; Argon-Oxygen Decarburization Constructed After 17 August 1983</t>
  </si>
  <si>
    <t>Proposed rule; amendments - In this action, the EPA is proposing new and revised standards of performance for electric arc furnaces (EAF) and argon-oxygen decarburization (AOD) vessels in the steel industry. The EPA is proposing that EAF facilities that begin construction, reconstruction or modification after 16 May 2022 would need to comply with a particulate matter (PM) standard in the format of facility-wide PM emitted per amount of steel produced and a melt shop opacity limit of zero. The proposal would limit emissions of PM and opacity from new, modified, or reconstructed EAF and AOD vessels. In addition, we are proposing that all emission limits apply at all times; periodic compliance testing at least once every 5 years; and electronic reporting. In this action, the EPA also is proposing amendments for certain provisions in the current new source performance standards (NSPS) that apply to EAF constructed after 21 October 1974, and on or before 17 August 1983, and EAF and AOD vessels constructed after 17 August 1983, and before 16 May 2022 to clarify and refine the current provisions.</t>
  </si>
  <si>
    <t>Electric Arc Furnaces; Quality (ICS code(s): 03.120); Environmental protection (ICS code(s): 13.020); Electric furnaces (ICS code(s): 25.180.10)</t>
  </si>
  <si>
    <t>03.120 - Quality; 13.020 - Environmental protection; 25.180.10 - Electric furnaces</t>
  </si>
  <si>
    <t>Protection of human health or safety (TBT); Protection of the environment (TBT); Quality requirements (TBT)</t>
  </si>
  <si>
    <r>
      <rPr>
        <sz val="11"/>
        <rFont val="Calibri"/>
      </rPr>
      <t>https://members.wto.org/crnattachments/2022/TBT/USA/22_3472_00_e.pdf</t>
    </r>
  </si>
  <si>
    <t>United Arab Emirates</t>
  </si>
  <si>
    <t>National Standard of the P.R.C., Self-rescuer For Coal Mine</t>
  </si>
  <si>
    <t>This document stipulates the category, technical requirements, testing methods, inspection rules, marking, packing, transportation and storage of coal mine self-rescuer( including chemical oxygen self-rescuer and compressed oxygen self-rescuer)._x000D_
This document applies to chemical oxygen self-rescuer  and compressed oxygen self-rescuer used in coal mines.</t>
  </si>
  <si>
    <t>Self-rescuer for coal mine(including chemical  oxygen self-rescuer and compressed oxygen self-rescuer) (HS code(s): 9020); (ICS code(s): 13.100)</t>
  </si>
  <si>
    <t>13.100 - Occupational safety. Industrial hygiene</t>
  </si>
  <si>
    <r>
      <rPr>
        <sz val="11"/>
        <rFont val="Calibri"/>
      </rPr>
      <t>https://members.wto.org/crnattachments/2022/TBT/CHN/22_3482_00_x.pdf</t>
    </r>
  </si>
  <si>
    <t>Cosmetics-Henna paste adornment</t>
  </si>
  <si>
    <t>This Omani standards concerns the general requirements for Cosmetics- Henna paste adornment. Items related to definitions, requirement, sampling, testing, packaging &amp; storage and labelling are compulsory (Items 3,4,5,6,7 &amp;8).</t>
  </si>
  <si>
    <t>Henna paste and mixtures used to decorate hands, feet and other parts of the body. (ICS:71.100.70 )CHEMICAL TECHNOLOGY (ICS code(s): 71)</t>
  </si>
  <si>
    <t>71 - CHEMICAL TECHNOLOGY; 71.100.70 - Cosmetics. Toiletries</t>
  </si>
  <si>
    <r>
      <rPr>
        <sz val="11"/>
        <rFont val="Calibri"/>
      </rPr>
      <t>https://members.wto.org/crnattachments/2022/TBT/OMN/22_3464_00_x.pdf</t>
    </r>
  </si>
  <si>
    <t>Qatar</t>
  </si>
  <si>
    <t>Partial Amendment of “Korean Herbal Pharmacopoeia”</t>
  </si>
  <si>
    <t>The Ministry of Food and Drug Safety, Republic of Korea intends to revise the following matters in Korean Herbal Pharmacopoeia[Attached Table 3.] Ⅲ.Pharmaceuticals each paragraph, Revised the acidity test method of  ‘Crude Royal Jelly’ [Attached Table 4.] Ⅳ. Pharmaceuticals each paragraph, Revised the identify test method of ‘Gagampalmihwan Pill‘ and others 207[Attached Table 5.] Ⅴ. Pharmaceuticals each paragraph, Revised the identify test method of ‘Pueraria Root Extract Powder ‘ and others 123, Register ‘Gamisoyosan Mix Soft Extract’ and other 137.[Attached Table 6.] Ⅵ.  Test for herbal Drugs, Revised the identify test method of  ‘Serpentis Fel’ and ‘Saffron’, revised the Assay method of ‘Angelicae Gigantis Radix’</t>
  </si>
  <si>
    <t>Pharmaceuticals</t>
  </si>
  <si>
    <r>
      <rPr>
        <sz val="11"/>
        <rFont val="Calibri"/>
      </rPr>
      <t>https://members.wto.org/crnattachments/2022/TBT/KOR/22_3479_00_x.pdf</t>
    </r>
  </si>
  <si>
    <t>Oil and Gas and Sulfur Operations in the Outer Continental 
Shelf--High Pressure High Temperature and Subpart B Revisions</t>
  </si>
  <si>
    <t>Proposed rule - The Bureau of Safety and Environmental Enforcement (BSEE) is proposing to add requirements for new or unusual technology, including equipment used in high pressure high temperature (HPHT) environments, to revise and reorganize the information submission requirements for a project's Conceptual Plans and Deepwater Operations Plans (DWOP), and to require independent third parties to review certain information prior to submission to BSEE. This proposed rule would improve operational and environmental safety and human health while providing consistency and clarity to industry regarding the equipment and operational requirements necessary for BSEE review and approval of projects using new or unusual technology.</t>
  </si>
  <si>
    <t>Equipment used in high pressure high temperature (HPHT) environments; Quality (ICS code(s): 03.120); Environmental protection (ICS code(s): 13.020); Protection against excessive pressure (ICS code(s): 13.240)</t>
  </si>
  <si>
    <t>03.120 - Quality; 13.020 - Environmental protection; 13.240 - Protection against excessive pressure</t>
  </si>
  <si>
    <r>
      <rPr>
        <sz val="11"/>
        <rFont val="Calibri"/>
      </rPr>
      <t>https://members.wto.org/crnattachments/2022/TBT/USA/22_3463_00_e.pdf</t>
    </r>
  </si>
  <si>
    <t>Kuwait, the State of</t>
  </si>
  <si>
    <t>Costa Rica</t>
  </si>
  <si>
    <t>RTCR 506: 2022. Salsas y productos similares. Mayonesa. Especificaciones (Costa Rican Technical Regulation (RTCR) No. 506: 2022. Sauces and like products. Mayonnaise. Specifications) (14 pages, in Spanish) 6. | Description of content: The purpose of the notified Technical Regulation is to establish the technical specifications to be met by mayonnaise, whether produced domestically or imported for human consumption, which is offered to the end consumer or for catering purposes, and which is marketed throughout the national territory. 7. | Objective and rationale, including the nature of urgent problems where applicable: Prevention of deceptive practices and consumer protection 8. | Relevant documents: Relevant documents: 1. Decreto Ejecutivo Nº 33724-COMEX-S-MEIC del 08 de enero de 2007, pone en vigencia la Resolución Nº 176-2006 (COMIECO XXXVIII), Reglamento Técnico Centroamericano RTCA 67.01.33:06 Industria de Alimentos y Bebidas Procesados. Buenas Prácticas de Manufactura para la industria de alimentos, publicado en La Gaceta Nº 82 del 30 de abril del 2007. 2. Decreto Ejecutivo Nº 37280-COMEX-MEIC del 18 de junio de 2012, pone en vigencia la Resolución Nº 280-2012 (COMIECO LXII), Reglamento Técnico Centroamericano RTCA 67.01.07:10 Etiquetado general de los alimentos previamente envasados (Pre envasados), publicado en La Gaceta Nº 180, Alcance Nº 133 del 18 de setiembre del 2012. 3. Decreto Ejecutivo N° 42375-COMEX-MEIC-S del 20 de enero de 2020, pone en vigencia la Resolución Nº 419-2019 (COMIECO LXXXIX), Reglamento Técnico Centroamericano RTCA 67.04.54:18 Alimentos y Bebidas Procesados. Aditivos Alimentarios, publicado en La Gaceta Nº 131, Alcance 135 del 04 de junio del 2020. 4. Decreto Ejecutivo Nº 37295-COMEX-MEIC del 18 de junio de 2012, pone en vigencia la Resolución Nº 281-2012 (COMIECO LXII), modificaciones al Reglamento Técnico Centroamericano RTCA 67.01.60:10 Etiquetado Nutricional de Productos Alimenticios Preenvasados para Consumo Humano para población a partir de 3 años, publicado en La Gaceta Nº 185, Alcance Nº 138 del 25 de setiembre del 2012. Decreto Ejecutivo N° 36463-MEIC del 26 de noviembre de 2010. Reglamento Técnico RTCR 443:2010. Metrología. Unidades de Medidas. Sistema Internacional (SI), publicado en La Gaceta N° 56 del 21 de marzo del 2011.</t>
  </si>
  <si>
    <t>El objeto de este reglamento técnico es establecer las especificaciones técnicas que debe cumplir el producto denominado mayonesa, de producción nacional o importado para consumo humano, que se ofrece al consumidor final o para fines de hostelería y que se comercialice en el territorio nacional.</t>
  </si>
  <si>
    <t>Spices and condiments. Food additives (ICS 67.220)</t>
  </si>
  <si>
    <t>67.220 - Spices and condiments. Food additives</t>
  </si>
  <si>
    <t>Other (TBT); Prevention of deceptive practices and consumer protection (TBT)</t>
  </si>
  <si>
    <r>
      <rPr>
        <sz val="11"/>
        <rFont val="Calibri"/>
      </rPr>
      <t>https://members.wto.org/crnattachments/2022/TBT/CRI/22_3478_00_s.pdf
Texto completo del documento:
http://www.reglatec.go.cr/reglatec/principal.jsp</t>
    </r>
  </si>
  <si>
    <t xml:space="preserve">Proposed Revision of the “Enforcement Rule of the Act on Labeling and Advertising of Foods” _x000D_
</t>
  </si>
  <si>
    <t>The proposed amendment is to establish NRVs of linoleic acid, alpha-linolenic acid and EPA + DHA.</t>
  </si>
  <si>
    <t>Foods</t>
  </si>
  <si>
    <t>Consumer information, labelling (TBT); Protection of human health or safety (TBT)</t>
  </si>
  <si>
    <r>
      <rPr>
        <sz val="11"/>
        <rFont val="Calibri"/>
      </rPr>
      <t>https://members.wto.org/crnattachments/2022/TBT/KOR/22_3446_00_x.pdf</t>
    </r>
  </si>
  <si>
    <t>Philippines</t>
  </si>
  <si>
    <t>Repeal of FDA Circular (FC) No. 2014-022 entitled “Notification of Registered Imported Wines with New Vintage” and FC No. 2016- 007 entitled “Notification of Sources of Raw Materials, Low Risk, Medium Risk, and High Risk Prepackaged Processed Food Products” </t>
  </si>
  <si>
    <t>In the interest of service and to further clarify the requirements for registration of processed prepackaged food in accordance with FDA Circular No. 2020-033 entitled “Procedure for the Use of the Modified Electronic Registration System for Raw Materials and Prepackaged Processed Food Products Repealing FDA Circular (FC) No. 2016-014 “Procedure for the Use of Electronic Registration System for Prepackaged Processed Food Products”", the following issuances are hereby repealed:FC No. 2014-022 | Notification of Registered Imported Wines with New Vintage; andFC No. 2016-007 | Notification of Sources of Raw Materials, Low Risk, Medium Risk, and High Risk Prepackaged Processed Food Products.</t>
  </si>
  <si>
    <t>FOOD TECHNOLOGY (ICS code(s): 67) - Wines; Pre-packaged food </t>
  </si>
  <si>
    <t>67 - FOOD TECHNOLOGY</t>
  </si>
  <si>
    <t>Cost saving and productivity enhancement (TBT)</t>
  </si>
  <si>
    <r>
      <rPr>
        <sz val="11"/>
        <rFont val="Calibri"/>
      </rPr>
      <t>https://members.wto.org/crnattachments/2022/TBT/PHL/22_3447_00_e.pdf
https://members.wto.org/crnattachments/2022/TBT/PHL/22_3447_01_e.pdf
https://members.wto.org/crnattachments/2022/TBT/PHL/22_3447_02_e.pdf
https://members.wto.org/crnattachments/2022/TBT/PHL/22_3447_03_e.pdf</t>
    </r>
  </si>
  <si>
    <t>Slovenia</t>
  </si>
  <si>
    <t>The Rule on changes and amendments of the Rule on the procedure of the recognition of the term »selected quality« </t>
  </si>
  <si>
    <t>The range of sectors that can enter the ‘select quality’ scheme is extended to the fisheries and egg farming sector. As a result, the record of all sectors has changed. The Rules also include the obligation to notify draft specifications in accordance with Directive 2015/1535. In view of obligatory sanitary or phytosanitary measures imposed by the competent authorities or due to natural disasters, the possibility of temporary change of the specification is added.</t>
  </si>
  <si>
    <t>Food products in general (ICS code(s): 67.040) "selected quality"</t>
  </si>
  <si>
    <t>67.040 - Food products in general</t>
  </si>
  <si>
    <r>
      <rPr>
        <sz val="11"/>
        <rFont val="Calibri"/>
      </rPr>
      <t xml:space="preserve">https://ec.europa.eu/growth/tools-databases/tris/sl/search/?trisaction=search.detail&amp;year=2022&amp;num=147
</t>
    </r>
  </si>
  <si>
    <t>DKS 1199-2022 Banana crisps — Specification</t>
  </si>
  <si>
    <t>This draft Kenyan Standard specifies the requirements, methods of sampling and test for crisps made from bananas (Musa acuminata and Musa balbisiana) intended for human consumption</t>
  </si>
  <si>
    <t>Fruits. Vegetables (ICS code(s): 67.080)</t>
  </si>
  <si>
    <t>67.080 - Fruits. Vegetables</t>
  </si>
  <si>
    <r>
      <rPr>
        <sz val="11"/>
        <rFont val="Calibri"/>
      </rPr>
      <t>https://members.wto.org/crnattachments/2022/TBT/KEN/22_3428_00_e.pdf</t>
    </r>
  </si>
  <si>
    <t>DKS 779: PART 2: 2022 Specification for carpets Part 2.  Sisal carpets</t>
  </si>
  <si>
    <t>This Kenya Standard specifies requirements for sisal carpets woven without pile.</t>
  </si>
  <si>
    <t>Products of the textile industry (ICS code(s): 59.080)</t>
  </si>
  <si>
    <t>59.080 - Products of the textile industry</t>
  </si>
  <si>
    <r>
      <rPr>
        <sz val="11"/>
        <rFont val="Calibri"/>
      </rPr>
      <t>https://members.wto.org/crnattachments/2022/TBT/KEN/22_3426_00_e.pdf</t>
    </r>
  </si>
  <si>
    <t>Promoting Efficient Use of Spectrum Through Improved Receiver 
Interference Immunity Performance</t>
  </si>
  <si>
    <t>Proposed rule - This document invites comments from all stakeholders in connection with the development of an up-to-date record on the role of receivers in spectrum management and how the Federal Communications Commission (Commission or FCC) might best promote improvements in receiver interference immunity performance that would serve the public interest. The Commission seeks to build upon the progress, including technological advances, in recent years that has enabled better receiver interference immunity performance, and the Commission seeks comment on where those efforts and advances have been most successful. The Commission also seeks to learn lessons from recent Commission proceedings in which receiver performance concerns have been prominent, to better inform the Commission as it considers how to ensure valuable and innovative services are able to thrive across the frequency range.</t>
  </si>
  <si>
    <t>Receiver performance; Mobile services (ICS code(s): 33.070); Audio, video and audiovisual engineering (ICS code(s): 33.160)</t>
  </si>
  <si>
    <t>Prevention of deceptive practices and consumer protection (TBT); Cost saving and productivity enhancement (TBT)</t>
  </si>
  <si>
    <r>
      <rPr>
        <sz val="11"/>
        <rFont val="Calibri"/>
      </rPr>
      <t>https://members.wto.org/crnattachments/2022/TBT/USA/22_3432_00_e.pdf</t>
    </r>
  </si>
  <si>
    <t>Japan</t>
  </si>
  <si>
    <t>Partial revision of regulation related to radio equipment</t>
  </si>
  <si>
    <t>Amendment to the regulations for the above WLAN System.</t>
  </si>
  <si>
    <t>Wireless LAN (WLAN) System (2.4/5.2/5.3/5.6/6GHz band) </t>
  </si>
  <si>
    <r>
      <rPr>
        <sz val="11"/>
        <rFont val="Calibri"/>
      </rPr>
      <t>https://members.wto.org/crnattachments/2022/TBT/JPN/22_3431_00_e.pdf</t>
    </r>
  </si>
  <si>
    <t>DKS 2962-2022 Standard Specification for Corrugated Sheet Steel Beams for Highway guardrails </t>
  </si>
  <si>
    <t>This specification covers corrugated sheet steel prepared for use as beams in highway guardrails</t>
  </si>
  <si>
    <t>Metal structures (ICS code(s): 91.080.10)</t>
  </si>
  <si>
    <t>91.080.10 - Metal structures</t>
  </si>
  <si>
    <r>
      <rPr>
        <sz val="11"/>
        <rFont val="Calibri"/>
      </rPr>
      <t>https://members.wto.org/crnattachments/2022/TBT/KEN/22_3430_00_e.pdf</t>
    </r>
  </si>
  <si>
    <t>DKS 2964-2022 Food grade potato starch — Specification</t>
  </si>
  <si>
    <t>This draft Kenyan Standard specifies the requirements, methods of sampling and test for food grade potato starch</t>
  </si>
  <si>
    <r>
      <rPr>
        <sz val="11"/>
        <rFont val="Calibri"/>
      </rPr>
      <t>https://members.wto.org/crnattachments/2022/TBT/KEN/22_3429_00_e.pdf</t>
    </r>
  </si>
  <si>
    <t>DKS 543-2:2022 Embroidery threads – Specification – Part 2: Polyester filament embroidery threads</t>
  </si>
  <si>
    <t>This Kenya Standard specifies requirements for polyester filament embroidery threads</t>
  </si>
  <si>
    <t>Textile fibres (ICS code(s): 59.060)</t>
  </si>
  <si>
    <t>59.060 - Textile fibres</t>
  </si>
  <si>
    <r>
      <rPr>
        <sz val="11"/>
        <rFont val="Calibri"/>
      </rPr>
      <t>https://members.wto.org/crnattachments/2022/TBT/KEN/22_3425_00_e.pdf</t>
    </r>
  </si>
  <si>
    <t>DKS 2657-2022 Warehouse and warehousing for bagged storage of cereals and pulses — Requirements </t>
  </si>
  <si>
    <t>This Draft Kenya Standard covers the location, structural, facility, safety and management requirements for a warehouse for storing bagged cereals and pulses. This standard applies to public warehouses, private commercial warehouses, bonded storage, cooperative warehouses and distribution centers.</t>
  </si>
  <si>
    <r>
      <rPr>
        <sz val="11"/>
        <rFont val="Calibri"/>
      </rPr>
      <t>https://members.wto.org/crnattachments/2022/TBT/KEN/22_3427_00_e.pdf</t>
    </r>
  </si>
  <si>
    <t>Proposed amendments to the "Technical Regulations for Electrical and Telecommunication Products and Components – KC60947-2: Low-voltage switchgear and controlgear Part 2: Circuit-breakers"</t>
  </si>
  <si>
    <t>Particular requirements for circuit-breakers with auto-reclosing including remote-reclosing functions (Annex P of KC 60947-2) will be modified</t>
  </si>
  <si>
    <t>Circuit-breakers with auto-reclosing including remote-reclosing functions</t>
  </si>
  <si>
    <r>
      <rPr>
        <sz val="11"/>
        <rFont val="Calibri"/>
      </rPr>
      <t>https://members.wto.org/crnattachments/2022/TBT/KOR/22_3420_00_x.pdf
https://members.wto.org/crnattachments/2022/TBT/KOR/22_3420_01_x.pdf
https://members.wto.org/crnattachments/2022/TBT/KOR/22_3420_02_x.pdf</t>
    </r>
  </si>
  <si>
    <t>Mexico</t>
  </si>
  <si>
    <t>PROYECTO de Norma Oficial Mexicana PROY-NOM-259-SE-2021, Sistemas para medición y despacho de Gas L.P., requisitos y especificaciones (Draft Mexican Official Standard PROY-NOM-259-SE-2021: Systems for measuring and dispensing LPG, requirements and specifications)</t>
  </si>
  <si>
    <t>The notified draft Mexican Official Standard establishes the specifications and metrological and technical requirements applicable to systems for measuring and dispensing LPG in liquid state, regardless of their operating principle, which are used in all commercial transactions carried out in tanker-trucks, and dedicated stations and multimodal stations in the national territory. The provisions established in this draft Mexican Official Standard are mandatory for systems for measuring and dispensing LPG in liquid state that are manufactured, imported, marketed and used in the distribution and marketing of LPG within the United Mexican States. The verification and monitoring of this draft Mexican Official Standard shall be binding on all LPG marketers and distributors in the national territory.</t>
  </si>
  <si>
    <t>Systems for measuring and dispensing liquefied petroleum gas (LPG)</t>
  </si>
  <si>
    <r>
      <rPr>
        <sz val="11"/>
        <rFont val="Calibri"/>
      </rPr>
      <t>https://members.wto.org/crnattachments/2022/TBT/MEX/22_3419_00_s.pdf</t>
    </r>
  </si>
  <si>
    <t>Biocides Regulations</t>
  </si>
  <si>
    <t>Products that sanitize or disinfect hard or soft non-living surfaces to prevent disease in humans or animals (collectively referred to as biocides) are currently subject to different requirements, despite having similar risks, benefits, uses and ingredients. Health Canada is proposing a new set of regulations under the Food and Drugs Act (FDA) specific to biocides, that would see: the transfer of disinfectants that are currently regulated under the Food and Drug Regulations (FDR) and surface sanitizers regulated under the Pest Control Products Act (PCPA) that meet the definition of a drug, to the proposed Biocides Regulationsthe creation of a modern authorization and regulatory framework with safety, efficacy and quality regulatory requirements better suited to biocides;the maintenance of a life-cycle approach to the regulation of biocides while supporting requirements and authorities for the continuous post-market monitoring of a biocide’s risks and benefits; andthe creation of a pathway for authorization based on decisions from foreign regulatory authorities.</t>
  </si>
  <si>
    <t>Sterilization and disinfection (ICS: 11.080), Chemicals for industrial and domestic disinfection purposes (ICS: 71.100.35)</t>
  </si>
  <si>
    <t>11.080 - Sterilization and disinfection; 71.100.35 - Chemicals for industrial and domestic disinfection purposes</t>
  </si>
  <si>
    <r>
      <rPr>
        <sz val="11"/>
        <rFont val="Calibri"/>
      </rPr>
      <t>https://gazette.gc.ca/rp-pr/p1/2022/2022-05-07/html/reg2-eng.html (English)
https://gazette.gc.ca/rp-pr/p1/2022/2022-05-07/html/reg2-fra.html (French)</t>
    </r>
  </si>
  <si>
    <t>Draft amendment No 2 to the technical regulation of the Customs Union «On the Safety of Personal Protective Equipment» (CU TR 019/2011)</t>
  </si>
  <si>
    <t>Draft amendment № 2 to the technical regulation of the Customs Union «On the Safety of Personal Protective Equipment» (CU TR 019/2011) provides for clarifying the requirements for particular subjects of technical regulation and the inclusion of new subjects of technical regulation, as well as updating the names of personal protective equipment.</t>
  </si>
  <si>
    <t>Personal protective equipment</t>
  </si>
  <si>
    <r>
      <rPr>
        <sz val="11"/>
        <rFont val="Calibri"/>
      </rPr>
      <t>http://docs.eaeunion.org/pd/ru-ru/0107152/pd_05052022</t>
    </r>
  </si>
  <si>
    <t>Panama</t>
  </si>
  <si>
    <t>Procedimiento para la certificación de la inspección del pre-embarque de las remesas de harina de pescado estabilizada, clasificada con la numeración ONU 2216, clase 9 y grupo de embalaje/envase III (Procedure for the certification of the pre-shipment inspection of consignments of fish meal, stabilized, classified under UN 2216, class 9 and packing group III) (6 pages, in Spanish)</t>
  </si>
  <si>
    <t>The notified procedure applies to domestic and international inspection bodies accredited or recognized by the National Accreditation Council of the Ministry of Trade and Industry, in accordance with the domestic and international regulations in force, as well as the standards of the International Maritime Dangerous Goods (IMDG) Code for the certification of the pre-shipment inspection of consignments of fish meal, stabilized, classified under UN 2216, class 9 and packing group III, being transported by sea from the Republic of Panama, under the standards of the IMDG Code currently in force.</t>
  </si>
  <si>
    <t>65.120</t>
  </si>
  <si>
    <r>
      <rPr>
        <sz val="11"/>
        <rFont val="Calibri"/>
      </rPr>
      <t>https://members.wto.org/crnattachments/2022/TBT/PAN/22_3377_00_s.pdf</t>
    </r>
  </si>
  <si>
    <t>Tajikistan</t>
  </si>
  <si>
    <t>Technical Regulations “Requirements for nicotine-containing products”</t>
  </si>
  <si>
    <t>Developed on the basis of the Law of the Republic of Tajikistan “On technical regulation” and establishes requirements for nicotine-containing products.</t>
  </si>
  <si>
    <t>HS Code 24049200</t>
  </si>
  <si>
    <t>24 - TOBACCO AND MANUFACTURED TOBACCO SUBSTITUTES</t>
  </si>
  <si>
    <t>Protection of human health or safety (TBT); Protection of animal or plant life or health (TBT); Protection of the environment (TBT)</t>
  </si>
  <si>
    <r>
      <rPr>
        <sz val="11"/>
        <rFont val="Calibri"/>
      </rPr>
      <t> http://www.standard.tj</t>
    </r>
  </si>
  <si>
    <t>Proyecto de Protocolo de Análisis y/o Ensayos de Cargadores de pilas y/o baterías (Draft analysis and/or test protocol for battery chargers) (12 pages, in Spanish)</t>
  </si>
  <si>
    <t>The notified protocol establishes the safety certification procedure for external battery chargers, for household and similar purposes, in accordance with the following scope: (1) External battery chargers up to 9 V DC (AA, AAA, AAAA, C, D, N, 9 V and their equivalent designations), regardless of their use. (2) External battery chargers up to 24 V DC and 50 VA to be used in toys for children of at least eight years of age without supervision (Annex AA). (3) External battery chargers for electric cycles (unicycles, bicycles, tricycles, motorcycles, scooters, wheelchairs), with an output voltage not exceeding 250 V DC without ripple and a rated DC output current not exceeding 20 A. It also applies to: (A) Battery chargers for the above-mentioned batteries, whether marketed separately, as accessories or spare parts, or marketed together with toys and electric cycles. (B) Any external battery chargers marketed without a specific purpose but which are used for toys and electric cycles.</t>
  </si>
  <si>
    <t>Battery chargers</t>
  </si>
  <si>
    <r>
      <rPr>
        <sz val="11"/>
        <rFont val="Calibri"/>
      </rPr>
      <t>https://members.wto.org/crnattachments/2022/TBT/CHL/22_3387_00_s.pdf
https://www.sec.cl/consulta-publica/</t>
    </r>
  </si>
  <si>
    <t>PROYECTO de Norma Oficial Mexicana PROY-NOM-005-SE-2020, Instrumentos de medición-Sistema para medición y despacho de gasolina y otros combustibles líquidos con un gasto volumétrico máximo de 250 L/Min-Especificaciones, métodos de prueba y de verificación (cancelará a la NOM-005-SCFI-2017) (Draft Mexican Official Standard PROY-NOM-005-SE-2020: Measuring instruments - System for measuring and dispensing petrol and other liquid fuels with a maximum volumetric flow rate of 250 l/min - Specifications and test and verification methods (cancelling Mexican Official Standard NOM-005-SCFI-2017)) (30 page(s), in Spanish)</t>
  </si>
  <si>
    <t>The notified Mexican Official Standard establishes the specifications and test and verification methods applicable to the various systems for measuring and dispensing petrol and other liquid fuels with a maximum volumetric flow rate of 250 l/min, marketed and used in commercial transactions within the United Mexican States.</t>
  </si>
  <si>
    <t>Measuring instruments - System for measuring and dispensing petrol and other liquid fuels with a maximum volumetric flow rate of 250 l/min</t>
  </si>
  <si>
    <r>
      <rPr>
        <sz val="11"/>
        <rFont val="Calibri"/>
      </rPr>
      <t>https://members.wto.org/crnattachments/2022/TBT/MEX/22_3390_00_x.pdf
https://members.wto.org/crnattachments/2022/TBT/MEX/22_3390_00_s.pdf</t>
    </r>
  </si>
  <si>
    <t>Draft Resolution number 1092, 03 May 2022</t>
  </si>
  <si>
    <t>This draft resolution proposes a review of Resolution – RDC number 98, 08 January 2016, which contains provisions on the criteria and procedures for classifying medicaments as non-prescription medicaments and reclassifying them as prescription medicaments and other measures.</t>
  </si>
  <si>
    <t>HS (3003-3004) - Medicaments</t>
  </si>
  <si>
    <r>
      <rPr>
        <sz val="11"/>
        <rFont val="Calibri"/>
      </rPr>
      <t>http://antigo.anvisa.gov.br/documents/10181/6354796/%281%29CONSULTA+P%C3%9ABLICA+N+1092+GMESP+-+DOU.pdf/c747b9c0-6d66-4a83-a1c4-b66cd0ec41c7</t>
    </r>
  </si>
  <si>
    <t>Resolution – RDC number 679,02 May 2022</t>
  </si>
  <si>
    <t>This resolution contains provisions on bacteria-based sanitizing products, a result of the consolidation of previous regulations, without change of merit.This resolution incorporates into the national legal system the MERCOSUR/GMC Resolution number 63/14.</t>
  </si>
  <si>
    <t>HS (3402) - Sanitizing products</t>
  </si>
  <si>
    <r>
      <rPr>
        <sz val="11"/>
        <rFont val="Calibri"/>
      </rPr>
      <t>http://antigo.anvisa.gov.br/documents/10181/6431269/RDC_679_2022_.pdf/0d7e917a-5f2d-4645-9886-5928e2a5dcad</t>
    </r>
  </si>
  <si>
    <t>Thailand</t>
  </si>
  <si>
    <t>Draft Ministerial Regulation on Microwave ovens, including combination microwave ovens (TIS 60335 Part2(25) – 25XX) </t>
  </si>
  <si>
    <t>The draft ministerial regulation mandates microwave ovens, including combination microwave ovens to conform with the standard for Household and similar electrical appliances – Safety – Part 2-25: Particular requirements for microwave ovens, including combination microwave ovens (TIS 60335 Part2(25) - 2565).This standard cover microwave ovens, including combination microwave ovens, withrated voltage being not more than 250 VThis standard is identical to IEC 60335-2-25 Edition 7.0 2020-01 Household and similar electrical appliances – Safety – Part 2-25: Particular requirements for microwave ovens, including combination microwave ovens.</t>
  </si>
  <si>
    <t>Microwave ovens, including combination microwave ovens (ICS 13.120, 97.040.20)</t>
  </si>
  <si>
    <t>13.120 - Domestic safety; 97.040.20 - Cooking ranges, working tables, ovens and similar appliances</t>
  </si>
  <si>
    <r>
      <rPr>
        <sz val="11"/>
        <rFont val="Calibri"/>
      </rPr>
      <t>https://members.wto.org/crnattachments/2022/TBT/THA/22_3354_00_x.pdf</t>
    </r>
  </si>
  <si>
    <t>Resolution – RDC number 682,02 May 2022</t>
  </si>
  <si>
    <t>This resolution contains provisions on disinfectant sanitizing products, a result of the consolidation of previous regulations, without change of merit._x000D_
This resolution incorporates into the national legal system the GMC MERCOSUR Resolution number 18/2010.</t>
  </si>
  <si>
    <r>
      <rPr>
        <sz val="11"/>
        <rFont val="Calibri"/>
      </rPr>
      <t>http://antigo.anvisa.gov.br/documents/10181/6431325/RDC_682_2022_.pdf/f492a32e-0490-4f27-a616-333fea2a7fa7</t>
    </r>
  </si>
  <si>
    <t>SI 71568 Part 3: Fire extinguishing media: Foam concentrates – Specification for low expansion foam concentrates for surface application to water-immiscible liquids</t>
  </si>
  <si>
    <t>Revision of the Mandatory Standard SI 71568 part 3, dealing with foam concentrates fire extinguishers. This draft standard revision adopts both the European Standard EN 1568-3: March 2018 and the American Standard ANSI/UL 162 – Eighth Edition: February 23, 2018 (only the requirements applying to low expansion foam concentrates_x000D_
for surface application to water-immiscible liquids). _x000D_
The standard's Hebrew section includes a few national deviations as follows:  In the European route of compliance (Chapter A):Adds to the standard's introduction a reference to the Mandatory Standards SI 2302 parts 1-2, dealing with the classification, labeling, marking, packaging and transportation of dangerous substances and mixtures;Changes in the normative references (Section 2);Changes the requirements of Section 13 dealing with occupational health and ecotoxicological requirements;Changes the container marking requirements as detailed in Section 15.In the American route of compliance (Chapter B):Changes the standard's scope to apply to low expansion foam concentrates for surface application to water-immiscible liquids (Section 1.1);Deletes Sections 1.2 and 1.3;Adds a new Section 1-a with new normative references;Adds a new Section 27 dealing with ecotoxicological requirements.The major differences between the old version and this new revised draft standard are as follow:Adds to both routes of compliance new requirements that limit the maximum concentration of perfluorooctanoic acid (PFOA), its salts and PFOA-related compounds and of perfluorooctanoic acid (PFOA), its salts and PFOA-related compounds, in foam concentrates;Adds to the American route of compliance (Chapter B) updated specifications for commercial hapten.Both the old standard and this new revised standard will apply from entry into force of this revision for one year. During this time, products may be tested according to the old or the new revised standard.</t>
  </si>
  <si>
    <r>
      <rPr>
        <sz val="11"/>
        <rFont val="Calibri"/>
      </rPr>
      <t>https://members.wto.org/crnattachments/2022/TBT/ISR/22_3356_00_x.pdf</t>
    </r>
  </si>
  <si>
    <t>UAE Technical Regulation for Energy‑Efficient for Electric Motors</t>
  </si>
  <si>
    <t>This regulation applies to all three Phase single-speed electric induction motors that are manufactured in or imported into the country, and are sold either as standalone equipment or as a component of a motor-driven unit, with 2, 4, 6 and 8 poles, rated output power from 0.75 kW to 375 kW (i.e. 1 HP to 500 HP) with rated voltage of 50 Volts and above, up to and including 1,000 Volts, with a rated frequency of 50 Hz. Which are designed to operate in any ambient temperature within the range of -30°C to + 60 °C.; and at any altitude up to 4000 m above mean sea level.Motors which are rated for both fixed speed operation and variable speed operation, are within the scope of this regulation, but shall bear the IE efficiency class for fixed speed operation only. The regulation applies to induction motors with squirrel-cage rotors as well as with wound- rotors.</t>
  </si>
  <si>
    <t>Rotating machinery in general (ICS code(s): 29.160.01)</t>
  </si>
  <si>
    <t>29.160.01 - Rotating machinery in general</t>
  </si>
  <si>
    <t>Prevention of deceptive practices and consumer protection (TBT); Protection of the environment (TBT); Quality requirements (TBT)</t>
  </si>
  <si>
    <r>
      <rPr>
        <sz val="11"/>
        <rFont val="Calibri"/>
      </rPr>
      <t>https://members.wto.org/crnattachments/2022/TBT/ARE/22_3355_00_x.pdf</t>
    </r>
  </si>
  <si>
    <t>Resolution of the Council of Minister of the Medicines Market Regulation Chamber number 2, 31 March 2022</t>
  </si>
  <si>
    <t>This resolution contains provisions on the way of defining the Manufacturer Price (PF) and the Maximum Consumer Price (PMC) of medicines on 31 March 2022, establishes the form of presentation of the Marketing Report to the Medicines Market Regulation Chamber and regulates the advertising of pharmaceutical product prices.</t>
  </si>
  <si>
    <r>
      <rPr>
        <sz val="11"/>
        <rFont val="Calibri"/>
      </rPr>
      <t>https://www.in.gov.br/en/web/dou/-/resolucao-cm-cmed-n-2-de-31-de-marco-de-2022-390279981</t>
    </r>
  </si>
  <si>
    <t>Resolution – RDC number 680,02 May 2022</t>
  </si>
  <si>
    <t>This resolution contains provisions on odour neutralizing sanitizing products, a result of the consolidation of previous regulations, without change of merit.</t>
  </si>
  <si>
    <r>
      <rPr>
        <sz val="11"/>
        <rFont val="Calibri"/>
      </rPr>
      <t xml:space="preserve">http://antigo.anvisa.gov.br/documents/10181/6431269/RDC_680_2022_.pdf/95cd042a-a509-4856-ac74-35baa46fa236
</t>
    </r>
  </si>
  <si>
    <t>New Zealand</t>
  </si>
  <si>
    <t>Application (APP203974) for a reassessment under section 63 and 63A of the HSNO Act. The application includes the following 7 documents:·       Completed application form, 19 pages, in English·       EPA application report hydrogen cyanamide reassessment, 63 pages, in English·       Appendix B EPA science memo, 19 pages, in English·       Appendix C Māori impact assessment report, 15 pages, in English·       Appendix D Economics assessment report, 31 pages, in English·       Appendix E WorkSafe advice report, 10 pages, in English·       Appendix F Analysis of risks and practical control measures, 10 pages, in Englishhttps://www.epa.govt.nz/database-search/hsno-application-register/view/APP203974</t>
  </si>
  <si>
    <t>An application (APP203974) for a reassessment under section 63 and 63A of the HNSO Act.Hydrogen cyanamide is a plant-growth regulator used to promote ‘bud-break’ in the production of kiwifruit. It is also applied to a lesser extent for the same purpose in some apple, cherry, apricot, and kiwiberry crops.New information on the effects of hydrogen cyanamide led to reassessment grounds being established under section 62 of the HSNO Act in September 2019. The new information included the human health and environmental risk assessments undertaken by the European Food Safety Authority (EFSA). The EFSA review, other assessments published by regulatory authorities in the United States (US) and the Europe Union (EU), and risk assessments provided by stakeholders, have been used to inform the EPA’s current assessment of risks and benefits of hydrogen cyanamide use in New Zealand.Based on its preliminary assessment, the EPA is recommending that current approvals for hydrogen cyanamide be declined, and the substance no longer be approved. The EPA is proposing that hydrogen cyanamide be phased out over five years, with tighter controls taking immediate effect after the final decision on the reassessment</t>
  </si>
  <si>
    <t>This notification relates to the active ingredient hydrogen cyanamide (CAS No 420-04-2) and one hydrogen cyanamide-containing substance (marketed as six different commercial products).The HSNO approval numbers for the substances affected by the proposal are HSR002949 (hydrogen cyanamide) and HRC000001 (soluble concentrate containing 520-540 g/L hydrogen cyanamide).The CS Number is 420-04-2.  </t>
  </si>
  <si>
    <t>Proyecto de Documento Técnico "Clasificador de los alimentos elaborados industrialmente" (Draft Technical Document: "Classification of industrially processed foods") (17 page(s), in Spanish)</t>
  </si>
  <si>
    <t>The notified draft Technical Document establishes a classification for the coding of industrially processed foods, and for the designation of production lines, to be applied by natural or legal persons applying for entry in the Sanitary Register of foods for human consumption, and for official technical validation of the HACCP plan or certification of the Codex Alimentarius general principles of hygiene.</t>
  </si>
  <si>
    <t>Productos de la molinería; malta; almidón y fécula; inulina; gluten de trigo (Código(s) del SA: 11); - Algas: (Código(s) del SA: 12122); - - Los demás (Código(s) del SA: 121299); Grasas y aceites, y sus fracciones, de pescado o de mamíferos marinos, incluso refinados, pero sin modificar químicamente. (Código(s) del SA: 1504); Aceite de soja (soya) y sus fracciones, incluso refinado, pero sin modificar químicamente. (Código(s) del SA: 1507); Aceite de cacahuate (cacahuete, maní) y sus fracciones, incluso refinado, pero sin modificar químicamente. (Código(s) del SA: 1508); Aceite de oliva y sus fracciones, incluso refinado, pero sin modificar químicamente. (Código(s) del SA: 1509); Aceites de girasol, cártamo o algodón, y sus fracciones, incluso refinados, pero sin modificar químicamente. (Código(s) del SA: 1512); Aceites de coco (de copra), de almendra de palma o de babasú, y sus fracciones, incluso refinados, pero sin modificar químicamente. (Código(s) del SA: 1513); Las demás grasas y aceites vegetales fijos (incluido el aceite de jojoba), y sus fracciones, incluso refinados, pero sin modificar químicamente. (Código(s) del SA: 1515); Grasas y aceites, animales o vegetales, y sus fracciones, parcial o totalmente hidrogenados, interesterificados, reesterificados o elaidinizados, incluso refinados, pero sin preparar de otro modo. (Código(s) del SA: 1516); Margarina; mezclas o preparaciones alimenticias de grasas o aceites, animales o vegetales, o de fracciones de diferentes grasas o aceites, de este Capítulo, excepto las grasas y aceites alimenticios y sus fracciones, de la partida 15.16. (Código(s) del SA: 1517); Preparaciones de carne, pescado o de crustáceos, moluscos o demás invertebrados acuáticos (Código(s) del SA: 16); Artículos de confitería sin cacao (incluido el chocolate blanco). (Código(s) del SA: 1704); Pasta de cacao, incluso desgrasada. (Código(s) del SA: 1803); Manteca, grasa y aceite de cacao. (Código(s) del SA: 1804); Cacao en polvo sin adición de azúcar ni otro edulcorante. (Código(s) del SA: 1805); Chocolate y demás preparaciones alimenticias que contengan cacao. (Código(s) del SA: 1806); Preparaciones a base de cereales, harina, almidón, fécula o leche; productos de pastelería (Código(s) del SA: 19); Preparaciones de hortalizas, frutos u otros frutos o demás partes de plantas (Código(s) del SA: 20); Preparaciones alimenticias diversas (Código(s) del SA: 21); Bebidas, líquidos alcohólicos y vinagre (Código(s) del SA: 22); Salvados, moyuelos y demás residuos del cernido, de la molienda o de otros tratamientos de los cereales o de las leguminosas, incluso en «pellets». (Código(s) del SA: 2302); Sal (incluidas la de mesa y la desnaturalizada) y cloruro de sodio puro, incluso en disolución acuosa o con adición de antiaglomerantes o de agentes que garanticen una buena fluidez; agua de mar. (Código(s) del SA: 2501); Todos los productos alimenticios procesados industrialmente.</t>
  </si>
  <si>
    <t>11 - PRODUCTS OF THE MILLING INDUSTRY; MALT; STARCHES; INULIN; WHEAT GLUTEN; 22 - BEVERAGES, SPIRITS AND VINEGAR; 21 - MISCELLANEOUS EDIBLE PREPARATIONS; 20 - PREPARATIONS OF VEGETABLES, FRUIT, NUTS OR OTHER PARTS OF PLANTS; 19 - PREPARATIONS OF CEREALS, FLOUR, STARCH OR MILK; PASTRYCOOKS' PRODUCTS; 1806 - Chocolate and other food preparations containing cocoa; 1805 - Cocoa powder, not containing added sugar or other sweetening matter; 1804 - Cocoa butter, fat and oil; 1803 - Cocoa paste, whether or not defatted; 1704 - Sugar confectionery not containing cocoa, incl. white chocolate; 2302 - Bran, sharps and other residues, whether or not in the form of pellets, derived from the sifting, milling or other working of cereals or of leguminous plants; 16 - PREPARATIONS OF MEAT, OF FISH OR OF CRUSTACEANS, MOLLUSCS OR OTHER AQUATIC INVERTEBRATES; 1516 - Animal or vegetable fats and oils and their fractions, partly or wholly hydrogenated, inter-esterified, re-esterified or elaidinised, whether or not refined, but not further prepared; 1515 - Fixed vegetable fats and oils, incl. jojoba oil, and their fractions, whether or not refined, but not chemically modified (excl. soya-bean, groundnut, olive, palm, sunflower-seed, safflower, cotton-seed, coconut, palm kernel, babassu, rape, colza and mustard oil); 1513 - Coconut "copra", palm kernel or babassu oil and fractions thereof, whether or not refined, but not chemically modified; 1512 - Sunflower-seed, safflower or cotton-seed oil and fractions thereof, whether or not refined, but not chemically modified; 1509 - Olive oil and its fractions obtained from the fruit of the olive tree solely by mechanical or other physical means under conditions that do not lead to deterioration of the oil, whether or not refined, but not chemically modified; 1508 - Groundnut oil and its fractions, whether or not refined, but not chemically modified; 1507 - Soya-bean oil and its fractions, whether or not refined (excl. chemically modified); 1504 - Fats and oils and their fractions of fish or marine mammals, whether or not refined (excl. chemically modified); 12122 - - Seaweeds and other algae :; 1517 - Margarine, other edible mixtures or preparations of animal or vegetable fats or oils and edible fractions of different fats or oils (excl. fats, oils and their fractions, partly or wholly hydrogenated, inter-esterified, re-esterified or elaidinised, whether or not refined, but not further prepared, and mixtures of olive oils and their fractions); 2501 - Salts, incl. table salt and denatured salt, and pure sodium chloride, whether or not in aqueous solution or containing added anti-caking or free-flowing agents; sea water; 121299 - Fruit stones and kernels and other vegetable products, incl. unroasted chicory roots of the variety cichorium intybus sativum, of a kind used primarily for human consumption, n.e.s.</t>
  </si>
  <si>
    <r>
      <rPr>
        <sz val="11"/>
        <rFont val="Calibri"/>
      </rPr>
      <t>https://members.wto.org/crnattachments/2022/TBT/PER/22_3289_00_s.pdf
https://www.gob.pe/institucion/minsa/normas-legales/2781393-157-2022-minsa
http://extranet.comunidadandina.org/sirt/public/index.aspx
http://consultasenlinea.mincetur.gob.pe/notificaciones/Publico/FrmBuscador.aspx</t>
    </r>
  </si>
  <si>
    <t>Proyecto de Protocolo de Análisis y/o Ensayos de Seguridad de Reguladores con o sin indicador de presión (manómetro), destinados a conectarse a cilindros portátiles soldados para GLP con válvula de accionamiento manual (Draft safety analysis and/or test protocol for regulators with or without pressure gauge (manometer), to be connected to welded portable cylinders for LPG with manual valve) (12 pages, in Spanish)</t>
  </si>
  <si>
    <t>The notified protocol establishes the certification procedure for regulators with or without pressure gauge (manometer), to be connected to welded portable cylinders for LPG with manual valve, in accordance with the scope and field of application of standard UNE-EN 16129:2014.</t>
  </si>
  <si>
    <t>Regulators with or without pressure gauge (manometer), to be connected to welded portable cylinders for liquefied petroleum gas (LPG) with manual valve</t>
  </si>
  <si>
    <r>
      <rPr>
        <sz val="11"/>
        <rFont val="Calibri"/>
      </rPr>
      <t>https://members.wto.org/crnattachments/2022/TBT/CHL/22_3337_00_s.pdf
https://www.sec.cl/consulta-publica/#1562021903705-db277904-ea8a</t>
    </r>
  </si>
  <si>
    <t>TDC 3 (1143) CD3, Textiles — Floor Mats — Specifications, First Edition</t>
  </si>
  <si>
    <t>This Draft Tanzania Standard Specifies requirements, test methods and sampling plan of woven/knitted floor mat with or without cut-pile. </t>
  </si>
  <si>
    <t>Bed linen, table linen, toilet linen and kitchen linen. (HS code(s): 6302); Non-textile floor coverings (ICS code(s): 97.150)</t>
  </si>
  <si>
    <t>6302 - Bedlinen, table linen, toilet linen and kitchen linen of all types of textile materials (excl. floorcloths, polishing cloths, dishcloths and dusters)</t>
  </si>
  <si>
    <t>97.150 - Non-textile floor coverings</t>
  </si>
  <si>
    <t>Quality requirements (TBT); Reducing trade barriers and facilitating trade (TBT)</t>
  </si>
  <si>
    <r>
      <rPr>
        <sz val="11"/>
        <rFont val="Calibri"/>
      </rPr>
      <t>https://members.wto.org/crnattachments/2022/TBT/TZA/22_3320_00_e.pdf</t>
    </r>
  </si>
  <si>
    <t>SI 562 part 2 – Safety of toys: Flammability</t>
  </si>
  <si>
    <t>Revision of the Mandatory Standard SI 562 part 2, dealing with the flammability provisions of toys. This draft standard revision adopts the European Standard EN 71-2: December 2020. The major changes included in this revision are due to implementing the first amendment to the adopted European Standard. In addition, the standard's Hebrew section adds to paragraphs 4.3 and 4.4 a new requirement that toy disguise costumes and toys intended to be worn by a child in play shall be permanently marked with a Hebrew warning.Both the old standard and this new revised standard will apply for six months from the entry into force of this revision. During this time, products may be tested according to the old or the new revised standard.</t>
  </si>
  <si>
    <t>Toys (HS: 3213, 3305, 3407, 3604.90, 3926, Chapters 61 and 62, and 9501-9503; (ICS: 13.220.40 and 97.200.50)</t>
  </si>
  <si>
    <t>3213 - Artist's, student's or signboard painter's colours, modifying tints, amusement colours and the like, in tablets, tubes, jars, bottles, pans or similar packages; 3305 - Preparations for use on the hair; 3407 - Modelling pastes, incl.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 360490 - Signalling flares, rain rockets, fog signals and other pyrotechnic articles (excl. fireworks and cartridge blanks); 3926 - Articles of plastics and articles of other materials of heading 3901 to 3914, n.e.s.; 61 - ARTICLES OF APPAREL AND CLOTHING ACCESSORIES, KNITTED OR CROCHETED; 62 - ARTICLES OF APPAREL AND CLOTHING ACCESSORIES, NOT KNITTED OR CROCHETED; 9503 - Tricycles, scooters, pedal cars and similar wheeled toys; dolls' carriages; dolls; other toys; reduced-size "scale" recreational models, working or not; puzzles of all kinds</t>
  </si>
  <si>
    <t>13.220.40 - Ignitability and burning behaviour of materials and products; 97.200.50 - Toys</t>
  </si>
  <si>
    <r>
      <rPr>
        <sz val="11"/>
        <rFont val="Calibri"/>
      </rPr>
      <t>https://members.wto.org/crnattachments/2022/TBT/ISR/22_3328_00_x.pdf</t>
    </r>
  </si>
  <si>
    <t>TDC 3 (1144) CD3, Textiles — Car Seat Covers — Specification, First Edition </t>
  </si>
  <si>
    <t>This Draft Tanzania Standard specifies the requirements and test methods for car seat covers made of leather or different fabric types including coated fabrics.</t>
  </si>
  <si>
    <t>Other furnishing articles, excluding those of heading 94.04. (HS code(s): 6304); Furniture (ICS code(s): 97.140)</t>
  </si>
  <si>
    <t>6304 - Articles for interior furnishing, of all types of textile materials (excl. blankets and travelling rugs, bedlinen, table linen, toilet linen, kitchen linen, curtains, incl. drapes, interior blinds, curtain or bed valances, lampshades and articles of heading 9404)</t>
  </si>
  <si>
    <t>97.140 - Furniture</t>
  </si>
  <si>
    <t>Consumer information, labelling (TBT); Quality requirements (TBT); Reducing trade barriers and facilitating trade (TBT)</t>
  </si>
  <si>
    <r>
      <rPr>
        <sz val="11"/>
        <rFont val="Calibri"/>
      </rPr>
      <t>https://members.wto.org/crnattachments/2022/TBT/TZA/22_3317_00_e.pdf</t>
    </r>
  </si>
  <si>
    <t>SI 1284 Part 4 - Protective gloves: Gloves against dangerous chemicals and micro-organisms – Terminology and performance requirements for chemical risks</t>
  </si>
  <si>
    <t>First amendment to the Mandatory Standard SI 1284 part 4. This amendment adopts into the European Route of compliance also the newly published Amendment 1 of the European Standard EN ISO 374-1, published in 2018.Both the standard without the notified amendment and the standard with this amendment will apply together for 10 months from the entry into force of this amendment.</t>
  </si>
  <si>
    <t>Protective gloves (HS code(s): 392620; 401519; 420329; 6116; 6216); (ICS code(s): 13.340.40)</t>
  </si>
  <si>
    <t>392620 - Articles of apparel and clothing accessories produced by the stitching or sticking together of plastic sheeting, incl. gloves, mittens and mitts (excl. goods of 9619); 401519 - Gloves, mittens and mitts, of vulcanised rubber (excl. surgical gloves); 420329 - Gloves, mittens and mitts, of leather or composition leather (excl. special sports gloves); 6116 - Gloves, mittens and mitts, knitted or crocheted (excl. for babies); 6216 - Gloves, mittens and mitts, of all types of textile materials (excl. knitted or crocheted and for babies)</t>
  </si>
  <si>
    <t>13.340.40 - Hand and arm protection</t>
  </si>
  <si>
    <r>
      <rPr>
        <sz val="11"/>
        <rFont val="Calibri"/>
      </rPr>
      <t>https://members.wto.org/crnattachments/2022/TBT/ISR/22_3331_00_x.pdf</t>
    </r>
  </si>
  <si>
    <t>Consultation of RSS-248, Issue 2 (18 and 19 pages)Consultation of DBS-06, Issue 1 (25 and 26 pages)Consultation of CPC-4-1-01, Issue 2 (27 and 30 pages)All documents are available in English and French. </t>
  </si>
  <si>
    <t>Notice is hereby given by the Ministry of Innovation, Science and Economic Development Canada that the following consultations have been published:RSS-248, Issue 2, Radio Local Area Network (RLAN) Devices Operating in the 5925-7125 MHz Band, sets out the certification requirements for licence-exempt RLAN devices operating in the 5925-7125 MHz frequency band, also referred to as the 6 GHz band.DBS-06, Issue 1, Automated Frequency Coordination (AFC) System Specifications for the 6 GHz (5925- 6875 MHz) Frequency Band, sets out the technical requirements for the designation of an Automated Frequency Coordination System Administrator (AFCSA) and for the operation of an AFC system capable of identifying available frequencies and associated maximum power levels for use by standard-power radio local area network (RLAN) devices operating in the 5925-6875 MHz frequency band.CPC-4-1-01, Issue 2, Application Procedures for Dynamic Spectrum Access System Administrators (DSASAs)outlines procedures to be followed by applicants who wish to be considered for designation by Innovation, Science and Economic Development Canada (ISED) to become white space database administrators (WSDBAs) or automated frequency coordination system administrators (AFCSAs), collectively referred to herein as dynamic spectrum access system administrators (DSASAs).</t>
  </si>
  <si>
    <t>Radiocommunications (ICS 33.060)</t>
  </si>
  <si>
    <t>33.060 - Radiocommunications</t>
  </si>
  <si>
    <t>TDC12 (1304) DTZS, Protective Textiles – Performance requirements for rainwear and all-purpose, water-repellent coat fabrics – Specifications , First edition </t>
  </si>
  <si>
    <t>This Draft Tanzania Standard specifies performance requirements, test methods and sampling plan for rainwear and all-purpose water-repellent coat outer fabrics composed of any textile fibre or mixture of textile fibres. </t>
  </si>
  <si>
    <t>Nonwovens, whether or not impregnated, coated, covered or laminated. (HS code(s): 5603); Textile fabrics (ICS code(s): 59.080.30)</t>
  </si>
  <si>
    <t>5603 - Nonwovens, whether or not impregnated, coated, covered or laminated, n.e.s.</t>
  </si>
  <si>
    <t>59.080.30 - Textile fabrics</t>
  </si>
  <si>
    <r>
      <rPr>
        <sz val="11"/>
        <rFont val="Calibri"/>
      </rPr>
      <t>https://members.wto.org/crnattachments/2022/TBT/TZA/22_3333_00_e.pdf</t>
    </r>
  </si>
  <si>
    <t>Proposed amendments to the "Technical Regulations for Electrical and Telecommunication Products and Components – KC 62752: In-cable control and protection device for mode 2 charging of electric road vehicles"</t>
  </si>
  <si>
    <t>Particular requirements for In-cable control and protection device for mode 2 charging of electric road vehicles (KC 62752) will be harmonized with relevant international standards (IEC 62752).- To add test methods and etc for enactment of Technical Regulations </t>
  </si>
  <si>
    <t>In-cable control and protection device for mode 2 charging of electric road vehicles</t>
  </si>
  <si>
    <t>Harmonization (TBT)</t>
  </si>
  <si>
    <r>
      <rPr>
        <sz val="11"/>
        <rFont val="Calibri"/>
      </rPr>
      <t>https://members.wto.org/crnattachments/2022/TBT/KOR/22_3324_00_x.pdf
https://members.wto.org/crnattachments/2022/TBT/KOR/22_3324_01_x.pdf</t>
    </r>
  </si>
  <si>
    <t>Private Testing and Certification Facilities</t>
  </si>
  <si>
    <t>Proposed rule - Chapter 461a is proposed to be amended to provide procedures for the testing of slot machines, table games, table game devices, interactive games, sports wagering devices, video gaming terminals and all associated equipment at private testing and certification facilities. Chapter 469a is proposed to be added to the Board's regulations. This chapter provides for the registration of a private testing and certification facility as a Registered Gaming Service Provider and sets forth the standard and requirements for registration.</t>
  </si>
  <si>
    <t>Gaming devices and equipment; Quality (ICS code(s): 03.120); Equipment for entertainment (ICS code(s): 97.200); Services (ICS code(s): 03.080)</t>
  </si>
  <si>
    <t>03.080 - Services; 03.120 - Quality; 97.200 - Equipment for entertainment</t>
  </si>
  <si>
    <r>
      <rPr>
        <sz val="11"/>
        <rFont val="Calibri"/>
      </rPr>
      <t>https://members.wto.org/crnattachments/2022/TBT/USA/22_3302_00_e.pdf</t>
    </r>
  </si>
  <si>
    <t>Egypt</t>
  </si>
  <si>
    <t>The Decision of the Board of Directors of the National Food Safety Authority (NFSA) No. 10 of 2021 regarding the Provisions of Recognition of the Control System applied by the Exporting Country Competent Authorities in the context of Imported Food Control </t>
  </si>
  <si>
    <t>This decision regulates conducting an overall or partial assessment of the food control system performed by the exporting country competent authority (ECCA) with a view to assessing the system’s effectiveness in the context of concluding equivalence or mutual recognition agreements.This decision allows for verifying that the (ECCA) food control system is science based and attains food safety objectives aligned with NFSA’s food safety and quality requirements.</t>
  </si>
  <si>
    <t>Food products in general (ICS code(s): 67.040)</t>
  </si>
  <si>
    <t>The Ministerial Decree No. 102/2022 (2 pages, in Arabic) for the commitment of Production according to Egyptian standards.</t>
  </si>
  <si>
    <t>The Ministerial Decree No. 102/2022 (2 pages, in Arabic) mandates that the Producers and importers abided by the mandatory Egyptian standards. In case of absence of mandatory Egyptian Standards, the following standards will be accepted:Egyptian standards (ES).International standards (ISO/IEC).European standards issued by EN , in case of non-availability it is replaced by British Standards (BS) or German Standards (DIN) or French Standards (NF).American standards (ANSI)Japanese Standards ( JIS)Standards issued by International Standards Codex (CODEX).Standards issued by ASTM international.Standards issued by the Japan Automobile Organization (JASO).Standards issued by the International Society of Automotive Engineers (SAE).Standards issued by the American Petroleum Institute (API).Unified Arab Standards issued by the Arab Industrial Development and Mining Organization.Technical regulations issued by the United Nations for vehicles and their components.Standards issued by the American Society of Mechanical Engineers (ASME).Standards issued by the International Organization for Legal Metrology (OIML).The whole product or commodity shall be subject to one standard without subjecting its items to more than one standard</t>
  </si>
  <si>
    <t>None</t>
  </si>
  <si>
    <t>SI 14350 - Child care articles – Drinking equipment – Safety requirements and test methods</t>
  </si>
  <si>
    <t>Revision of the Mandatory Standards SI 5817 parts 1 and 2, dealing with drinking equipment for children, to be replaced with SI 14350. This draft standard revision adopts the European Standard EN 14350: June 2020, with a few changes as detailed in the standard's Hebrew section.  The major differences between the old version and this new revised draft standard are as follow:Combines the two old standards' parts into one new standard;Applies to drinking equipment for children under the age of 4, while its previous editions applied to drinking equipment for children under the age of 3; Adds new definitions and mechanical and chemical tests.Both the old standards and this new revised standard will apply from entry into force of this revision for six months. During this time, products may be tested according to the old or the new revised standard.</t>
  </si>
  <si>
    <t>Drinking equipment for children</t>
  </si>
  <si>
    <t>3923 - Articles for the conveyance or packaging of goods, of plastics; stoppers, lids, caps and other closures, of plastics; 3924 - Tableware, kitchenware, other household articles and toilet articles, of plastics (excl. baths, shower-baths, washbasins, bidets, lavatory pans, seats and covers, flushing cisterns and similar sanitary ware); 401410 - Sheath contraceptives, of vulcanised rubber (excl. hard rubber); 70134 - - Glassware of a kind used for table (other than drinking glasses) or kitchen purposes, other than of glass-ceramics :</t>
  </si>
  <si>
    <t>97.190 - Equipment for children</t>
  </si>
  <si>
    <r>
      <rPr>
        <sz val="11"/>
        <rFont val="Calibri"/>
      </rPr>
      <t>https://members.wto.org/crnattachments/2022/TBT/ISR/22_3330_00_x.pdf</t>
    </r>
  </si>
  <si>
    <t>Turkey</t>
  </si>
  <si>
    <t>Amendments to the Law No. 7060 Certain Regulations Regarding Halal Accreditation Agency. </t>
  </si>
  <si>
    <t>Halal certification and compliance with halal standards are voluntary in Türkiye. However, it is a requirement of the public interest that a halal certified product or service to be reliable, not subject to change and that marking, labelling and certification of product are carried out in a way that does not mislead the consumers.It is essential that halal certification activities are regularly assessed by an independent and competent public authority in order to ensure that the products and services certified for “compliance with halal requirements” do not provide false and misleading information to the consumers. The Halal Accreditation Agency is the sole public institution legally authorized to provide accreditation services in the field of halal in Türkiye. With the envisaged arrangements, it is aimed to maintain the voluntary basis for halal conformity assessment activities but to notify the consumers correctly and to contribute to the public welfare via taking such activities under the assurance of halal accreditation. In this regard, prevention of both the halal certification activities of non-assessed certification bodies and the circulation of unreliable halal certificates in the market are targeted.Also, administrative fines to be applied to organizations for violating the provisions of the Law via carrying out halal accreditation activities as well as performing halal conformity assessment activities without halal accreditation assessments and accreditation status are regulated.</t>
  </si>
  <si>
    <t>Product and company certification. Conformity assessment (ICS code(s): 03.120.20)</t>
  </si>
  <si>
    <t>03.120.20 - Product and company certification. Conformity assessment</t>
  </si>
  <si>
    <r>
      <rPr>
        <sz val="11"/>
        <rFont val="Calibri"/>
      </rPr>
      <t>https://members.wto.org/crnattachments/2022/TBT/TUR/22_3291_00_e.pdf
https://members.wto.org/crnattachments/2022/TBT/TUR/22_3291_00_x.pdf</t>
    </r>
  </si>
  <si>
    <t>Advanced Clean Cars II Regulations </t>
  </si>
  <si>
    <t>Proposed rule - Amends and extends rules to further reduce harmful pollution from light-and medium-duty motor vehicles. The proposed regulations will increase the stringency of existing regulations to ensure emissions are reduced under a wider range of conditions under which vehicles are used and will transition new light-duty vehicle sales in California to 100% zero-emission by 2035. In addition to the substantive proposals, several conforming changes are proposed to related regulations to maintain consistency with existing regulations and maintain existing requirements in regulations that are not being proposed for amendment.</t>
  </si>
  <si>
    <t>Vehicle Emissions;  Environmental protection (ICS code(s): 13.020); Air quality (ICS code(s): 13.040); Road vehicle systems (ICS code(s): 43.040)</t>
  </si>
  <si>
    <t>13.020 - Environmental protection; 13.040 - Air quality; 43.040 - Road vehicle systems</t>
  </si>
  <si>
    <r>
      <rPr>
        <sz val="11"/>
        <rFont val="Calibri"/>
      </rPr>
      <t>https://members.wto.org/crnattachments/2022/TBT/USA/22_3303_00_e.pdf</t>
    </r>
  </si>
  <si>
    <t>Draft of Egyptian Standard ES 353-5 " Glass in building - Basic soda lime silicate glass products – Part 5: wired patterned glass “</t>
  </si>
  <si>
    <t>This Draft standard specifies dimensional and minimum quality requirements (in respect of optical and visual faults) for wired patterned glass, for use in building._x000D_
This Standard applies only to wired patterned glass supplied in rectangular panes and in stock sizes.Worth mentioning is that this standard is technically identical with EN 572-6/ 2012.</t>
  </si>
  <si>
    <t>Proposed amendments to the "Technical Regulations for Electrical and Telecommunication Products and Components – KC61851-1: Electric Vehicle Conductive Charging System, Part 1: General requirements"</t>
  </si>
  <si>
    <t>Particular requirements for Electric vehicle conductive charging system (KC 61851-1) will be harmonized with relevant international standards(IEC 61851-1). The main modification is as below.- To add test methods and clarify the condition of test(Clause 7, 8, 11, 13~16, Annex B and D etc.)- To add Classification(Clause 5)Other modification is as below.- To add test methods for mobile charging system </t>
  </si>
  <si>
    <t>Electric vehicle conductive charging system</t>
  </si>
  <si>
    <r>
      <rPr>
        <sz val="11"/>
        <rFont val="Calibri"/>
      </rPr>
      <t>https://members.wto.org/crnattachments/2022/TBT/KOR/22_3322_00_x.pdf
https://members.wto.org/crnattachments/2022/TBT/KOR/22_3322_01_x.pdf
https://members.wto.org/crnattachments/2022/TBT/KOR/22_3322_02_x.pdf</t>
    </r>
  </si>
  <si>
    <t>TDC 3 (1141) CD3,Textiles — Non-woven fabrics — Specification,First Edition</t>
  </si>
  <si>
    <t>This Draft Tanzania Standard specifies the requirements and test methods for non-woven fabrics for the following applications; hygiene, upholstery, apparel and medical.</t>
  </si>
  <si>
    <r>
      <rPr>
        <sz val="11"/>
        <rFont val="Calibri"/>
      </rPr>
      <t>https://members.wto.org/crnattachments/2022/TBT/TZA/22_3327_00_e.pdf</t>
    </r>
  </si>
  <si>
    <t>TDC12 (1302) DTZS, Agro textiles — Shade nets for agriculture and horticulture purposes — specification - Part 1: Shade Nets made from Tape Yarns, First edition</t>
  </si>
  <si>
    <t>This Draft Tanzania Standard specifies constructional, requirements, test methods, and sampling plan for shade nets manufactured from tape yarns for agriculture and horticulture purposes in protecting/increasing crop yield by providing partially controlled climatic conditions for the intended crops.</t>
  </si>
  <si>
    <t>- Bed nets specified in Subheading Note 1 to this Chapter (HS code(s): 630420); Home textiles. Linen (ICS code(s): 97.160)</t>
  </si>
  <si>
    <t>630420 - Bed nets, warp knit, antimalarial</t>
  </si>
  <si>
    <t>97.160 - Home textiles. Linen</t>
  </si>
  <si>
    <r>
      <rPr>
        <sz val="11"/>
        <rFont val="Calibri"/>
      </rPr>
      <t>https://members.wto.org/crnattachments/2022/TBT/TZA/22_3332_00_e.pdf</t>
    </r>
  </si>
  <si>
    <t>TDC 3 (1146) CD3, Textiles — Woven Table cloths — Specification, First Edition</t>
  </si>
  <si>
    <t>This Draft Tanzania standard specifies the requirements, test methods and sampling plan for woven table cloth. It covers all cloths used during meals such as table mats, table covers, table runners and napkins.</t>
  </si>
  <si>
    <t>Carpets and other textile floor coverings, woven, not tufted or flocked, whether or not made up, including “Kelem”, “Schumacks”, “Karamanie” and similar hand-woven rugs. (HS code(s): 5702); Home textiles. Linen (ICS code(s): 97.160)</t>
  </si>
  <si>
    <t>5702 - Carpets and other textile floor coverings, woven, not tufted or flocked, whether or not made up, incl. Kelem, Schumacks, Karamanie and similar hand-woven rugs</t>
  </si>
  <si>
    <r>
      <rPr>
        <sz val="11"/>
        <rFont val="Calibri"/>
      </rPr>
      <t>https://members.wto.org/crnattachments/2022/TBT/TZA/22_3309_00_e.pdf</t>
    </r>
  </si>
  <si>
    <t>TDC 3 (1140) CD3, Textiles — Woven High-Density Polyethylene/Polypropylene (HDPE/PP) Shopping bags — Specification, First Edition </t>
  </si>
  <si>
    <t>This Draft Tanzania Standard specifies requirements for the materials, dimensions, and performance of woven HDPE/PP shopping bags.</t>
  </si>
  <si>
    <t>Trunks, suit-cases, vanity-cases, executive-cases, brief-cases, school satchels, spectacle cases, binocular cases, camera cases, musical instrument cases, gun cases, holsters and similar containers; travelling-bags, insulated food or beverages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 (HS code(s): 4202); Other products of the textile industry (ICS code(s): 59.080.99)</t>
  </si>
  <si>
    <t>4202 - Trunks, suitcases, vanity cases, executive-cases, briefcases, school satchels, spectacle cases, binocular cases, camera cases, musical instrument cases, gun cases, holsters and similar containers; travelling-bags, insulated food or beverage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</si>
  <si>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59.080.99 - Other products of the textile industry</t>
  </si>
  <si>
    <r>
      <rPr>
        <sz val="11"/>
        <rFont val="Calibri"/>
      </rPr>
      <t>https://members.wto.org/crnattachments/2022/TBT/TZA/22_3329_00_e.pdf</t>
    </r>
  </si>
  <si>
    <t>Draft of the Egyptian Standard ES 353-3 for "Glass in building - Basic soda lime silicate glass products – Part 3: polished wired glass "</t>
  </si>
  <si>
    <t>This Draft standard specifies dimensional and minimum quality requirements (in respect of optical, visual and wire faults) for polished wired glass, for use in building.This Standard applies only to polished wired glass supplied in rectangular panes and in stock sizes.Worth mentioning is that this standard is technically identical with EN 572-3/2012.</t>
  </si>
  <si>
    <t>Electric vehicle conductive charging system - Part 1: General requirements.</t>
  </si>
  <si>
    <t>This standard is concerned applies to EV supply equipment for charging electric road vehicles</t>
  </si>
  <si>
    <t>Electric road vehicles (ICS code(s): 43.120)</t>
  </si>
  <si>
    <t>43.120 - Electric road vehicles</t>
  </si>
  <si>
    <r>
      <rPr>
        <sz val="11"/>
        <rFont val="Calibri"/>
      </rPr>
      <t>https://members.wto.org/crnattachments/2022/TBT/SAU/22_3314_00_e.pdf</t>
    </r>
  </si>
  <si>
    <t>TDC 3 (1148) CD3, Textiles — Polyvinyl Chloride (PVC) floor covering —Specifications,First Edition </t>
  </si>
  <si>
    <t>This Draft Tanzania Standard specifies requirements test methods and sampling plan for unbacked homogeneous flexible PVC flooring, including laminated PVC flooring in which the composition of each of the laminate is substantially the same.</t>
  </si>
  <si>
    <t>- Of polymers of vinyl chloride (HS code(s): 391810); Non-textile floor coverings (ICS code(s): 97.150)</t>
  </si>
  <si>
    <t>391810 - 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of polymers of vinyl chloride</t>
  </si>
  <si>
    <r>
      <rPr>
        <sz val="11"/>
        <rFont val="Calibri"/>
      </rPr>
      <t>https://members.wto.org/crnattachments/2022/TBT/TZA/22_3307_00_e.pdf</t>
    </r>
  </si>
  <si>
    <t>DC 3 (1332) CD3, Textiles — Travelling Bags – Part 2: Handbag type — Specification, First Edition </t>
  </si>
  <si>
    <t>This Draft Tanzania Standard specifies requirements and test methods for handbag type of travel bag made of textile fabrics, leather or plastic materials. </t>
  </si>
  <si>
    <t>- - With outer surface of leather or of composition leather (HS code(s): 420211); Raw skins, hides and pelts (ICS code(s): 59.140.20)</t>
  </si>
  <si>
    <t>420211 - Trunks, suitcases, vanity cases, executive-cases, briefcases, school satchels and similar containers, with outer surface of leather, composition leather or patent leather</t>
  </si>
  <si>
    <t>59.140.20 - Raw skins, hides and pelts</t>
  </si>
  <si>
    <r>
      <rPr>
        <sz val="11"/>
        <rFont val="Calibri"/>
      </rPr>
      <t>https://members.wto.org/crnattachments/2022/TBT/TZA/22_3305_00_e.pdf</t>
    </r>
  </si>
  <si>
    <t>The Decision of the Board of Directors of the National Food Safety Authority (NFSA) No. 9/2021 on the handling of the imported food consignments subject to the temporary release</t>
  </si>
  <si>
    <t>This decision regulates the imported food consignments subject to the provisions of temporary release and organizes the following:1.     Obligations and responsibilities of the importer and the National Food Safety Authority.2.     Procedures of the temporary release.3.     Dealing with violations of the imported food consignments.4.     Suspension or cancellation of the food imports licensing.Reducing the release time of the imported food consignments subject to the provisions of temporary release, in order to facilitate trade.</t>
  </si>
  <si>
    <t>Protection of human health or safety (TBT); Reducing trade barriers and facilitating trade (TBT)</t>
  </si>
  <si>
    <t>TDC 3 (1147) CD3, Cushion covers — Specification, First Edition </t>
  </si>
  <si>
    <t>This Draft Tanzania Standard specifies the requirements, sampling plan and test methods for cushion covers made of textile fabrics or leather. </t>
  </si>
  <si>
    <r>
      <rPr>
        <sz val="11"/>
        <rFont val="Calibri"/>
      </rPr>
      <t>https://members.wto.org/crnattachments/2022/TBT/TZA/22_3308_00_e.pdf</t>
    </r>
  </si>
  <si>
    <t>TDC 3 (1142) CD3, Textiles — Travelling Bags – Part 1: Suitcase type — Specification, First Edition </t>
  </si>
  <si>
    <t>This Draft Tanzania Standard specifies requirements, sampling, and test methods for suitcase type of travel bag made of textile fabrics, leather or plastic materials</t>
  </si>
  <si>
    <t>Trunks, suit-cases, vanity-cases, executive-cases, brief-cases, school satchels, spectacle cases, binocular cases, camera cases, musical instrument cases, gun cases, holsters and similar containers; travelling-bags, insulated food or beverages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 (HS code(s): 4202); Raw skins, hides and pelts (ICS code(s): 59.140.20)</t>
  </si>
  <si>
    <r>
      <rPr>
        <sz val="11"/>
        <rFont val="Calibri"/>
      </rPr>
      <t>https://members.wto.org/crnattachments/2022/TBT/TZA/22_3323_00_e.pdf</t>
    </r>
  </si>
  <si>
    <t>Draft of Egyptian Standard ES 353-6 "Glass in building - Basic soda lime silicate glass products – Part 6: definition and general physical and mechanical properties“</t>
  </si>
  <si>
    <t>This Draft standard specifies and classifies basic glass products and indicates their chemical composition, their main physical and mechanical characteristics and defines their general quality criteria._x000D_
Worth mentioning is that this standard is technically identical with EN 572-1:2012+A1:2016</t>
  </si>
  <si>
    <t>Glass in building (ICS code(s): 81.040.20); Glass and ceramics industries (Vocabularies) (ICS code(s): 01.040.81)</t>
  </si>
  <si>
    <t>01.040.81 - Glass and ceramics industries (Vocabularies); 81.040.20 - Glass in building</t>
  </si>
  <si>
    <t>TDC (1303) DTZS,Agro textiles - Shade nets for agriculture and horticulture purposes - Specification - Part 2: Shade Nets made from Mono filament yarns, First edition</t>
  </si>
  <si>
    <t>This Draft Tanzania Standard specifies constructional, requirements, test methods and sampling plan for shade nets manufactured from mono filament yarns for agriculture and horticulture purposes in protecting/increasing crop yield by providing partially controlled climatic conditions for the intended crops. </t>
  </si>
  <si>
    <r>
      <rPr>
        <sz val="11"/>
        <rFont val="Calibri"/>
      </rPr>
      <t>https://members.wto.org/crnattachments/2022/TBT/TZA/22_3334_00_e.pdf</t>
    </r>
  </si>
  <si>
    <t>DRS 507: 2022 , Electronic cane for people with visual impairment — Requirements</t>
  </si>
  <si>
    <t>This Draft Rwanda Standard specifies the requirements, sampling and test methods, for electronic cane intended to assist the individuals with visual impairment when in use.</t>
  </si>
  <si>
    <t>Electronic component assemblies (ICS code(s): 31.190)</t>
  </si>
  <si>
    <t>31.190 - Electronic component assemblies</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</si>
  <si>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</si>
  <si>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https://members.wto.org/crnattachments/2022/TBT/RWA/22_3280_00_e.pdf</t>
    </r>
  </si>
  <si>
    <t>DRS 506: 2022, Rectangular pressed steel tanks — Specification</t>
  </si>
  <si>
    <t xml:space="preserve">1.1 This Draft Rwanda Standard specifies requirements, sampling and test methods for materials, fabrication, erection and supply of rectangular pressed steel tanks used for the storage of cold water, hot water and certain other liquids under pressure not greater than the static head corresponding to the depth of the tank. 1.2 This Draft Rwanda Standard does not cover the requirements of tanks storing liquids having temperatures higher than 100 °C, or those tanks subject to earth or other external pressures besides wind pressure._x000D_
</t>
  </si>
  <si>
    <t>Iron and steel products (ICS code(s): 77.140)</t>
  </si>
  <si>
    <t>77.140 - Iron and steel products</t>
  </si>
  <si>
    <t>Protection of human health or safety (TBT); Prevention of deceptive practices and consumer protection (TBT); Quality requirements (TBT); Reducing trade barriers and facilitating trade (TBT)</t>
  </si>
  <si>
    <r>
      <rPr>
        <sz val="11"/>
        <rFont val="Calibri"/>
      </rPr>
      <t>https://members.wto.org/crnattachments/2022/TBT/RWA/22_3281_00_e.pdf</t>
    </r>
  </si>
  <si>
    <t>DRS 275-6: 2022, Seeds — Requirements for certification: Part 6: - Vegetable seeds</t>
  </si>
  <si>
    <t xml:space="preserve">This Rwanda Standard specifies the requirements for certification for vegetables seeds. It applies to local produced and imported seeds as per the list in annex A._x000D_
</t>
  </si>
  <si>
    <t>(ICS code(s): 67.060)</t>
  </si>
  <si>
    <t>Consumer information, labelling (TBT); Prevention of deceptive practices and consumer protection (TBT); Protection of human health or safety (TBT); Protection of animal or plant life or health (TBT); Quality requirements (TBT); Reducing trade barriers and facilitating trade (TBT)</t>
  </si>
  <si>
    <r>
      <rPr>
        <sz val="11"/>
        <rFont val="Calibri"/>
      </rPr>
      <t>https://members.wto.org/crnattachments/2022/TBT/RWA/22_3283_00_e.pdf</t>
    </r>
  </si>
  <si>
    <t>DRS 505: 2022, Steel refuse bins — Specification</t>
  </si>
  <si>
    <t>This Draft Rwanda Standard specifies requirements, sampling and test methods for steel refuse bins with removable lids and nominal capacities of 85 L and 57 L. NOTE Requirements that must be specified by the purchaser are listed in Annex B.</t>
  </si>
  <si>
    <r>
      <rPr>
        <sz val="11"/>
        <rFont val="Calibri"/>
      </rPr>
      <t>https://members.wto.org/crnattachments/2022/TBT/RWA/22_3282_00_e.pdf</t>
    </r>
  </si>
  <si>
    <t>DUS 1970-9:2022, Textiles — Garments — Part 9: Athletic, First Edition</t>
  </si>
  <si>
    <t>This Draft Uganda Standard specifies requirements, sampling and test methods for athletic socks also known as sports socks.</t>
  </si>
  <si>
    <t>Pantyhose, tights, stockings, socks and other hosiery, incl. graduated compression hosiery [e.g., stockings for varicose veins] and footwear without applied soles, knitted or crocheted (excl. for babies) (HS code(s): 6115); Clothes (ICS code(s): 61.020)</t>
  </si>
  <si>
    <t>6115 - Pantyhose, tights, stockings, socks and other hosiery, incl. graduated compression hosiery [e.g., stockings for varicose veins] and footwear without applied soles, knitted or crocheted (excl. for babies)</t>
  </si>
  <si>
    <t>Consumer information, labelling (TBT); Protection of human health or safety (TBT); Quality requirements (TBT)</t>
  </si>
  <si>
    <r>
      <rPr>
        <sz val="11"/>
        <rFont val="Calibri"/>
      </rPr>
      <t>https://members.wto.org/crnattachments/2022/TBT/UGA/22_3239_00_e.pdf</t>
    </r>
  </si>
  <si>
    <t>DUS 2567:2022, Copper — Specification, First Edition</t>
  </si>
  <si>
    <t>This Draft Uganda standard specifies requirements and methods of sampling and test of various types of copper in the form of refinery shapes.</t>
  </si>
  <si>
    <t>Copper ores and concentrates (HS code(s): 2603); Copper products (ICS code(s): 77.150.30)</t>
  </si>
  <si>
    <t>2603 - Copper ores and concentrates</t>
  </si>
  <si>
    <t>77.150.30 - Copper products</t>
  </si>
  <si>
    <t>Prevention of deceptive practices and consumer protection (TBT); Quality requirements (TBT)</t>
  </si>
  <si>
    <r>
      <rPr>
        <sz val="11"/>
        <rFont val="Calibri"/>
      </rPr>
      <t>https://members.wto.org/crnattachments/2022/TBT/UGA/22_3263_00_e.pdf</t>
    </r>
  </si>
  <si>
    <t>DUS 2480:2022, Textiles — Canvas — Specification, First Edition</t>
  </si>
  <si>
    <t>This Draft Uganda Standard specifies requirements, sampling and test methods for canvas fabrics. This Standard is not applicable to canvas fabric used in making tents and tarpaulins, of which there are more specific Standards.</t>
  </si>
  <si>
    <t>Textile fabrics coated with gum or amylaceous substances, of a kind used for the outer covers of books, the manufacture of boxes and articles of cardboard or the like; tracing cloth; prepared painting canvas; buckram and similar stiffened textile fabrics of a kind used for hat foundations (excl. plastic-coated textile fabrics) (HS code(s): 5901); Textile fabrics (ICS code(s): 59.080.30)</t>
  </si>
  <si>
    <t>5901 - Textile fabrics coated with gum or amylaceous substances, of a kind used for the outer covers of books, the manufacture of boxes and articles of cardboard or the like; tracing cloth; prepared painting canvas; buckram and similar stiffened textile fabrics of a kind used for hat foundations (excl. plastic-coated textile fabrics)</t>
  </si>
  <si>
    <r>
      <rPr>
        <sz val="11"/>
        <rFont val="Calibri"/>
      </rPr>
      <t>https://members.wto.org/crnattachments/2022/TBT/UGA/22_3240_00_e.pdf</t>
    </r>
  </si>
  <si>
    <t>DUS 2373:2022, Mosquito repellents — Performance test guidelines — Part 2: Spatial repellents, First edition</t>
  </si>
  <si>
    <t>This Draft Uganda Standard provides guidelines for the design and execution of studies to evaluate the performance of mosquito repellents formulated and prepared for space application.</t>
  </si>
  <si>
    <t>Insecticides, put up in forms or packings for retail sale or as preparations or articles (excl. goods of subheadings 3808.52 to 3808.69) (HS code(s): 380891); Insecticides (ICS code(s): 65.100.10)</t>
  </si>
  <si>
    <t>380891 - Insecticides, put up in forms or packings for retail sale or as preparations or articles (excl. goods of subheadings 3808.52 to 3808.69)</t>
  </si>
  <si>
    <t>65.100.10 - Insecticides</t>
  </si>
  <si>
    <t>Harmonization (TBT); Prevention of deceptive practices and consumer protection (TBT); Protection of human health or safety (TBT)</t>
  </si>
  <si>
    <r>
      <rPr>
        <sz val="11"/>
        <rFont val="Calibri"/>
      </rPr>
      <t>https://members.wto.org/crnattachments/2022/TBT/UGA/22_3266_00_e.pdf</t>
    </r>
  </si>
  <si>
    <t>Draft Commission Regulation amending Regulation (EU) No 582/2011 as regards the emissions type-approval of heavy duty vehicles using pure biodiesel</t>
  </si>
  <si>
    <t>This draft Commission Regulation concerns the addition of pure biofuels as a possible reference fuel for testing in emissions type-approval. </t>
  </si>
  <si>
    <t>Heavy Duty Vehicles </t>
  </si>
  <si>
    <r>
      <rPr>
        <sz val="11"/>
        <rFont val="Calibri"/>
      </rPr>
      <t>https://members.wto.org/crnattachments/2022/TBT/EEC/22_3269_00_e.pdf
https://members.wto.org/crnattachments/2022/TBT/EEC/22_3269_01_e.pdf</t>
    </r>
  </si>
  <si>
    <t>Proyecto de Protocolo de Análisis y/o Ensayos de aparatos de cocina portátiles de uso doméstico y propósitos similares cuya tensión nominal no supere los 250 V (Draft analysis and/or test protocol for portable cooking appliances for household and similar purposes, with a rated voltage not exceeding 250 V) (12 pages, in Spanish)</t>
  </si>
  <si>
    <t>The notified protocol establishes the safety certification procedure for portable cooking appliances for household and similar purposes, with a rated voltage not exceeding 250 V. It covers the following products: Roasters Indoor barbecues Grills (raclette, radiant, rotary, contact) Toasters Bread makers Waffle irons Food dehydrators</t>
  </si>
  <si>
    <t>Domestic appliances for normal environments: roasters, indoor barbecues, grills (raclette, radiant, rotary, contact), grills, portable ovens, bread makers, waffle irons, food dehydrators, popcorn makers, hotplates, toasted sandwich makers, induction woks and toasters</t>
  </si>
  <si>
    <r>
      <rPr>
        <sz val="11"/>
        <rFont val="Calibri"/>
      </rPr>
      <t>https://members.wto.org/crnattachments/2022/TBT/CHL/22_3252_00_s.pdf
https://www.sec.cl/sitio-web/wp-content/uploads/2022/04/PE-No-1-08_2022-Hornos-portatiles-y-similares.pdf</t>
    </r>
  </si>
  <si>
    <t>Tobacco Product Standard for Characterizing Flavors in Cigars</t>
  </si>
  <si>
    <t>Proposed rule - The Food and Drug Administration (FDA or Agency) is proposing a tobacco product standard that would prohibit characterizing flavors (other than tobacco) in all cigars and their components and parts. Characterizing flavors in cigars, such as strawberry, grape, cocoa, and fruit punch, increase appeal and make the cigars easier to use, particularly among youth and young adults. Over a half million youth in the United States use flavored cigars. This proposed product standard would reduce the appeal of cigars, particularly to youth and young adults, and thereby decrease the likelihood of experimentation, development of nicotine dependence, and progression to regular use. FDA is taking this action to reduce the tobacco-related death and disease associated with cigar use. The proposed standard also is expected to reduce tobacco-related health disparities and advance health equity.</t>
  </si>
  <si>
    <t>Cigars; Domestic safety (ICS code(s): 13.120); Tobacco, tobacco products and related equipment (ICS code(s): 65.160)</t>
  </si>
  <si>
    <t>13.120 - Domestic safety; 65.160 - Tobacco, tobacco products and related equipment</t>
  </si>
  <si>
    <r>
      <rPr>
        <sz val="11"/>
        <rFont val="Calibri"/>
      </rPr>
      <t>https://members.wto.org/crnattachments/2022/TBT/USA/22_3249_00_e.pdf</t>
    </r>
  </si>
  <si>
    <t>Draft Commission Implementing Regulation amending Implementing Regulation (EU) No 540/2011 as regards the conditions of approval of the active substance penflufen and repealing Implementing Regulation (EU) 2018/185 (4 page(s), in English; 3 page(s), in English)</t>
  </si>
  <si>
    <t>This draft Commission Implementing Regulation provides that the approval conditions of the active substance penflufen are amended in accordance with Regulation (EC) No 1107/2009 based on the absence of submission of the confirmatory data as requested in Commission Implementing Regulation (EU) No 1031/2013 of 24 October 2013, approving the active substance penflufen for use in the EU. Existing authorised plant protection products containing penflufen will be reviewed in accordance with the restriction set in this act.This decision however only concerns the placing on the market of this substance. Following restriction of the approval and the consequent expiry of all grace periods for stocks of products, separate legal action will likely be taken on Maximum Residue Levels and a separate notification will be made in accordance with SPS procedures in due time.</t>
  </si>
  <si>
    <t>penflufen (pesticide active substance)</t>
  </si>
  <si>
    <t>65.100 - Pesticides and other agrochemicals</t>
  </si>
  <si>
    <t>Protection of the environment (TBT); Protection of animal or plant life or health (TBT)</t>
  </si>
  <si>
    <r>
      <rPr>
        <sz val="11"/>
        <rFont val="Calibri"/>
      </rPr>
      <t>https://members.wto.org/crnattachments/2022/TBT/EEC/22_3267_00_e.pdf
https://members.wto.org/crnattachments/2022/TBT/EEC/22_3267_01_e.pdf</t>
    </r>
  </si>
  <si>
    <t>Viet Nam</t>
  </si>
  <si>
    <t>Draft National technical regulation on electrical safety requirements for telecommunication and information terminal equipment</t>
  </si>
  <si>
    <t>The draft National technical regulation on electrical safety requirements for telecommunication and information terminal equipment is based on IEC 62368-1:2018, Audio/video, information and communication technology equipment - Part 1: Safety requirements._x000D_
This draft National technical regulation specifies electrical safety requirements for telecommunication and IT terminal equipment. _x000D_
This draft National technical regulation do not cover electrical safety requirements for interfaces designed and intended to connect to telecommunication and IT networks._x000D_
This draft technical regulation applies to Vietnamese and foreign organizations and individuals that manufacture and trade in equipment covered by this regulation in the territory of Viet Nam._x000D_
This draft National technical regulation is intended to supersede the article 2.4 of QCVN 22:2010/BTTTT.</t>
  </si>
  <si>
    <t>- Digital Enhanced Cordless Telecommunications (DECT) equipment (HS code: 8517.11.00):_x000D_
- Desktop computer (HS code: 8471.41.10);_x000D_
- Set Top Box for digital cable television (HS code: 8528.71.11; 8528.71.19; 8528.71.91; 8528.71.99);_x000D_
- Set top box for IPTV television (HS code: 8528.71.11; 8528.71.19; 8528.71.91; 8528.71.99);_x000D_
- DVB-T2 television (iDTV) (HS code: 8528.72.92; 8528.72.99);_x000D_
- Amplifier in Cable television distribution systems) (HS code: 8517.62.49);_x000D_
- Cordless telephone equipment (HS code: 8517.11.00).</t>
  </si>
  <si>
    <t>847141 - Data-processing machines, automatic, comprising in the same housing at least a central processing unit, and one input unit and one output unit, whether or not combined (excl. portable weighing &lt;= 10 kg and excl. those presented in the form of systems and peripheral units); 851711 - Line telephone sets with cordless handsets; 851762 - Machines for the reception, conversion and transmission or regeneration of voice, images or other data, incl. switching and routing apparatus (excl. telephone sets, telephones for cellular networks or for other wireless networks); 852871 - Reception apparatus for television, whether or not incorporating radio-broadcast receivers or sound or video recording or reproducing apparatus, not designed to incorporate a video display or screen; 852872 - Reception apparatus for television, colour, whether or not incorporating radio-broadcast receivers or sound or video recording or reproducing apparatus, designed to incorporate a video display or screen</t>
  </si>
  <si>
    <r>
      <rPr>
        <sz val="11"/>
        <rFont val="Calibri"/>
      </rPr>
      <t>https://members.wto.org/crnattachments/2022/TBT/VNM/22_3247_00_x.pdf</t>
    </r>
  </si>
  <si>
    <t>Tobacco Product Standard for Menthol in Cigarettes</t>
  </si>
  <si>
    <t>Proposed rule - The Food and Drug Administration (FDA, the Agency, or we) is 
proposing a tobacco product standard that would prohibit menthol as a 
characterizing flavor in cigarettes. Tobacco use is the leading 
preventable cause of death and disease in the United States. Menthol's 
flavor and sensory effects increase appeal and make menthol cigarettes 
easier to use, particularly among youth and young adults. There are 
over 18.5 million menthol cigarette smokers ages 12 and older in the 
United States. This proposed product standard would reduce the appeal 
of cigarettes, particularly to youth and young adults, and thereby 
decrease the likelihood that nonusers who would otherwise experiment 
with menthol cigarettes would progress to regular smoking. In addition, 
the proposed tobacco product standard would improve the health and 
reduce the mortality risk of current menthol cigarette smokers by 
decreasing cigarette consumption and increasing the likelihood of 
cessation. FDA is taking this action to reduce the tobacco-related 
death and disease associated with menthol cigarette use. The proposed 
standard also is expected to reduce tobacco-related health disparities 
and advance health equity.</t>
  </si>
  <si>
    <t>Menthol cigarettes; Domestic safety (ICS code(s): 13.120); Tobacco, tobacco products and related equipment (ICS code(s): 65.160)</t>
  </si>
  <si>
    <r>
      <rPr>
        <sz val="11"/>
        <rFont val="Calibri"/>
      </rPr>
      <t>https://members.wto.org/crnattachments/2022/TBT/USA/22_3248_00_e.pdf</t>
    </r>
  </si>
  <si>
    <t>DUS 1970-8:2022, Textiles — Garments — Part 8: Regular socks and stockings, First Edition</t>
  </si>
  <si>
    <t>This Draft Uganda Standard specifies requirements, sampling and test methods for regular socks and stockings. This Standard is not applicable to athletic, compression, diabetic and hiking/trekking socks and stockings.</t>
  </si>
  <si>
    <r>
      <rPr>
        <sz val="11"/>
        <rFont val="Calibri"/>
      </rPr>
      <t>https://members.wto.org/crnattachments/2022/TBT/UGA/22_3241_00_e.pdf</t>
    </r>
  </si>
  <si>
    <t>Draft national technical regulation on Electromagnetic Compatibility for Radio Equipment</t>
  </si>
  <si>
    <t>The draft National technical regulation on Electromagnetic Compatibility for Radio Equipment is based on ETSI EN 301 489-1 V2.2.3 (2019-11)._x000D_
The draft National technical regulation specifies general Electromagnetic Compatibility (EMC) requirements for radio equipment and related ancillary equipment._x000D_
This draft National technical regulation applies to Vietnamese and foreign organizations and individuals that manufacture and trade in equipment covered by this regulation in the territory of Vietnam. _x000D_
This draft National technical regulation is intended to supersede QCVN 18:2014/BTTTT</t>
  </si>
  <si>
    <t>- Cordless telephone equipment (HS code: 8517.11.00);_x000D_
- 27 MHz civil band angle modulation radio equipment (HS code: 8517.12.00);_x000D_
- Single-side and/or duplex amplitude-modulated radio equipment in the civil band 27 MHz (HS code: 8517.61.00; 8517.12.00; 8517.62.59);_x000D_
- Equipment for low-speed data transmission in the 5.8 GHz frequency band applied in the field of transportation (HS code: 8517.62.59);_x000D_
- C band VSAT equipment (HS code: 8517.62.59);_x000D_
- Ku band VSAT equipment (HS code: 8517.62.59);_x000D_
- Terrestrial mobile terminal station of the global system of non-geostationary satellite mobile communications in the band 1 GHz - 3 GHz (HS code: 8517.62.59);_x000D_
- Landing angle indicator in aeronautical radio navigation systems (HS code: 8526.91.10);_x000D_
- Radio transmitters, receivers and transmitters specialized for positioning and remote measurement (except equipment used offshore for the oil and gas industry) (HS code: 8517.62.59, 8517.62.69);_x000D_
- Radio navigation equipment (HS code: 8526.91.10, 8526.91.90);_x000D_
- Fifth generation (5G) mobile communication terminal (HS code: 8517.12.00, 8517.62.59);_x000D_
- Fifth generation (5G) mobile communication base station equipment (HS code: 8517.61.00);_x000D_
- Fifth generation (5G0 mobile communication repeater (HS code: 8517.62.59);_x000D_
- Low power wide area network (LPWAN) radio equipment (HS code: 8517.61.00; 8517.62.21; 8517.62.59; 8517.62.69; 8517.62.99; 8517.69.00; 9015.10.90; 9026.80.20);_x000D_
- Radar equipment (except for radar equipment used for ships and radars of short range radio transmitters, transceivers) (HS code: 8526.10.10, 8526.10.90);_x000D_
- Microwave device (HS code: 8517.62.59);_x000D_
- Terrestrial mobile radio equipment with integral antenna for analog voice (HS code: 8517.12.00);_x000D_
- Terrestrial mobile radio equipment with removable antenna for data (and voice) transmission (HS code: 8517.61.00, 8517.12.00);_x000D_
- Terrestrial mobile radio equipment with removable antenna for analog voice (HS code: 8517.12.00).</t>
  </si>
  <si>
    <t>851711 - Line telephone sets with cordless handsets; 851712 - Telephones for cellular networks "mobile telephones" or for other wireless networks; 851761 - Base stations of apparatus for the transmission or reception of voice, images or other data; 851762 - Machines for the reception, conversion and transmission or regeneration of voice, images or other data, incl. switching and routing apparatus (excl. telephone sets, telephones for cellular networks or for other wireless networks); 852610 - Radar apparatus; 852691 - Radio navigational aid apparatus; 902680 - Instruments or apparatus for measuring or checking variables of liquids or gases, n.e.s.</t>
  </si>
  <si>
    <r>
      <rPr>
        <sz val="11"/>
        <rFont val="Calibri"/>
      </rPr>
      <t>https://members.wto.org/crnattachments/2022/TBT/VNM/22_3237_00_x.pdf</t>
    </r>
  </si>
  <si>
    <t>Draft national technical regulation on NB IoT User Equipment</t>
  </si>
  <si>
    <t>The draft National technical regulation on NB IoT User Equipment is based on ETSI EN 301 908-1 V15.1.1 (2021-09) and ETSI EN 301 908-13 V13.2.1 (2022-02)._x000D_
The draft National technical regulation specifies requirements for radio access parts of NB IoT terminal equipment operating on all or one of the bands specified in Table 1 of the National technical regulation. _x000D_
This draft National technical regulation applies to Vietnamese and foreign organizations and individuals that manufacture and trade in equipment covered by this regulation in the territory of Vietnam.</t>
  </si>
  <si>
    <t>NB IoT User Equipment (HS code: 8517.12.00)</t>
  </si>
  <si>
    <t>851712 - Telephones for cellular networks "mobile telephones" or for other wireless networks</t>
  </si>
  <si>
    <r>
      <rPr>
        <sz val="11"/>
        <rFont val="Calibri"/>
      </rPr>
      <t>https://members.wto.org/crnattachments/2022/TBT/VNM/22_3242_00_x.pdf</t>
    </r>
  </si>
  <si>
    <t>Bekendtgørelse om brødhvede</t>
  </si>
  <si>
    <t>The executive order establishes the criteria that cultivars of bread wheat must meet in order for companies, that are registered in "Register for Gødningsregnskab", to use the extra nitrogen standard quota for bread wheat, cf. the applicable executive order on "jordbrugets anvendelse af gødning (gødskningsbekendtgørelsen)". </t>
  </si>
  <si>
    <t>Wheat and meslin (HS code(s): 1001)</t>
  </si>
  <si>
    <t>1001 - Wheat and meslin</t>
  </si>
  <si>
    <r>
      <rPr>
        <sz val="11"/>
        <rFont val="Calibri"/>
      </rPr>
      <t>https://members.wto.org/crnattachments/2022/TBT/DNK/22_3265_00_x.pdf
https://members.wto.org/crnattachments/2022/TBT/DNK/22_3265_01_x.pdf
https://members.wto.org/crnattachments/2022/TBT/DNK/22_3265_02_x.pdf
https://members.wto.org/crnattachments/2022/TBT/DNK/22_3265_03_x.pdf
https://members.wto.org/crnattachments/2022/TBT/DNK/22_3265_04_x.pdf</t>
    </r>
  </si>
  <si>
    <t>DUS 773:2022, Plastic carrier bags and flat bags — Specification, Second Edition</t>
  </si>
  <si>
    <t>This Draft Uganda Standard specifies requirements, sampling and test methods for plastic carrier bags and flat bags that are made from thermoplastic materials. This standard does not cover primary packaging such as barrier bags</t>
  </si>
  <si>
    <t>Articles of plastics and articles of other materials of heading 3901 to 3914, n.e.s. (HS code(s): 3926); Plastics (ICS code(s): 83.080)</t>
  </si>
  <si>
    <t>3926 - Articles of plastics and articles of other materials of heading 3901 to 3914, n.e.s.</t>
  </si>
  <si>
    <t>83.080 - Plastics</t>
  </si>
  <si>
    <t>Consumer information, labelling (TBT); Prevention of deceptive practices and consumer protection (TBT); Quality requirements (TBT); Protection of the environment (TBT)</t>
  </si>
  <si>
    <r>
      <rPr>
        <sz val="11"/>
        <rFont val="Calibri"/>
      </rPr>
      <t>https://members.wto.org/crnattachments/2022/TBT/UGA/22_3261_00_e.pdf</t>
    </r>
  </si>
  <si>
    <t>Resolution – RDC number 621, 09 March 2022</t>
  </si>
  <si>
    <t>This resolution contains provisions on petitions for license requests, license renewals, post-qualification modifications, testing outsourcing, suspensions and cancellations of Pharmaceutical Equivalence Centers.</t>
  </si>
  <si>
    <r>
      <rPr>
        <sz val="11"/>
        <rFont val="Calibri"/>
      </rPr>
      <t>http://antigo.anvisa.gov.br/documents/10181/6407617/RDC_621_2022_.pdf/a50a8d93-65a6-441f-9338-23107829d143</t>
    </r>
  </si>
  <si>
    <t>Ecuador</t>
  </si>
  <si>
    <t>Proyecto Normativa Técnica Sanitaria Sustitutiva del Reglamento Sustitutivo de Registro Sanitario para Medicamentos en General (Draft Substitute Sanitary Technical Regulations for the Substitute Regulations on Sanitary Registration for Medicines in General) (39 pages, in Spanish)</t>
  </si>
  <si>
    <t>Draft Substitute Sanitary Technical Regulations for the Substitute Regulations on Sanitary Registration for Medicines in General The notified regulations are the draft "Substitute Sanitary Technical Regulations for the Substitute Regulations on Sanitary Registration for Medicines in General", which will replace the "Substitute Regulations on Sanitary Registration for Medicines in General", issued by Ministerial Decision No. 586. The purpose of these Technical Regulations is to establish the legal and technical requirements that ensure quality, safety and efficacy, under which the Sanitary Registration Certificate will be granted to medicines in general for human use and consumption, as well as the criteria for the control and surveillance of such medicines.</t>
  </si>
  <si>
    <t>The notified regulations are the draft "Substitute Sanitary Technical Regulations for the Substitute Regulations on Sanitary Registration for Medicines in General", which will replace the "Substitute Regulations on Sanitary Registration for Medicines in General", issued by Ministerial Decision No. 586.</t>
  </si>
  <si>
    <t>Consumer information, labelling (TBT); Prevention of deceptive practices and consumer protection (TBT); Protection of human health or safety (TBT)</t>
  </si>
  <si>
    <r>
      <rPr>
        <sz val="11"/>
        <rFont val="Calibri"/>
      </rPr>
      <t>https://members.wto.org/crnattachments/2022/TBT/ECU/22_3231_00_s.pdf
www.controlsanitario.gob.ec</t>
    </r>
  </si>
  <si>
    <t>AFDC12 (1033) DTZS, Concentrated flavoured drinks - Specification, First Edition </t>
  </si>
  <si>
    <t>This Tanzania Standard specifies the requirements, methods of sampling and test for concentrated flavoured drinks</t>
  </si>
  <si>
    <t>Waters, incl. mineral and aerated, with added sugar, sweetener or flavour, for direct consumption as a beverage (HS code(s): 220210); General methods of tests and analysis for food products (ICS code(s): 67.050)</t>
  </si>
  <si>
    <t>220210 - Waters, incl. mineral and aerated, with added sugar, sweetener or flavour, for direct consumption as a beverage</t>
  </si>
  <si>
    <t>67.050 - General methods of tests and analysis for food products</t>
  </si>
  <si>
    <t>Protection of human health or safety (TBT); Quality requirements (TBT); Consumer information, labelling (TBT)</t>
  </si>
  <si>
    <r>
      <rPr>
        <sz val="11"/>
        <rFont val="Calibri"/>
      </rPr>
      <t>https://members.wto.org/crnattachments/2022/TBT/TZA/22_3175_00_e.pdf</t>
    </r>
  </si>
  <si>
    <t>Draft Decision of the Council of the Eurasian Economic Commission "On temporary measures to establish the specifics of the circulation of medicines for human use"_x000D_
https://docs.eaeunion.org/ria/ru-ru/0105304/ria_18042022</t>
  </si>
  <si>
    <t>Improving the legislative base of the Eurasian Economic Union in circulation of medicines in terms of ensuring the registration process of medicines during the period of special economic measures in the absence or threat of absence of medicines on the market of the Member States of the Eurasian Economic Union in order to protect the life and health of the population, ensure drug safety and sustainable circulation of medicines within the Eurasian Economic Union.</t>
  </si>
  <si>
    <r>
      <rPr>
        <sz val="11"/>
        <rFont val="Calibri"/>
      </rPr>
      <t>https://docs.eaeunion.org/ria/ru-ru/0105304/ria_18042022</t>
    </r>
  </si>
  <si>
    <t>Draft Commission Regulation amending Commission Regulation (EU) 2017/1151 as regards the emission type approval procedures for light passenger and commercial vehicles </t>
  </si>
  <si>
    <t>This draft Commission Regulation amends Commission Regulation (EU) 2017/1151 by reflecting the adaptation to technical progress achieved in the UN World Forum for Harmonisation of Vehicle Regulations on the UN Regulation 154 for the Worldwide harmonised Light-duty vehicles Test Procedure (WLTP) and in the draft UN Regulation on Real Driving Emissions (RDE) test procedure. The proposal further improves the RDE test procedure and repeals obsolete provisions for the rules on access to vehicles On Board Diagnostics information and vehicle repair and maintenance information, which were incorporated into the Type-Approval Framework Regulation (EU) 2018/858.</t>
  </si>
  <si>
    <r>
      <rPr>
        <sz val="11"/>
        <rFont val="Calibri"/>
      </rPr>
      <t>https://members.wto.org/crnattachments/2022/TBT/EEC/22_3208_15_e.pdf
https://members.wto.org/crnattachments/2022/TBT/EEC/22_3208_14_e.pdf
https://members.wto.org/crnattachments/2022/TBT/EEC/22_3208_13_e.pdf
https://members.wto.org/crnattachments/2022/TBT/EEC/22_3208_12_e.pdf
https://members.wto.org/crnattachments/2022/TBT/EEC/22_3208_11_e.pdf
https://members.wto.org/crnattachments/2022/TBT/EEC/22_3208_10_e.pdf
https://members.wto.org/crnattachments/2022/TBT/EEC/22_3208_09_e.pdf
https://members.wto.org/crnattachments/2022/TBT/EEC/22_3208_08_e.pdf
https://members.wto.org/crnattachments/2022/TBT/EEC/22_3208_07_e.pdf
https://members.wto.org/crnattachments/2022/TBT/EEC/22_3208_06_e.pdf
https://members.wto.org/crnattachments/2022/TBT/EEC/22_3208_05_e.pdf
https://members.wto.org/crnattachments/2022/TBT/EEC/22_3208_04_e.pdf
https://members.wto.org/crnattachments/2022/TBT/EEC/22_3208_03_e.pdf
https://members.wto.org/crnattachments/2022/TBT/EEC/22_3208_02_e.pdf
https://members.wto.org/crnattachments/2022/TBT/EEC/22_3208_01_e.pdf
https://members.wto.org/crnattachments/2022/TBT/EEC/22_3208_00_e.pdf</t>
    </r>
  </si>
  <si>
    <t>AFDC 17 (823) DTZS, Spiced honey - Specification</t>
  </si>
  <si>
    <t>This Tanzania Standard specifies requirements, sampling and method of test for spiced honey intended for human consumption</t>
  </si>
  <si>
    <t>Prepackaged and prepared foods (ICS code(s): 67.230)</t>
  </si>
  <si>
    <t>0409 - Natural honey</t>
  </si>
  <si>
    <t>67.230 - Prepackaged and prepared foods</t>
  </si>
  <si>
    <r>
      <rPr>
        <sz val="11"/>
        <rFont val="Calibri"/>
      </rPr>
      <t>https://members.wto.org/crnattachments/2022/TBT/TZA/22_3177_00_e.pdf</t>
    </r>
  </si>
  <si>
    <t>AFDC 15 (770) DTZS, Frozen pizza – Specification</t>
  </si>
  <si>
    <t>This Tanzania Standard specifies requirements, sampling and methods of test for frozen pizza intended for human consumption.</t>
  </si>
  <si>
    <r>
      <rPr>
        <sz val="11"/>
        <rFont val="Calibri"/>
      </rPr>
      <t>https://members.wto.org/crnattachments/2022/TBT/TZA/22_3179_00_e.pdf</t>
    </r>
  </si>
  <si>
    <t>Draft of Restrictions on the Importing of Asbestos-Containing Products</t>
  </si>
  <si>
    <t>The Environmental Protection Administration (EPA) announced asbestos as a Class 2 toxic chemical substance on 1 May 1989. Relevant regulations for handling of asbestos have been amended several times, and the use of asbestos has gradually been restricted. The use of asbestos (such as domestic manufacture of asbestos-containing products) is currently prohibited except for research, experimentation, and educational purposes.As for the control of asbestos-containing products, numerous alternatives to asbestos-containing products are already available. Therefore, to align with the international trend, the EPA is further restricting the import of asbestos-containing products to achieve the goal of maintaining environmental safety. Restrictions on the importing of asbestos-containing products will take effect from the date of the announcement.</t>
  </si>
  <si>
    <t>Asbestos-containing products</t>
  </si>
  <si>
    <r>
      <rPr>
        <sz val="11"/>
        <rFont val="Calibri"/>
      </rPr>
      <t>https://members.wto.org/crnattachments/2022/TBT/TPKM/22_3192_00_x.pdf
https://members.wto.org/crnattachments/2022/TBT/TPKM/22_3192_00_e.pdf</t>
    </r>
  </si>
  <si>
    <t>AFDC 15 (772) DTZS, Tambi snacks – Specification,</t>
  </si>
  <si>
    <t>This Tanzania Standard specifies requirements, sampling and methods of test for Tambi snacks intended for human consumption. </t>
  </si>
  <si>
    <r>
      <rPr>
        <sz val="11"/>
        <rFont val="Calibri"/>
      </rPr>
      <t>https://members.wto.org/crnattachments/2022/TBT/TZA/22_3178_00_e.pdf</t>
    </r>
  </si>
  <si>
    <t>AFDC 15 (768) DTZS, Visheti – Specification</t>
  </si>
  <si>
    <t>This Tanzania Standard specifies requirements, methods of sampling and test for Visheti intended for human consumption. </t>
  </si>
  <si>
    <r>
      <rPr>
        <sz val="11"/>
        <rFont val="Calibri"/>
      </rPr>
      <t>https://members.wto.org/crnattachments/2022/TBT/TZA/22_3176_00_e.pdf</t>
    </r>
  </si>
  <si>
    <t>Draft of Climate Change Response Act</t>
  </si>
  <si>
    <t>The Environmental Protection Administration is proposing to revise to the Greenhouse Gas Reduction and Management Act to establish a resilient system that can react quickly to impacts of climate change and expedite the transition to net zero emission by introducing carbon tax and incentives for development of low carbon technology.  Below is the summary of the revisions:-          To rename the Act to be “Climate Change Response Act;”-          To include the goal of net zero emissions by 2050;-          To enhance the level of climate governance,  designate the body for coordinating related affairs, and assign the responsibilities to different sectors;-          To introduce climate change adaptation chapter, including basic capacity building, science-based risk assessment of climate change, and establishment of climate change governance and coordination mechanism between all levels of government,  together with the existing mitigation chapter to make climate strategies complete;-          To introduce the graded verification system according to the scope of emissions and the type of entities, in response to the rising demand for verification;-          To introduce GHG emissions performance standards for certain equipment or industrial processes;-          To draw up permissible GHG emissions or mitigation requirements for the manufacture, importation, selling of motor vehicles;-          To impose carbon fee in stages on the direct and indirect GHG emissions, with the revenue being earmarked for GHG reduction, development of low carbon and negative emission technologies and industries, subsidies and awards for investments in GHG reduction technologies, to promote GHG reduction and low carbon economy development;-          To draw up regulations for imports: entities who import certain goods shall purchase reduction credits according to the differences in carbon emission; and-          To prohibit or restrict the manufacture, import, export, selling, use or emission of high global warming potential GHGs regulated by international environmental conventions, as well as products made with such GHGs.The EPA will announce the products subject to the control after adoption of the amendments. Such announcements will also be notified for Members' comments during the public hearing stage.</t>
  </si>
  <si>
    <t>Mixtures containing perfluorocarbons "PFCs" or hydrofluorocarbons "HFCs", but not containing chlorofluorocarbons "CFCs" or hydrochlorofluorocarbons "HCFCs" (HS code(s): 382478); Motor cars and other motor vehicles principally designed for the transport of persons, incl. station wagons and racing cars (excl. motor vehicles of heading 8702) (HS code(s): 8703); Motor vehicles for the transport of goods, incl. chassis with engine and cab (HS code(s): 8704)</t>
  </si>
  <si>
    <t>8703 - Motor cars and other motor vehicles principally designed for the transport of &lt;10 persons, incl. station wagons and racing cars (excl. motor vehicles of heading 8702); 8704 - Motor vehicles for the transport of goods, incl. chassis with engine and cab; 382478 - Mixtures containing perfluorocarbons "PFCs" or hydrofluorocarbons "HFCs", but not containing chlorofluorocarbons "CFCs" or hydrochlorofluorocarbons "HCFCs"</t>
  </si>
  <si>
    <r>
      <rPr>
        <sz val="11"/>
        <rFont val="Calibri"/>
      </rPr>
      <t>https://members.wto.org/crnattachments/2022/TBT/TPKM/22_3191_00_e.pdf
https://members.wto.org/crnattachments/2022/TBT/TPKM/22_3191_00_x.pdf</t>
    </r>
  </si>
  <si>
    <t>CDC 6 (960) DTZS, Chemicals used for treatment of water intended for human consumption - Aluminium Sulfate, 1st Edition</t>
  </si>
  <si>
    <t>This Draft Tanzania Standard specifies requirements, sampling, and tests method for Aluminium Sulfate used in coagulation of water intended for human consumption. </t>
  </si>
  <si>
    <t>Chemicals for purification of water (ICS code(s): 71.100.80)</t>
  </si>
  <si>
    <t>71.100.80 - Chemicals for purification of water</t>
  </si>
  <si>
    <t>Consumer information, labelling (TBT); Protection of animal or plant life or health (TBT); Quality requirements (TBT)</t>
  </si>
  <si>
    <r>
      <rPr>
        <sz val="11"/>
        <rFont val="Calibri"/>
      </rPr>
      <t>https://members.wto.org/crnattachments/2022/TBT/TZA/22_3182_00_e.pdf</t>
    </r>
  </si>
  <si>
    <t>CDC 10 (443) DTZS, Bamboo drinking straw — Specification, 1st Edition </t>
  </si>
  <si>
    <t>This Draft Tanzania Standard specifies the requirements, methods of sampling and test for bamboo drinking straws. It applies to naturally grown bamboo species. </t>
  </si>
  <si>
    <t>Tableware and kitchenware, of wood other than bamboo (excl. interior fittings, ornaments, coopers' products, tableware and kitchenware components of wood, brushes, brooms and hand sieves) (HS code(s): 441990); Materials and articles in contact with foodstuffs (ICS code(s): 67.250)</t>
  </si>
  <si>
    <t>441990 - Tableware and kitchenware, of wood other than bamboo (excl. interior fittings, ornaments, coopers' products, tableware and kitchenware components of wood, brushes, brooms and hand sieves)</t>
  </si>
  <si>
    <t>Consumer information, labelling (TBT); Quality requirements (TBT)</t>
  </si>
  <si>
    <r>
      <rPr>
        <sz val="11"/>
        <rFont val="Calibri"/>
      </rPr>
      <t>https://members.wto.org/crnattachments/2022/TBT/TZA/22_3181_00_e.pdf</t>
    </r>
  </si>
  <si>
    <t>CDC 10 (963) DTZS, Black Lead Pencil - Specification, 1st Edition </t>
  </si>
  <si>
    <t>This draft Tanzania Standard specifies the requirements, sampling and test methods for Black Lead Pencil</t>
  </si>
  <si>
    <t>Pencil leads, black or coloured (HS code(s): 960920); Drawing equipment (ICS code(s): 01.100.40)</t>
  </si>
  <si>
    <t>960920 - Pencil leads, black or coloured</t>
  </si>
  <si>
    <t>01.100.40 - Drawing equipment</t>
  </si>
  <si>
    <r>
      <rPr>
        <sz val="11"/>
        <rFont val="Calibri"/>
      </rPr>
      <t>https://members.wto.org/crnattachments/2022/TBT/TZA/22_3180_00_e.pdf</t>
    </r>
  </si>
  <si>
    <t>AFDC12 (545) DTZS, Fruit flavoured concentrates – Specification, First Edition 2022 </t>
  </si>
  <si>
    <t>This Tanzania Standard specifies requirements, methods of sampling and test for fruit flavoured concentrates intended for direct human consumption. </t>
  </si>
  <si>
    <t>General methods of tests and analysis for food products (ICS code(s): 67.050)</t>
  </si>
  <si>
    <t>2206 - Other fermented beverages (for example, cider, perry, mead); mixtures of fermented beverages and mixtures of fermented beverages and non-alcoholic beverages, not elsewhere specified or included.</t>
  </si>
  <si>
    <t>Consumer information, labelling (TBT); Quality requirements (TBT); Protection of human health or safety (TBT)</t>
  </si>
  <si>
    <r>
      <rPr>
        <sz val="11"/>
        <rFont val="Calibri"/>
      </rPr>
      <t>https://members.wto.org/crnattachments/2022/TBT/TZA/22_3174_00_e.pdf</t>
    </r>
  </si>
  <si>
    <t>CDC 6 (959) DTZS, Sodium dichloroisocyanurate - Specification, 2nd Edition</t>
  </si>
  <si>
    <t>This Draft Tanzania Standard specifies requirements, sampling and test methods for Sodium dichloroisocyanurate used for water treatment intended for human consumption. It covers both dihydrate and anhydrous Sodium dichloroisocyanurate</t>
  </si>
  <si>
    <r>
      <rPr>
        <sz val="11"/>
        <rFont val="Calibri"/>
      </rPr>
      <t>https://members.wto.org/crnattachments/2022/TBT/TZA/22_3183_00_e.pdf</t>
    </r>
  </si>
  <si>
    <t>MAPAOrdinance No.418, 30 March 2022</t>
  </si>
  <si>
    <t>MAPA Ordinance No. 418 Amends Annexes I, I* and III of Normative Instruction No. 49 of 22 December 2006, which approves the technical regulation on identity and quality of refined vegetable oils; sampling; complementary procedures; and the classification route for refined vegetable oils.</t>
  </si>
  <si>
    <t>Vegetable fats and oils and their fractions, partly or wholly hydrogenated, inter-esterified, re-esterified or elaidinised, whether or not refined, but not further prepared (HS code(s): 151620); Animal and vegetable fats and oils (ICS code(s): 67.200.10)</t>
  </si>
  <si>
    <t>151620 - Vegetable fats and oils and their fractions, partly or wholly hydrogenated, inter-esterified, re-esterified or elaidinised, whether or not refined, but not further prepared</t>
  </si>
  <si>
    <r>
      <rPr>
        <sz val="11"/>
        <rFont val="Calibri"/>
      </rPr>
      <t>https://members.wto.org/crnattachments/2022/TBT/BRA/22_3218_00_s.pdf</t>
    </r>
  </si>
  <si>
    <t>Uruguay</t>
  </si>
  <si>
    <t>Proyecto de Decreto por el cual se incorpora la Resolución GMC Nº 03/19 - "Reglamento Técnico MERCOSUR para Productos Domisanitarios a base de Hipocloritos Aditivados" (Derogación de la Res. GMC Nº57/98) (Draft Decree incorporating GMC Resolution No. 03/19 - "MERCOSUR Technical Regulation on hypochlorite-based household sanitary products" (Repeal of GMC Resolution No. 57/98)); (7 pages, in Spanish; 3 pages, in Spanish)</t>
  </si>
  <si>
    <t>The notified draft Decree incorporates into national legislation GMC Resolution No. 03/19 approving "MERCOSUR Technical Regulation on hypochlorite-based household sanitary products" (Repeal of GMC Resolution No. 57/98).</t>
  </si>
  <si>
    <t>Hypochlorite-based household sanitary products</t>
  </si>
  <si>
    <t>Quality requirements (TBT); Protection of human health or safety (TBT); Consumer information, labelling (TBT)</t>
  </si>
  <si>
    <r>
      <rPr>
        <sz val="11"/>
        <rFont val="Calibri"/>
      </rPr>
      <t>https://members.wto.org/crnattachments/2022/TBT/URY/22_3164_00_s.pdf
https://members.wto.org/crnattachments/2022/TBT/URY/22_3164_01_s.pdf</t>
    </r>
  </si>
  <si>
    <t>AFDC 17 (1254) DTZS,Brown sugar — Specification</t>
  </si>
  <si>
    <t>This Tanzania Standard prescribes the requirements, methods of sampling and test for light brown and brown sugar intended for human consumption.</t>
  </si>
  <si>
    <t>Raw cane sugar, in solid form, not containing added flavouring or colouring matter, obtained without centrifugation, with sucrose content 69° to 93°, containing only natural anhedral microcrystals (see subheading note 2.) (HS code(s): 170113); Sugar and sugar products (ICS code(s): 67.180.10)</t>
  </si>
  <si>
    <t>170113 - Raw cane sugar, in solid form, not containing added flavouring or colouring matter, obtained without centrifugation, with sucrose content 69° to 93°, containing only natural anhedral microcrystals (see subheading note 2.)</t>
  </si>
  <si>
    <t>67.180.10 - Sugar and sugar products</t>
  </si>
  <si>
    <r>
      <rPr>
        <sz val="11"/>
        <rFont val="Calibri"/>
      </rPr>
      <t>https://members.wto.org/crnattachments/2022/TBT/TZA/22_3173_00_e.pdf</t>
    </r>
  </si>
  <si>
    <t>Proyecto de Decreto por el cual se modifica el Capítulo 16 del Reglamento Bromatológico Nacional "Leche y Derivados" (Draft Decree amending Chapter 16 (Milk and milk products) of the National Bromatological Regulations) (17 pages, in Spanish)</t>
  </si>
  <si>
    <t>The notified draft Decree amends Chapter 16 of the National Bromatological Regulations related to flavoured milk, milk with added ingredients and milk drinks.</t>
  </si>
  <si>
    <t>Milk and milk products</t>
  </si>
  <si>
    <r>
      <rPr>
        <sz val="11"/>
        <rFont val="Calibri"/>
      </rPr>
      <t>https://members.wto.org/crnattachments/2022/TBT/URY/22_3169_00_s.pdf</t>
    </r>
  </si>
  <si>
    <t>Proyecto de Decreto por el cual se derogan los artículos del Capítulo 29 del Reglamento Bromatológico Nacional (Draft Decree repealing the Articles of Chapter 29 of the National Bromatological Regulations) (4 pages, in Spanish)</t>
  </si>
  <si>
    <t>The notified text repeals certain Articles of the National Bromatological Regulations and incorporates Section 2 - Lactose-free, low-lactose and reduced-lactose foods into Chapter 32 ("Food for special purposes") of these Regulations.</t>
  </si>
  <si>
    <t>Lactose-free, low-lactose and reduced-lactose foods</t>
  </si>
  <si>
    <r>
      <rPr>
        <sz val="11"/>
        <rFont val="Calibri"/>
      </rPr>
      <t>https://members.wto.org/crnattachments/2022/TBT/URY/22_3170_00_s.pdf</t>
    </r>
  </si>
  <si>
    <t>AFDC 17 (822) DTZS, Icing sugar — Specification </t>
  </si>
  <si>
    <t>This Tanzania Standard prescribes the requirements, sampling and the methods of testing for icing sugar</t>
  </si>
  <si>
    <t>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 (HS code(s): 170290); Sugar and sugar products (ICS code(s): 67.180.10)</t>
  </si>
  <si>
    <t>170290 - 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t>
  </si>
  <si>
    <r>
      <rPr>
        <sz val="11"/>
        <rFont val="Calibri"/>
      </rPr>
      <t>https://members.wto.org/crnattachments/2022/TBT/TZA/22_3171_00_e.pdf</t>
    </r>
  </si>
  <si>
    <t>Draft Commission Regulation amending Annex XVII to Regulation (EC) No 1907/2006 of the European Parliament and of the Council as regards formaldehyde and formaldehyde releasers </t>
  </si>
  <si>
    <t>This draft Regulation would amend Annex XVII to Regulation (EC) No 1907/2006 by adding the following restriction on :the placing on the market of articles where formaldehyde or formaldehyde releasing substances have been intentionally added in their production if, under the test conditions specified in the Appendix of the restriction, the concentration of formaldehyde released exceeds 0.062 mg/m3 for wood-based articles and furniture, or 0.08 mg/m3 for other articles. As well as, road vehicles, where the concentration of formaldehyde in the interior of those vehicles exceeds 0,062 mg/m3This restriction shall apply 48 months after its entry into force for road vehicles, and 36 months after its entry into force for all other articles within its scope. </t>
  </si>
  <si>
    <t>Articles where formaldehyde or formaldehyde releasing substances have been intentionally added in their production and that release formaldehyde into indoor air in concentrations higher than the limits established by the restriction. As well as road vehicles where formaldehyde or formaldehyde releasing substances have been intentionally added in their production, if the concentration of formaldehyde in the interior of those vehicles exceeds the limits established by the restriction</t>
  </si>
  <si>
    <r>
      <rPr>
        <sz val="11"/>
        <rFont val="Calibri"/>
      </rPr>
      <t>https://members.wto.org/crnattachments/2022/TBT/EEC/22_3131_00_e.pdf
https://members.wto.org/crnattachments/2022/TBT/EEC/22_3131_01_e.pdf</t>
    </r>
  </si>
  <si>
    <t>Emne</t>
  </si>
  <si>
    <t>Beholdere til vin og destilleret spiritus Alkoholholdige drikkevarer (ICS-kode(r): 67.160.10)</t>
  </si>
  <si>
    <t xml:space="preserve">Orale præventionsmidler
</t>
  </si>
  <si>
    <t>Skum koncentrerer ildslukkere (HS-kode(r): 842410); (ICS-kode(r): 13.220.10)</t>
  </si>
  <si>
    <t>Motorkøretøjer</t>
  </si>
  <si>
    <t xml:space="preserve">Byggetilbehør </t>
  </si>
  <si>
    <t>Sanitære installationer (ICS-kode(r): 91.140.70) Herunder bidet, køkkenvaske, bade, affaldssluser mv.</t>
  </si>
  <si>
    <t>Energimærkning; Miljøbeskyttelse (ICS-kode(r): 13.020); Ventilatorer. Fans. Klimaanlæg (ICS-kode(r): 23.120); Elektriske husholdningsapparater generelt (ICS-kode(r): 97.030); Køkkenudstyr (ICS-kode(r): 97.040); Vaskeapparater (ICS-kode(r): 97.060); Rengøringsapparater (ICS-kode(r): 97.080); Husholdnings-, kommercielle og industrielle varmeapparater (ICS-kode(r): 97.100); Underholdningsudstyr (ICS-kode(r): 97.200)</t>
  </si>
  <si>
    <t>Stillbilledvideokameraer og digitalkameraer (HS 8525.80)</t>
  </si>
  <si>
    <t>Emissionsstandard for tunge køretøjer</t>
  </si>
  <si>
    <t>Kvasidrug</t>
  </si>
  <si>
    <t>UnderpositionNational - Beskrivelse1211.90.90.99 Cannabisfrø1301.90.90.90 Cannabisharpiks1302.19.91.00 Cannabisekstrakt, tinktur og olie1302.19.99.00 Cannabisekstrakt, tinktur og olie3004.90.29.00 Standardiseret blanding tetrahydrannaocbinol (THC) og cannabidiol (CBD)2932.95.00.00 Tetrahydrocannabinol (THC)2932.95.00.00 Semisyntetisk analog (THC)</t>
  </si>
  <si>
    <t>Lav- og mellemtryksnøgler til brændbare gasser til nominelle tryk på 20 bar eller derunder.
Jordnødder, ikke ristede eller på anden måde kogte, også afskallede eller ødelagte. (HS-kode(r): 1202); Oliefrø (ICS-kode(r): 67.200.20)</t>
  </si>
  <si>
    <t>Jordnødder, ikke ristede eller på anden måde kogte, også afskallede eller ødelagte. (HS-kode(r): 1202); Oliefrø (ICS-kode(r): 67.200.20)</t>
  </si>
  <si>
    <t>Bygninger, installationer og udstyr til husdyr (ICS-kode(r): 65.040.10)</t>
  </si>
  <si>
    <t>Fjederstål (ICS-kode(r): 77.140.25)</t>
  </si>
  <si>
    <t>Oliefrø (ICS-kode(r): 67.200.20)</t>
  </si>
  <si>
    <t>Råolie, uanset om gossypol er fjernet eller ej (HS-kode(r): 151221) Animalske og vegetabilske fedtstoffer og olier (ICS-kode(r): 67.200.10)</t>
  </si>
  <si>
    <t>Andre olieholdige frø og olieholdige frugter, også ødelagte. (HS-kode(r): 1207); Oliefrø (ICS-kode(r): 67.200.20)</t>
  </si>
  <si>
    <t>Tøj (ICS-kode(r): 61.020)</t>
  </si>
  <si>
    <t>Lægemidler (ICS-kode(r): 11.120.10)</t>
  </si>
  <si>
    <t xml:space="preserve">Lægemidler (undtagen varer henhørende under pos. 30.02, 30.05 eller 30.06), der består af to eller flere bestanddele, der er blandet sammen til terapeutisk eller profylaktisk brug, ikke i afmålte doser eller i form eller pakninger til detailsalg. (HS-kode(r): 3003); Lægemidler (undtagen varer henhørende under pos. 30.02, 30.05 eller 30.06), der består af blandede eller ublandede produkter til terapeutisk eller profylaktisk brug, i afmålte doser (herunder i form af transdermale administrationssystemer) eller i former eller pakninger til detailsalg. (HS-kode(r): 3004)
</t>
  </si>
  <si>
    <t>Film og ark (ICS-kode(r): 83.140.10)</t>
  </si>
  <si>
    <t>Organiske overfladeaktive agenser (bortset fra sæbe); overfladeaktive præparater, vaskepræparater (herunder hjælpevaskepræparater) og rengøringspræparater, også med indhold af sæbe, bortset fra præparater henhørende under pos. (HS-kode(r): 3402)</t>
  </si>
  <si>
    <t>Farmaceutiske varer, der er specificeret i bestemmelse 4 til dette kapitel. (HS-kode(r): 3006)</t>
  </si>
  <si>
    <t>Foderstoffer (ICS-kode(r): 65.120)</t>
  </si>
  <si>
    <t>Overfladeaktive stoffer (ICS-kode(r): 71.100.40)</t>
  </si>
  <si>
    <t xml:space="preserve">Jordnødder, ikke ristede eller på anden måde kogte, også afskallede eller ødelagte. (HS-kode(r): 1202); Oliefrø (ICS-kode(r): 67.200.20)
</t>
  </si>
  <si>
    <t xml:space="preserve">Sæbe, organiske overfladeaktive agenser, vaskepræparater, smørepræparater, kunstig voks, tilberedt voks, polerings- eller skurepræparater, stearinlys og lignende artikler, modelleringspastaer, »tandvoks« og tandpræparater på basis af gips (HS-kode(r): 34)
</t>
  </si>
  <si>
    <t>Råolie (HS-kode(r): 151221) Animalske og vegetabilske fedtstoffer og olier (ICS-kode(r): 67.200.10)</t>
  </si>
  <si>
    <t>Ost og ostemasse. (HS-kode(r): 0406); Ost (ICS-kode(r): 67.100.30)</t>
  </si>
  <si>
    <t>Smørepræparater (herunder præparater til frigivelse af skæreolie, bolt- eller møtrikfrigivelsespræparater, rust- eller korrosionsbeskyttende præparater og præparater til frigivelse af skimmelsvamp, på basis af smøremidler) og præparater af den art, der anvendes til olie- eller fedtbehandling af tekstilmaterialer, læder, pelsskind eller andre materialer, men ikke præparater, der som basisbestanddele indeholder 70 vægtprocent eller derover af jordolier eller olier fremstillet af bituminøse mineraler. (HS-kode(r): 3403)</t>
  </si>
  <si>
    <t>Lægemidler (undtagen varer henhørende under pos. 30.02, 30.05 eller 30.06), der består af to eller flere bestanddele, der er blandet sammen til terapeutisk eller profylaktisk brug, ikke i afmålte doser eller i form eller pakninger til detailsalg. (HS-kode(r): 3003); Lægemidler (undtagen varer henhørende under pos. 30.02, 30.05 eller 30.06), der består af blandede eller ublandede produkter til terapeutisk eller profylaktisk brug, i afmålte doser (herunder i form af transdermale administrationssystemer) eller i former eller pakninger til detailsalg. (HS-kode(r): 3004)</t>
  </si>
  <si>
    <t>Lys-, signal- og advarselsanordninger (ICS-kode(r): 43.040.20)</t>
  </si>
  <si>
    <t xml:space="preserve">Organiske overfladeaktive agenser (bortset fra sæbe); overfladeaktive præparater, vaskepræparater (herunder hjælpevaskepræparater) og rengøringspræparater, også med indhold af sæbe, bortset fra præparater henhørende under pos. (HS-kode(r): 3402)
</t>
  </si>
  <si>
    <t>Frugter og afledte produkter (ICS-kode(r): 67.080.10</t>
  </si>
  <si>
    <t>Svejseforbrugsstoffer (ICS-kode(r): 25.160.20)</t>
  </si>
  <si>
    <t>Affald som defineret i direktiv 2008/98/EF om affald.</t>
  </si>
  <si>
    <t>Mælk og fløde, koncentreret eller tilsat sukker eller andre sødestoffer. (HS-kode(r): 0402); Mælk og mejeriprodukter (ICS-kode(r): 67.100)</t>
  </si>
  <si>
    <t>Bærbare brændstofbeholdere; Brandbeskyttelse (ICS-kode(r): 13.220.20); Beskyttelse mod for stort tryk (ICS-kode(r): 13.240); Beskyttelse mod farligt gods (ICS-kode(r): 13.300); Væskelagringsenheder (ICS-kode(r): 23.020)</t>
  </si>
  <si>
    <t>Grøntsager og afledte produkter (ICS-kode(r): 67.080.20)</t>
  </si>
  <si>
    <t>Glas i bygningen (ICS-kode(r): 81.040.20)</t>
  </si>
  <si>
    <t>Materialer og genstande i kontakt med fødevarer (ICS-kode(r): 67.250)</t>
  </si>
  <si>
    <t>Glas i bygninger (ICS-kode(r): 81.040.20)</t>
  </si>
  <si>
    <t>Kvalitet (ICS-kode(r): 03.120); Anæstesi-, åndedræts- og reanimationsudstyr (medicinsk) udstyr (ICS-kode(r): 11.040.10)</t>
  </si>
  <si>
    <t xml:space="preserve">Vaskemiddel </t>
  </si>
  <si>
    <t xml:space="preserve">Overfladeaktive stoffer </t>
  </si>
  <si>
    <t>Lægemidler</t>
  </si>
  <si>
    <t>Ventiler til flydende petroleumsgasflasker</t>
  </si>
  <si>
    <t>Miljøbeskyttelse (ICS-kode(r): 13.020); Gødning (ICS-kode(r): 65.080)</t>
  </si>
  <si>
    <t>Apparater; energieffektivitet; Miljøbeskyttelse (ICS-kode(r): 13.020); Elektriske husholdningsapparater generelt (ICS-kode(r): 97.030); Husholdnings-, kommercielle og industrielle varmeapparater (ICS-kode(r): 97.100)</t>
  </si>
  <si>
    <t xml:space="preserve">Døre og vinduer </t>
  </si>
  <si>
    <t>Æglæggende høner; Miljøbeskyttelse (ICS-kode(r): 13.020); Landbrug og skovbrug (ICS-kode(r): 65.020) Kød, kødprodukter og andre animalske produkter (ICS-kode(r): 67.120)</t>
  </si>
  <si>
    <t>Legegårde og legepladsmadrasser; Indenlandsk sikkerhed (ICS-kode(r): 13.120); Udstyr til børn (ICS-kode(r): 97.190)</t>
  </si>
  <si>
    <t>Interoperabel videokonferencetjeneste; Mobiltjenester (ICS-kode(r): 33.070); Lyd-, video- og audiovisuel teknik (ICS-kode(r): 33.160)</t>
  </si>
  <si>
    <t>Vinduer, døre mv. komplet med fittings og hjælpekomponenter.</t>
  </si>
  <si>
    <t>Hunde- eller kattefoder, udbudt til detailsalg (HS-kode(r): 230910) Foderstoffer (ICS-kode(r): 65.120)</t>
  </si>
  <si>
    <t xml:space="preserve">Overfladebelægning; emissioner af flygtige organiske forbindelser (VOC) Kvalitet (ICS-kode(r): 03.120); Miljøbeskyttelse (ICS-kode(r): 13.020); Luftkvalitet (ICS-kode(r): 13.040)
</t>
  </si>
  <si>
    <t>Elementer af bygninger (ICS-kode(r): 91.060)</t>
  </si>
  <si>
    <t>Anlæg og udstyr til bortskaffelse og behandling af affald (ICS-kode(r): 13.030.40)</t>
  </si>
  <si>
    <t>Vejkøretøjer generelt (ICS-kode(r): 43.020)</t>
  </si>
  <si>
    <t>Miljøbeskyttelse (ICS-kode: 13.020)</t>
  </si>
  <si>
    <t xml:space="preserve">De generelle krav til afskallet ris, slesket ris, beriget ris og parboiled ris, alt sammen til direkte konsum, præsenteret i emballeret form eller solgt løs fra emballagen direkte til forbrugeren. Det gælder ikke for andre produkter afledt af ris eller glutinøs ris. (ICS: : 67.060)
</t>
  </si>
  <si>
    <t>Fødevarer</t>
  </si>
  <si>
    <t>De generelle krav til afskallet ris, slesket ris, beriget ris og parboiled ris, alt sammen til direkte konsum, præsenteret i emballeret form eller solgt løs fra emballagen direkte til forbrugeren. Det gælder ikke for andre produkter afledt af ris eller glutinøs ris. (ICS: : 67.060)</t>
  </si>
  <si>
    <t xml:space="preserve">Mobilt fleksibelt kabel, strømkabel, styrekabel, kommunikationskabel og optisk kabel til kulmine (HS-kode(r): 85444; 854460; 854470); (ICS-kode(r): 29.060.20)
</t>
  </si>
  <si>
    <t>Offentligt tilgængelige ladestandere, ladetjenester (mobilitetstjenester) og e-roamingplatforme.</t>
  </si>
  <si>
    <t xml:space="preserve">Nær infrarød funktionel hjernebilleddannelsesenhed, nær infrarødt spektralt funktionelt hjernebilleddannelsessystem, kvantitativ hjernefunktionsbilleddannelsesenhed (HS-kode(r): 901820; 902750; 903149); (ICS-kode(r): 11.040.55)
</t>
  </si>
  <si>
    <t>Selvredningsanordning til trykluft (HS-kode(r): 9020); (ICS-kode(r): 13.340.30)</t>
  </si>
  <si>
    <t>Elektriske lysbueovne; Kvalitet (ICS-kode(r): 03.120); Miljøbeskyttelse (ICS-kode(r): 13.020); Elektriske ovne (ICS-kode(r): 25.180.10)</t>
  </si>
  <si>
    <t>Selvredder til kulminer (herunder selvredder med kemisk ilt og selvredder med komprimeret ilt) (HS-kode(r): 9020); (ICS-kode(r): 13.100)</t>
  </si>
  <si>
    <t xml:space="preserve">Henna pasta og blandinger bruges til at dekorere hænder, fødder og andre dele af kroppen. (ICS:71.100.70 ) KEMISK TEKNOLOGI (ICS-kode(r): 71)
</t>
  </si>
  <si>
    <t xml:space="preserve">Udstyr, der anvendes i højtryksmiljøer med høj temperatur (HPHT) Kvalitet (ICS-kode(r): 03.120); Miljøbeskyttelse (ICS-kode(r): 13.020); Beskyttelse mod for stort tryk (ICS-kode(r): 13.240)
</t>
  </si>
  <si>
    <t>Krydderier. Fødevaretilsætningsstoffer (ICS 67.220)</t>
  </si>
  <si>
    <t>FØDEVARETEKNOLOGI (ICS-kode(r): 67) - Vine; Færdigpakket mad</t>
  </si>
  <si>
    <t>Fødevarer generelt (ICS-kode(r): 67.040) "udvalgt kvalitet"</t>
  </si>
  <si>
    <t>Frugter. Grøntsager (ICS-kode(r): 67.080)</t>
  </si>
  <si>
    <t>Tekstilindustriens produkter (ICS-kode(r): 59.080)</t>
  </si>
  <si>
    <t>Modtagerens ydeevne; Mobiltjenester (ICS-kode(r): 33.070); Lyd-, video- og audiovisuel teknik (ICS-kode(r): 33.160)</t>
  </si>
  <si>
    <t>Trådløst LAN-system (WLAN) (2,4/5,2/5,3/5,6/6 GHz-bånd)</t>
  </si>
  <si>
    <t>Metalkonstruktioner (ICS-kode(r): 91.080.10)</t>
  </si>
  <si>
    <t>Tekstilfibre (ICS-kode(r): 59.060)</t>
  </si>
  <si>
    <t>Afbrydere med automatisk genlukning inklusive fjernafsløringsfunktioner</t>
  </si>
  <si>
    <t>Systemer til måling og dispensering af flydende gas (LPG)</t>
  </si>
  <si>
    <t xml:space="preserve">Sterilisering og desinfektion (ICS: 11.080), Kemikalier til industrielle og indenlandske desinfektionsformål (ICS: 71.100.35)
</t>
  </si>
  <si>
    <t>Personlig beskyttelsesudstyr</t>
  </si>
  <si>
    <t xml:space="preserve">Certificering af inspektion før afsendelse af sendinger af fiskemel, stabiliseret, klassificeret under UN 2216, klasse 9 og emballagegruppe </t>
  </si>
  <si>
    <t>Tekniske forskrifter "Krav til nikotinholdige produkter"</t>
  </si>
  <si>
    <t>Batteriopladere</t>
  </si>
  <si>
    <t xml:space="preserve">Måleinstrumenter - System til måling og dispensering af benzin og andre flydende brændstoffer med en maksimal volumetrisk strømningshastighed på 250 l/min
</t>
  </si>
  <si>
    <t>Desinficerende produkter</t>
  </si>
  <si>
    <t xml:space="preserve">Mikrobølgeovne, herunder kombibølgeovne </t>
  </si>
  <si>
    <t>Roterende maskiner generelt (ICS-kode(r): 29.160.01)</t>
  </si>
  <si>
    <t xml:space="preserve">Den aktive ingrediens hydrogencyanamid (CAS-nr. 420-04-2) og et hydrogencyanamidholdigt stof (markedsført som seks forskellige kommercielle produkter). HSNO-godkendelsesnumrene for de stoffer, der berøres af forslaget, er HSR002949 (hydrogencyanamid) og HRC000001 (opløseligt koncentrat indeholdende 520-540 g/l hydrogencyanamid). CS-nummeret er 420-04-2.  
</t>
  </si>
  <si>
    <t>Klassificering af industrielt forarbejdede fødevarer"</t>
  </si>
  <si>
    <t xml:space="preserve">Regulatorer med eller uden manometer (manometer), der skal tilsluttes svejsede bærbare cylindre til flydende petroleumsgas (LPG) med manuel ventil
</t>
  </si>
  <si>
    <t>Sengelinned, sengelinned, toiletlinned og køkkenlinned. (HS-kode(r): 6302); Gulvbelægninger uden tekstil (ICS-kode(r): 97.150)</t>
  </si>
  <si>
    <t>Legetøj (HS: 3213, 3305, 3407, 3604.90, 3926, kapitel 61 og 62 og 9501-9503; (ICS: 13.220.40 og 97.200.50)</t>
  </si>
  <si>
    <t>Andre møbler, undtagen varer henhørende under pos. (HS-kode(r): 6304); Møbler (ICS-kode(r): 97.140)</t>
  </si>
  <si>
    <t>Beskyttelseshandsker (HS-kode(r): 392620; 401519; 420329; 6116; 6216); (ICS-kode(r): 13.340.40)</t>
  </si>
  <si>
    <t>Radiokommunikation (ICS 33.060)</t>
  </si>
  <si>
    <t>Nonwovens, også imprægneret, belagt, tildækket eller lamineret. (HS-kode(r): 5603); Tekstilstoffer (ICS-kode(r): 59.080.30)</t>
  </si>
  <si>
    <t>Kontrol- og beskyttelsesanordning i kablet til opladning i modus 2 af elektriske vejkøretøjer</t>
  </si>
  <si>
    <t>Gaming enheder og udstyr; Kvalitet (ICS-kode(r): 03.120); Udstyr til underholdning (ICS-kode(r): 97.200); Tjenester (ICS-kode(r): 03.080)</t>
  </si>
  <si>
    <t>Fødevarer generelt (ICS-kode(r): 67.040)</t>
  </si>
  <si>
    <t>Produktion</t>
  </si>
  <si>
    <t>Drikkeudstyr til børn</t>
  </si>
  <si>
    <t>Produkt- og virksomhedscertificering. Overensstemmelsesvurdering (ICS-kode(r): 03.120.20)</t>
  </si>
  <si>
    <t>Emissioner fra køretøjer  Miljøbeskyttelse (ICS-kode(r): 13.020); Luftkvalitet (ICS-kode(r): 13 040); Vejkøretøjssystemer (ICS-kode(r): 43.040)</t>
  </si>
  <si>
    <t>Elektrisk køretøj, opladningssystem</t>
  </si>
  <si>
    <t>Sengenet, tekstiler. Linned (ICS-kode(r): 97.160)</t>
  </si>
  <si>
    <t>Tæpper og andre tekstilgulvbelægninger, vævede, ikke tuftede eller flokkede</t>
  </si>
  <si>
    <t xml:space="preserve">Tekstiler — Vævet polyethylen/polypropylen med høj densitet (HDPE/PP) Indkøbsposer </t>
  </si>
  <si>
    <t>Elektriske vejkøretøjer (ICS-kode(r): 43.120)</t>
  </si>
  <si>
    <t>Polymerer af vinylchlorid (HS-kode(r): 391810); Gulvbelægninger uden tekstil (ICS-kode(r): 97.150)</t>
  </si>
  <si>
    <t xml:space="preserve">Med ydre overflade af læder eller kompositionslæder (HS-kode(r): 420211); Rå skind, huder og skind (ICS-kode(r): 59.140.20)
</t>
  </si>
  <si>
    <t>Kufferter</t>
  </si>
  <si>
    <t>Glas i bygningen (ICS-kode(r): 81.040.20); Glas- og keramikindustrien (ICS-kode(r): 01.040.81)</t>
  </si>
  <si>
    <t xml:space="preserve">Sengenet,  tekstiler. Linned </t>
  </si>
  <si>
    <t>Elektroniske komponentenheder (ICS-kode(r): 31.190)</t>
  </si>
  <si>
    <t xml:space="preserve">Jern- og stålprodukter </t>
  </si>
  <si>
    <t>Frø — Krav til certificering</t>
  </si>
  <si>
    <t>Beklædning</t>
  </si>
  <si>
    <t>Kobbermalm og -koncentrater (HS-kode(r): 2603); Kobberprodukter (ICS-kode(r): 77.150.30)</t>
  </si>
  <si>
    <t>Tekstilstoffer (ICS-kode(r): 59.080.30)</t>
  </si>
  <si>
    <t>Insekticider</t>
  </si>
  <si>
    <t>Tunge køretøjer</t>
  </si>
  <si>
    <t xml:space="preserve">Husholdningsapparater </t>
  </si>
  <si>
    <t>Tobak, tobaksvarer og dertil knyttet udstyr (ICS-kode(r): 65.160)</t>
  </si>
  <si>
    <t>Pesticidaktivt stof</t>
  </si>
  <si>
    <t>Digitalt forbedret trådløst telekommunikationsudstyr (DECT) (HS-kode: 8517.11.00):</t>
  </si>
  <si>
    <t>Strømpebukser</t>
  </si>
  <si>
    <t>Trådløst telefonudstyr (HS-kode: 8517.11.00);
- 27 MHz radioudstyr til civilbåndsvinkelmodulering (HS-kode: 8517.12.00)</t>
  </si>
  <si>
    <t xml:space="preserve">NB IoT-brugerudstyr (HS-kode: 8517.12.00)
</t>
  </si>
  <si>
    <t>Hvede og meslin (HS-kode(r): 1001)</t>
  </si>
  <si>
    <t>Plastvarer og varer af andre materialer henhørende under pos. 3901-3914, i.a.n. (HS-kode(r): 3926) Plast (ICS-kode(r): 83.080)</t>
  </si>
  <si>
    <t xml:space="preserve">Medicin
</t>
  </si>
  <si>
    <t xml:space="preserve">Vand, inkl. mineral og luftet tilsat sukker, sødemiddel eller smag, til direkte konsum som drikkevare (HS-kode(r): 220210) Generelle test- og analysemetoder for fødevarer (ICS-kode(r): 67.050)
</t>
  </si>
  <si>
    <t>Færdigpakkede og tilberedte fødevarer (ICS-kode(r): 67.230)</t>
  </si>
  <si>
    <t>Asbestholdige produkter</t>
  </si>
  <si>
    <t xml:space="preserve">Motorkøretøjer og andre motorkøretøjer, der hovedsagelig er konstrueret til personbefordring, herunder stationcars og racerbiler (undtagen motorkøretøjer henhørende under pos. 8702) (HS-kode(r): 8703) Motorkøretøjer til godstransport, inkl. chassis med motor og førerhus (HS-kode(r): 8704)
</t>
  </si>
  <si>
    <t>Kemikalier til rensning af vand (ICS-kode(r): 71.100.80)</t>
  </si>
  <si>
    <t>Bordservice og køkkenudstyr, af andet træ end bambus (undtagen indvendigt inventar, ornamenter, bødkerprodukter, bordservice og køkkenudstyrskomponenter af træ, børster, koste og håndsigter) (HS-kode(r): 441990); Materialer og genstande i kontakt med fødevarer (ICS-kode(r): 67.250)</t>
  </si>
  <si>
    <t>Tegneudstyr (ICS-kode(r): 01.100.40)</t>
  </si>
  <si>
    <t>Generelle test- og analysemetoder for fødevarer (ICS-kode(r): 67.050)</t>
  </si>
  <si>
    <t>Vegetabilske fedtstoffer og olier samt fraktioner deraf, helt eller delvis hydrogenerede, interesterificerede, reesterificerede eller elaidiniserede, også raffinerede, men ikke yderligere tilberedte (HS-kode(r): 151620) Animalske og vegetabilske fedtstoffer og olier (ICS-kode(r): 67.200.10)</t>
  </si>
  <si>
    <t xml:space="preserve">Hypochloritbaserede husholdningshygiejneprodukter
</t>
  </si>
  <si>
    <t xml:space="preserve">Råt rørsukker, i fast form, ikke tilsat aroma eller farvestoffer, fremstillet uden centrifugering, med saccharoseindhold på 69°-93°, og som kun indeholder naturlige anhedrale mikrokrystaller (se underposition note 2. HS-kode(r): 170113) Sukker og sukkerprodukter (ICS-kode(r): 67.180.10)
</t>
  </si>
  <si>
    <t>Mælk og mejeriprodukter</t>
  </si>
  <si>
    <t>Laktosefri, laktosefattige og reducerede laktosefødevarer</t>
  </si>
  <si>
    <t xml:space="preserve">Sukker i fast form, inkl. invertsukker og kemisk ren maltose, samt blandinger af sukker og sukker sirup med indhold af fructose i tør tilstand 50 vægtprocent, ikke aromatiseret eller farvet, kunstig honning, også blandet med naturlig honning og karamel (undtagen rør- eller roesukker, kemisk ren saccharose, lactose, ahornsukker, glucose, fructose og sirupper deraf) (HS-kode(r):  170290); Sukker og sukkerprodukter (ICS-kode(r): 67.180.10)
</t>
  </si>
  <si>
    <t xml:space="preserve">Artikler, hvor formaldehyd eller formaldehydfrigivende stoffer bevidst er blevet tilsat i produktionen heraf, og som frigiver formaldehyd til indeluften i koncentrationer, der er højere end de grænser, der er fastsat i begrænsningen. Samt vejkøretøjer, hvor formaldehyd eller formaldehydfrigivende stoffer bevidst er blevet tilsat i deres produktion, hvis koncentrationen af formaldehyd i det indre af disse køretøjer overstiger de grænser, der er fastsat i begrænsningen
</t>
  </si>
  <si>
    <t>Økologiske produkter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</si>
</sst>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applyNumberFormat="1" applyFont="1" applyProtection="1"/>
    <xf numFmtId="0" fontId="1" fillId="0" borderId="0" xfId="0" applyNumberFormat="1" applyFont="1" applyAlignment="1" applyProtection="1">
      <alignment horizontal="center" vertical="center"/>
    </xf>
    <xf numFmtId="0" fontId="0" fillId="0" borderId="0" xfId="0" applyNumberFormat="1" applyFont="1" applyAlignment="1" applyProtection="1">
      <alignment wrapText="1"/>
    </xf>
    <xf numFmtId="0" fontId="1" fillId="0" borderId="0" xfId="0" applyNumberFormat="1" applyFont="1" applyAlignment="1" applyProtection="1">
      <alignment horizontal="center" vertical="center" wrapText="1"/>
    </xf>
    <xf numFmtId="0" fontId="0" fillId="0" borderId="0" xfId="0" applyNumberFormat="1" applyFont="1" applyAlignment="1" applyProtection="1">
      <alignment vertical="top"/>
    </xf>
    <xf numFmtId="0" fontId="0" fillId="0" borderId="0" xfId="0" applyNumberFormat="1" applyFont="1" applyAlignment="1" applyProtection="1">
      <alignment vertical="top" wrapText="1"/>
    </xf>
    <xf numFmtId="14" fontId="0" fillId="0" borderId="0" xfId="0" applyNumberFormat="1" applyFont="1" applyAlignment="1" applyProtection="1">
      <alignment vertical="top"/>
    </xf>
    <xf numFmtId="0" fontId="2" fillId="0" borderId="0" xfId="0" applyNumberFormat="1" applyFont="1" applyProtection="1"/>
    <xf numFmtId="0" fontId="2" fillId="0" borderId="0" xfId="0" applyNumberFormat="1" applyFont="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3"/>
  <sheetViews>
    <sheetView tabSelected="1" workbookViewId="0">
      <pane ySplit="1" topLeftCell="A2" activePane="bottomLeft" state="frozen"/>
      <selection pane="bottomLeft" activeCell="A4" sqref="A4"/>
    </sheetView>
  </sheetViews>
  <sheetFormatPr defaultRowHeight="15"/>
  <cols>
    <col min="1" max="1" width="76.7109375" style="2" customWidth="1"/>
    <col min="2" max="2" width="100" style="2" customWidth="1"/>
    <col min="3" max="3" width="50" customWidth="1"/>
    <col min="4" max="4" width="30" customWidth="1"/>
    <col min="5" max="6" width="100" style="2" customWidth="1"/>
    <col min="8" max="8" width="40" customWidth="1"/>
    <col min="9" max="10" width="100" customWidth="1"/>
    <col min="11" max="11" width="30" customWidth="1"/>
    <col min="12" max="16" width="100" customWidth="1"/>
  </cols>
  <sheetData>
    <row r="1" spans="1:16" ht="75" customHeight="1">
      <c r="A1" s="3" t="s">
        <v>976</v>
      </c>
      <c r="B1" s="3" t="s">
        <v>4</v>
      </c>
      <c r="C1" s="1" t="s">
        <v>1</v>
      </c>
      <c r="D1" s="1" t="s">
        <v>0</v>
      </c>
      <c r="E1" s="3" t="s">
        <v>2</v>
      </c>
      <c r="F1" s="3" t="s">
        <v>3</v>
      </c>
      <c r="H1" s="1" t="s">
        <v>5</v>
      </c>
      <c r="I1" s="1" t="s">
        <v>6</v>
      </c>
      <c r="J1" s="1" t="s">
        <v>7</v>
      </c>
      <c r="K1" s="1" t="s">
        <v>8</v>
      </c>
      <c r="L1" s="1" t="s">
        <v>9</v>
      </c>
      <c r="M1" s="1" t="s">
        <v>10</v>
      </c>
      <c r="N1" s="1" t="s">
        <v>11</v>
      </c>
      <c r="O1" s="1" t="s">
        <v>12</v>
      </c>
      <c r="P1" s="1" t="s">
        <v>13</v>
      </c>
    </row>
    <row r="2" spans="1:16" ht="75" customHeight="1">
      <c r="A2" s="8" t="s">
        <v>1058</v>
      </c>
      <c r="B2" s="5" t="s">
        <v>558</v>
      </c>
      <c r="C2" s="4" t="str">
        <f>HYPERLINK("https://epingalert.org/en/Search?viewData= G/TBT/N/KOR/1072"," G/TBT/N/KOR/1072")</f>
        <v xml:space="preserve"> G/TBT/N/KOR/1072</v>
      </c>
      <c r="D2" s="4" t="s">
        <v>37</v>
      </c>
      <c r="E2" s="5" t="s">
        <v>556</v>
      </c>
      <c r="F2" s="5" t="s">
        <v>557</v>
      </c>
      <c r="H2" s="4" t="s">
        <v>18</v>
      </c>
      <c r="I2" s="4" t="s">
        <v>19</v>
      </c>
      <c r="J2" s="4" t="s">
        <v>20</v>
      </c>
      <c r="K2" s="6">
        <v>44767</v>
      </c>
      <c r="L2" s="4" t="s">
        <v>21</v>
      </c>
      <c r="M2" s="5" t="s">
        <v>22</v>
      </c>
      <c r="N2" s="4" t="str">
        <f>HYPERLINK("https://docs.wto.org/imrd/directdoc.asp?DDFDocuments/t/G/TBTN22/USA1872.DOCX", "https://docs.wto.org/imrd/directdoc.asp?DDFDocuments/t/G/TBTN22/USA1872.DOCX")</f>
        <v>https://docs.wto.org/imrd/directdoc.asp?DDFDocuments/t/G/TBTN22/USA1872.DOCX</v>
      </c>
      <c r="O2" s="4"/>
    </row>
    <row r="3" spans="1:16" ht="75" customHeight="1">
      <c r="A3" s="8" t="s">
        <v>1013</v>
      </c>
      <c r="B3" s="5" t="s">
        <v>237</v>
      </c>
      <c r="C3" s="4" t="str">
        <f>HYPERLINK("https://epingalert.org/en/Search?viewData= G/TBT/N/EU/893"," G/TBT/N/EU/893")</f>
        <v xml:space="preserve"> G/TBT/N/EU/893</v>
      </c>
      <c r="D3" s="4" t="s">
        <v>234</v>
      </c>
      <c r="E3" s="5" t="s">
        <v>235</v>
      </c>
      <c r="F3" s="5" t="s">
        <v>236</v>
      </c>
      <c r="H3" s="4" t="s">
        <v>18</v>
      </c>
      <c r="I3" s="4" t="s">
        <v>18</v>
      </c>
      <c r="J3" s="4" t="s">
        <v>27</v>
      </c>
      <c r="K3" s="6">
        <v>44772</v>
      </c>
      <c r="L3" s="4" t="s">
        <v>21</v>
      </c>
      <c r="M3" s="5" t="s">
        <v>28</v>
      </c>
      <c r="N3" s="4"/>
      <c r="O3" s="4"/>
      <c r="P3" t="str">
        <f>HYPERLINK("https://docs.wto.org/imrd/directdoc.asp?DDFDocuments/v/G/TBTN22/CHL595.DOCX", "https://docs.wto.org/imrd/directdoc.asp?DDFDocuments/v/G/TBTN22/CHL595.DOCX")</f>
        <v>https://docs.wto.org/imrd/directdoc.asp?DDFDocuments/v/G/TBTN22/CHL595.DOCX</v>
      </c>
    </row>
    <row r="4" spans="1:16" ht="75" customHeight="1">
      <c r="A4" s="8" t="s">
        <v>1074</v>
      </c>
      <c r="B4" s="5" t="s">
        <v>654</v>
      </c>
      <c r="C4" s="4" t="str">
        <f>HYPERLINK("https://epingalert.org/en/Search?viewData= G/TBT/N/TZA/767"," G/TBT/N/TZA/767")</f>
        <v xml:space="preserve"> G/TBT/N/TZA/767</v>
      </c>
      <c r="D4" s="4" t="s">
        <v>110</v>
      </c>
      <c r="E4" s="5" t="s">
        <v>652</v>
      </c>
      <c r="F4" s="5" t="s">
        <v>653</v>
      </c>
      <c r="H4" s="4" t="s">
        <v>33</v>
      </c>
      <c r="I4" s="4" t="s">
        <v>34</v>
      </c>
      <c r="J4" s="4" t="s">
        <v>35</v>
      </c>
      <c r="K4" s="6">
        <v>44772</v>
      </c>
      <c r="L4" s="4" t="s">
        <v>21</v>
      </c>
      <c r="M4" s="5" t="s">
        <v>36</v>
      </c>
      <c r="N4" s="4" t="str">
        <f>HYPERLINK("https://docs.wto.org/imrd/directdoc.asp?DDFDocuments/t/G/TBTN22/ISR1254.DOCX", "https://docs.wto.org/imrd/directdoc.asp?DDFDocuments/t/G/TBTN22/ISR1254.DOCX")</f>
        <v>https://docs.wto.org/imrd/directdoc.asp?DDFDocuments/t/G/TBTN22/ISR1254.DOCX</v>
      </c>
      <c r="O4" s="4"/>
    </row>
    <row r="5" spans="1:16" ht="75" customHeight="1">
      <c r="A5" s="8" t="s">
        <v>1074</v>
      </c>
      <c r="B5" s="5" t="s">
        <v>654</v>
      </c>
      <c r="C5" s="4" t="str">
        <f>HYPERLINK("https://epingalert.org/en/Search?viewData= G/TBT/N/TZA/765"," G/TBT/N/TZA/765")</f>
        <v xml:space="preserve"> G/TBT/N/TZA/765</v>
      </c>
      <c r="D5" s="4" t="s">
        <v>110</v>
      </c>
      <c r="E5" s="5" t="s">
        <v>756</v>
      </c>
      <c r="F5" s="5" t="s">
        <v>757</v>
      </c>
      <c r="H5" s="4" t="s">
        <v>18</v>
      </c>
      <c r="I5" s="4" t="s">
        <v>18</v>
      </c>
      <c r="J5" s="4" t="s">
        <v>41</v>
      </c>
      <c r="K5" s="6">
        <v>44757</v>
      </c>
      <c r="L5" s="4" t="s">
        <v>21</v>
      </c>
      <c r="M5" s="5" t="s">
        <v>42</v>
      </c>
      <c r="N5" s="4" t="str">
        <f>HYPERLINK("https://docs.wto.org/imrd/directdoc.asp?DDFDocuments/t/G/TBTN22/KOR1075.DOCX", "https://docs.wto.org/imrd/directdoc.asp?DDFDocuments/t/G/TBTN22/KOR1075.DOCX")</f>
        <v>https://docs.wto.org/imrd/directdoc.asp?DDFDocuments/t/G/TBTN22/KOR1075.DOCX</v>
      </c>
      <c r="O5" s="4"/>
    </row>
    <row r="6" spans="1:16" ht="75" customHeight="1">
      <c r="A6" s="8" t="s">
        <v>994</v>
      </c>
      <c r="B6" s="5" t="s">
        <v>133</v>
      </c>
      <c r="C6" s="4" t="str">
        <f>HYPERLINK("https://epingalert.org/en/Search?viewData= G/TBT/N/BDI/244, G/TBT/N/KEN/1263, G/TBT/N/RWA/674, G/TBT/N/TZA/784, G/TBT/N/UGA/1598"," G/TBT/N/BDI/244, G/TBT/N/KEN/1263, G/TBT/N/RWA/674, G/TBT/N/TZA/784, G/TBT/N/UGA/1598")</f>
        <v xml:space="preserve"> G/TBT/N/BDI/244, G/TBT/N/KEN/1263, G/TBT/N/RWA/674, G/TBT/N/TZA/784, G/TBT/N/UGA/1598</v>
      </c>
      <c r="D6" s="4" t="s">
        <v>94</v>
      </c>
      <c r="E6" s="5" t="s">
        <v>131</v>
      </c>
      <c r="F6" s="5" t="s">
        <v>132</v>
      </c>
      <c r="H6" s="4" t="s">
        <v>47</v>
      </c>
      <c r="I6" s="4" t="s">
        <v>48</v>
      </c>
      <c r="J6" s="4" t="s">
        <v>49</v>
      </c>
      <c r="K6" s="6">
        <v>44772</v>
      </c>
      <c r="L6" s="4" t="s">
        <v>21</v>
      </c>
      <c r="M6" s="5" t="s">
        <v>50</v>
      </c>
      <c r="N6" s="4" t="str">
        <f>HYPERLINK("https://docs.wto.org/imrd/directdoc.asp?DDFDocuments/t/G/TBTN22/UGA1602.DOCX", "https://docs.wto.org/imrd/directdoc.asp?DDFDocuments/t/G/TBTN22/UGA1602.DOCX")</f>
        <v>https://docs.wto.org/imrd/directdoc.asp?DDFDocuments/t/G/TBTN22/UGA1602.DOCX</v>
      </c>
      <c r="O6" s="4"/>
    </row>
    <row r="7" spans="1:16" ht="75" customHeight="1">
      <c r="A7" s="8" t="s">
        <v>994</v>
      </c>
      <c r="B7" s="5" t="s">
        <v>133</v>
      </c>
      <c r="C7" s="4" t="str">
        <f>HYPERLINK("https://epingalert.org/en/Search?viewData= G/TBT/N/BDI/244, G/TBT/N/KEN/1263, G/TBT/N/RWA/674, G/TBT/N/TZA/784, G/TBT/N/UGA/1598"," G/TBT/N/BDI/244, G/TBT/N/KEN/1263, G/TBT/N/RWA/674, G/TBT/N/TZA/784, G/TBT/N/UGA/1598")</f>
        <v xml:space="preserve"> G/TBT/N/BDI/244, G/TBT/N/KEN/1263, G/TBT/N/RWA/674, G/TBT/N/TZA/784, G/TBT/N/UGA/1598</v>
      </c>
      <c r="D7" s="4" t="s">
        <v>102</v>
      </c>
      <c r="E7" s="5" t="s">
        <v>131</v>
      </c>
      <c r="F7" s="5" t="s">
        <v>132</v>
      </c>
      <c r="H7" s="4" t="s">
        <v>18</v>
      </c>
      <c r="I7" s="4" t="s">
        <v>18</v>
      </c>
      <c r="J7" s="4" t="s">
        <v>55</v>
      </c>
      <c r="K7" s="6" t="s">
        <v>18</v>
      </c>
      <c r="L7" s="4" t="s">
        <v>21</v>
      </c>
      <c r="M7" s="5" t="s">
        <v>56</v>
      </c>
      <c r="N7" s="4" t="str">
        <f>HYPERLINK("https://docs.wto.org/imrd/directdoc.asp?DDFDocuments/t/G/TBTN22/UKR215.DOCX", "https://docs.wto.org/imrd/directdoc.asp?DDFDocuments/t/G/TBTN22/UKR215.DOCX")</f>
        <v>https://docs.wto.org/imrd/directdoc.asp?DDFDocuments/t/G/TBTN22/UKR215.DOCX</v>
      </c>
      <c r="O7" s="4"/>
    </row>
    <row r="8" spans="1:16" ht="75" customHeight="1">
      <c r="A8" s="8" t="s">
        <v>994</v>
      </c>
      <c r="B8" s="5" t="s">
        <v>133</v>
      </c>
      <c r="C8" s="4" t="str">
        <f>HYPERLINK("https://epingalert.org/en/Search?viewData= G/TBT/N/BDI/244, G/TBT/N/KEN/1263, G/TBT/N/RWA/674, G/TBT/N/TZA/784, G/TBT/N/UGA/1598"," G/TBT/N/BDI/244, G/TBT/N/KEN/1263, G/TBT/N/RWA/674, G/TBT/N/TZA/784, G/TBT/N/UGA/1598")</f>
        <v xml:space="preserve"> G/TBT/N/BDI/244, G/TBT/N/KEN/1263, G/TBT/N/RWA/674, G/TBT/N/TZA/784, G/TBT/N/UGA/1598</v>
      </c>
      <c r="D8" s="4" t="s">
        <v>148</v>
      </c>
      <c r="E8" s="5" t="s">
        <v>131</v>
      </c>
      <c r="F8" s="5" t="s">
        <v>132</v>
      </c>
      <c r="H8" s="4" t="s">
        <v>18</v>
      </c>
      <c r="I8" s="4" t="s">
        <v>61</v>
      </c>
      <c r="J8" s="4" t="s">
        <v>62</v>
      </c>
      <c r="K8" s="6">
        <v>44772</v>
      </c>
      <c r="L8" s="4" t="s">
        <v>21</v>
      </c>
      <c r="M8" s="4"/>
      <c r="N8" s="4" t="str">
        <f>HYPERLINK("https://docs.wto.org/imrd/directdoc.asp?DDFDocuments/t/G/TBTN22/SAU1240.DOCX", "https://docs.wto.org/imrd/directdoc.asp?DDFDocuments/t/G/TBTN22/SAU1240.DOCX")</f>
        <v>https://docs.wto.org/imrd/directdoc.asp?DDFDocuments/t/G/TBTN22/SAU1240.DOCX</v>
      </c>
      <c r="O8" s="4"/>
    </row>
    <row r="9" spans="1:16" ht="75" customHeight="1">
      <c r="A9" s="8" t="s">
        <v>994</v>
      </c>
      <c r="B9" s="5" t="s">
        <v>133</v>
      </c>
      <c r="C9" s="4" t="str">
        <f>HYPERLINK("https://epingalert.org/en/Search?viewData= G/TBT/N/BDI/244, G/TBT/N/KEN/1263, G/TBT/N/RWA/674, G/TBT/N/TZA/784, G/TBT/N/UGA/1598"," G/TBT/N/BDI/244, G/TBT/N/KEN/1263, G/TBT/N/RWA/674, G/TBT/N/TZA/784, G/TBT/N/UGA/1598")</f>
        <v xml:space="preserve"> G/TBT/N/BDI/244, G/TBT/N/KEN/1263, G/TBT/N/RWA/674, G/TBT/N/TZA/784, G/TBT/N/UGA/1598</v>
      </c>
      <c r="D9" s="4" t="s">
        <v>43</v>
      </c>
      <c r="E9" s="5" t="s">
        <v>131</v>
      </c>
      <c r="F9" s="5" t="s">
        <v>132</v>
      </c>
      <c r="H9" s="4" t="s">
        <v>18</v>
      </c>
      <c r="I9" s="4" t="s">
        <v>66</v>
      </c>
      <c r="J9" s="4" t="s">
        <v>67</v>
      </c>
      <c r="K9" s="6">
        <v>44753</v>
      </c>
      <c r="L9" s="4" t="s">
        <v>21</v>
      </c>
      <c r="M9" s="5" t="s">
        <v>68</v>
      </c>
      <c r="N9" s="4" t="str">
        <f>HYPERLINK("https://docs.wto.org/imrd/directdoc.asp?DDFDocuments/t/G/TBTN22/USA1873.DOCX", "https://docs.wto.org/imrd/directdoc.asp?DDFDocuments/t/G/TBTN22/USA1873.DOCX")</f>
        <v>https://docs.wto.org/imrd/directdoc.asp?DDFDocuments/t/G/TBTN22/USA1873.DOCX</v>
      </c>
      <c r="O9" s="4"/>
    </row>
    <row r="10" spans="1:16" ht="75" customHeight="1">
      <c r="A10" s="8" t="s">
        <v>994</v>
      </c>
      <c r="B10" s="5" t="s">
        <v>133</v>
      </c>
      <c r="C10" s="4" t="str">
        <f>HYPERLINK("https://epingalert.org/en/Search?viewData= G/TBT/N/BDI/244, G/TBT/N/KEN/1263, G/TBT/N/RWA/674, G/TBT/N/TZA/784, G/TBT/N/UGA/1598"," G/TBT/N/BDI/244, G/TBT/N/KEN/1263, G/TBT/N/RWA/674, G/TBT/N/TZA/784, G/TBT/N/UGA/1598")</f>
        <v xml:space="preserve"> G/TBT/N/BDI/244, G/TBT/N/KEN/1263, G/TBT/N/RWA/674, G/TBT/N/TZA/784, G/TBT/N/UGA/1598</v>
      </c>
      <c r="D10" s="4" t="s">
        <v>110</v>
      </c>
      <c r="E10" s="5" t="s">
        <v>131</v>
      </c>
      <c r="F10" s="5" t="s">
        <v>132</v>
      </c>
      <c r="H10" s="4" t="s">
        <v>73</v>
      </c>
      <c r="I10" s="4" t="s">
        <v>18</v>
      </c>
      <c r="J10" s="4" t="s">
        <v>27</v>
      </c>
      <c r="K10" s="6">
        <v>44772</v>
      </c>
      <c r="L10" s="4" t="s">
        <v>21</v>
      </c>
      <c r="M10" s="5" t="s">
        <v>74</v>
      </c>
      <c r="N10" s="4" t="str">
        <f>HYPERLINK("https://docs.wto.org/imrd/directdoc.asp?DDFDocuments/t/G/TBTN22/TPKM490.DOCX", "https://docs.wto.org/imrd/directdoc.asp?DDFDocuments/t/G/TBTN22/TPKM490.DOCX")</f>
        <v>https://docs.wto.org/imrd/directdoc.asp?DDFDocuments/t/G/TBTN22/TPKM490.DOCX</v>
      </c>
      <c r="O10" s="4"/>
    </row>
    <row r="11" spans="1:16" ht="75" customHeight="1">
      <c r="A11" s="8" t="s">
        <v>1035</v>
      </c>
      <c r="B11" s="5" t="s">
        <v>414</v>
      </c>
      <c r="C11" s="4" t="str">
        <f>HYPERLINK("https://epingalert.org/en/Search?viewData= G/TBT/N/KEN/1254"," G/TBT/N/KEN/1254")</f>
        <v xml:space="preserve"> G/TBT/N/KEN/1254</v>
      </c>
      <c r="D11" s="4" t="s">
        <v>94</v>
      </c>
      <c r="E11" s="5" t="s">
        <v>412</v>
      </c>
      <c r="F11" s="5" t="s">
        <v>413</v>
      </c>
      <c r="H11" s="4" t="s">
        <v>18</v>
      </c>
      <c r="I11" s="4" t="s">
        <v>18</v>
      </c>
      <c r="J11" s="4" t="s">
        <v>62</v>
      </c>
      <c r="K11" s="6">
        <v>44772</v>
      </c>
      <c r="L11" s="4" t="s">
        <v>21</v>
      </c>
      <c r="M11" s="5" t="s">
        <v>78</v>
      </c>
      <c r="N11" s="4"/>
      <c r="O11" s="4"/>
      <c r="P11" t="str">
        <f>HYPERLINK("https://docs.wto.org/imrd/directdoc.asp?DDFDocuments/v/G/TBTN22/CHL596.DOCX", "https://docs.wto.org/imrd/directdoc.asp?DDFDocuments/v/G/TBTN22/CHL596.DOCX")</f>
        <v>https://docs.wto.org/imrd/directdoc.asp?DDFDocuments/v/G/TBTN22/CHL596.DOCX</v>
      </c>
    </row>
    <row r="12" spans="1:16" ht="75" customHeight="1">
      <c r="A12" s="8" t="s">
        <v>1026</v>
      </c>
      <c r="B12" s="5" t="s">
        <v>325</v>
      </c>
      <c r="C12" s="4" t="str">
        <f>HYPERLINK("https://epingalert.org/en/Search?viewData= G/TBT/N/USA/1867"," G/TBT/N/USA/1867")</f>
        <v xml:space="preserve"> G/TBT/N/USA/1867</v>
      </c>
      <c r="D12" s="4" t="s">
        <v>14</v>
      </c>
      <c r="E12" s="5" t="s">
        <v>323</v>
      </c>
      <c r="F12" s="5" t="s">
        <v>324</v>
      </c>
      <c r="H12" s="4" t="s">
        <v>18</v>
      </c>
      <c r="I12" s="4" t="s">
        <v>18</v>
      </c>
      <c r="J12" s="4" t="s">
        <v>82</v>
      </c>
      <c r="K12" s="6">
        <v>44732</v>
      </c>
      <c r="L12" s="4" t="s">
        <v>21</v>
      </c>
      <c r="M12" s="5" t="s">
        <v>83</v>
      </c>
      <c r="N12" s="4" t="str">
        <f>HYPERLINK("https://docs.wto.org/imrd/directdoc.asp?DDFDocuments/t/G/TBTN22/KOR1076.DOCX", "https://docs.wto.org/imrd/directdoc.asp?DDFDocuments/t/G/TBTN22/KOR1076.DOCX")</f>
        <v>https://docs.wto.org/imrd/directdoc.asp?DDFDocuments/t/G/TBTN22/KOR1076.DOCX</v>
      </c>
      <c r="O12" s="4"/>
    </row>
    <row r="13" spans="1:16" ht="75" customHeight="1">
      <c r="A13" s="8" t="s">
        <v>1127</v>
      </c>
      <c r="B13" s="5" t="s">
        <v>974</v>
      </c>
      <c r="C13" s="4" t="str">
        <f>HYPERLINK("https://epingalert.org/en/Search?viewData= G/TBT/N/EU/888"," G/TBT/N/EU/888")</f>
        <v xml:space="preserve"> G/TBT/N/EU/888</v>
      </c>
      <c r="D13" s="4" t="s">
        <v>234</v>
      </c>
      <c r="E13" s="5" t="s">
        <v>972</v>
      </c>
      <c r="F13" s="5" t="s">
        <v>973</v>
      </c>
      <c r="H13" s="4" t="s">
        <v>88</v>
      </c>
      <c r="I13" s="4" t="s">
        <v>18</v>
      </c>
      <c r="J13" s="4" t="s">
        <v>27</v>
      </c>
      <c r="K13" s="6">
        <v>44772</v>
      </c>
      <c r="L13" s="4" t="s">
        <v>21</v>
      </c>
      <c r="M13" s="5" t="s">
        <v>89</v>
      </c>
      <c r="N13" s="4"/>
      <c r="O13" s="4"/>
      <c r="P13" t="str">
        <f>HYPERLINK("https://docs.wto.org/imrd/directdoc.asp?DDFDocuments/v/G/TBTN22/PER143.DOCX", "https://docs.wto.org/imrd/directdoc.asp?DDFDocuments/v/G/TBTN22/PER143.DOCX")</f>
        <v>https://docs.wto.org/imrd/directdoc.asp?DDFDocuments/v/G/TBTN22/PER143.DOCX</v>
      </c>
    </row>
    <row r="14" spans="1:16" ht="75" customHeight="1">
      <c r="A14" s="8" t="s">
        <v>1115</v>
      </c>
      <c r="B14" s="5" t="s">
        <v>902</v>
      </c>
      <c r="C14" s="4" t="str">
        <f>HYPERLINK("https://epingalert.org/en/Search?viewData= G/TBT/N/TPKM/488"," G/TBT/N/TPKM/488")</f>
        <v xml:space="preserve"> G/TBT/N/TPKM/488</v>
      </c>
      <c r="D14" s="4" t="s">
        <v>69</v>
      </c>
      <c r="E14" s="5" t="s">
        <v>900</v>
      </c>
      <c r="F14" s="5" t="s">
        <v>901</v>
      </c>
      <c r="H14" s="4" t="s">
        <v>18</v>
      </c>
      <c r="I14" s="4" t="s">
        <v>18</v>
      </c>
      <c r="J14" s="4" t="s">
        <v>27</v>
      </c>
      <c r="K14" s="6">
        <v>44772</v>
      </c>
      <c r="L14" s="4" t="s">
        <v>21</v>
      </c>
      <c r="M14" s="5" t="s">
        <v>93</v>
      </c>
      <c r="N14" s="4"/>
      <c r="O14" s="4"/>
      <c r="P14" t="str">
        <f>HYPERLINK("https://docs.wto.org/imrd/directdoc.asp?DDFDocuments/v/G/TBTN22/CHL594.DOCX", "https://docs.wto.org/imrd/directdoc.asp?DDFDocuments/v/G/TBTN22/CHL594.DOCX")</f>
        <v>https://docs.wto.org/imrd/directdoc.asp?DDFDocuments/v/G/TBTN22/CHL594.DOCX</v>
      </c>
    </row>
    <row r="15" spans="1:16" ht="75" customHeight="1">
      <c r="A15" s="8" t="s">
        <v>1064</v>
      </c>
      <c r="B15" s="5" t="s">
        <v>588</v>
      </c>
      <c r="C15" s="4" t="str">
        <f>HYPERLINK("https://epingalert.org/en/Search?viewData= G/TBT/N/CHL/593"," G/TBT/N/CHL/593")</f>
        <v xml:space="preserve"> G/TBT/N/CHL/593</v>
      </c>
      <c r="D15" s="4" t="s">
        <v>23</v>
      </c>
      <c r="E15" s="5" t="s">
        <v>586</v>
      </c>
      <c r="F15" s="5" t="s">
        <v>587</v>
      </c>
      <c r="H15" s="4" t="s">
        <v>98</v>
      </c>
      <c r="I15" s="4" t="s">
        <v>99</v>
      </c>
      <c r="J15" s="4" t="s">
        <v>100</v>
      </c>
      <c r="K15" s="6">
        <v>44766</v>
      </c>
      <c r="L15" s="4" t="s">
        <v>21</v>
      </c>
      <c r="M15" s="5" t="s">
        <v>101</v>
      </c>
      <c r="N15" s="4" t="str">
        <f>HYPERLINK("https://docs.wto.org/imrd/directdoc.asp?DDFDocuments/t/G/TBTN22/BDI246.DOCX", "https://docs.wto.org/imrd/directdoc.asp?DDFDocuments/t/G/TBTN22/BDI246.DOCX")</f>
        <v>https://docs.wto.org/imrd/directdoc.asp?DDFDocuments/t/G/TBTN22/BDI246.DOCX</v>
      </c>
      <c r="O15" s="4"/>
    </row>
    <row r="16" spans="1:16" ht="75" customHeight="1">
      <c r="A16" s="8" t="s">
        <v>977</v>
      </c>
      <c r="B16" s="7" t="s">
        <v>17</v>
      </c>
      <c r="C16" s="4" t="str">
        <f>HYPERLINK("https://epingalert.org/en/Search?viewData= G/TBT/N/USA/1872"," G/TBT/N/USA/1872")</f>
        <v xml:space="preserve"> G/TBT/N/USA/1872</v>
      </c>
      <c r="D16" s="4" t="s">
        <v>14</v>
      </c>
      <c r="E16" s="5" t="s">
        <v>15</v>
      </c>
      <c r="F16" s="5" t="s">
        <v>16</v>
      </c>
      <c r="H16" s="4" t="s">
        <v>106</v>
      </c>
      <c r="I16" s="4" t="s">
        <v>107</v>
      </c>
      <c r="J16" s="4" t="s">
        <v>108</v>
      </c>
      <c r="K16" s="6">
        <v>44766</v>
      </c>
      <c r="L16" s="4" t="s">
        <v>21</v>
      </c>
      <c r="M16" s="5" t="s">
        <v>109</v>
      </c>
      <c r="N16" s="4" t="str">
        <f>HYPERLINK("https://docs.wto.org/imrd/directdoc.asp?DDFDocuments/t/G/TBTN22/BDI243.DOCX", "https://docs.wto.org/imrd/directdoc.asp?DDFDocuments/t/G/TBTN22/BDI243.DOCX")</f>
        <v>https://docs.wto.org/imrd/directdoc.asp?DDFDocuments/t/G/TBTN22/BDI243.DOCX</v>
      </c>
      <c r="O16" s="4"/>
    </row>
    <row r="17" spans="1:15" ht="75" customHeight="1">
      <c r="A17" s="8" t="s">
        <v>1098</v>
      </c>
      <c r="B17" s="5" t="s">
        <v>792</v>
      </c>
      <c r="C17" s="4" t="str">
        <f>HYPERLINK("https://epingalert.org/en/Search?viewData= G/TBT/N/UGA/1582"," G/TBT/N/UGA/1582")</f>
        <v xml:space="preserve"> G/TBT/N/UGA/1582</v>
      </c>
      <c r="D17" s="4" t="s">
        <v>43</v>
      </c>
      <c r="E17" s="5" t="s">
        <v>790</v>
      </c>
      <c r="F17" s="5" t="s">
        <v>791</v>
      </c>
      <c r="H17" s="4" t="s">
        <v>106</v>
      </c>
      <c r="I17" s="4" t="s">
        <v>107</v>
      </c>
      <c r="J17" s="4" t="s">
        <v>111</v>
      </c>
      <c r="K17" s="6">
        <v>44766</v>
      </c>
      <c r="L17" s="4" t="s">
        <v>21</v>
      </c>
      <c r="M17" s="5" t="s">
        <v>109</v>
      </c>
      <c r="N17" s="4" t="str">
        <f>HYPERLINK("https://docs.wto.org/imrd/directdoc.asp?DDFDocuments/t/G/TBTN22/BDI243.DOCX", "https://docs.wto.org/imrd/directdoc.asp?DDFDocuments/t/G/TBTN22/BDI243.DOCX")</f>
        <v>https://docs.wto.org/imrd/directdoc.asp?DDFDocuments/t/G/TBTN22/BDI243.DOCX</v>
      </c>
      <c r="O17" s="4"/>
    </row>
    <row r="18" spans="1:15" ht="75" customHeight="1">
      <c r="A18" s="8" t="s">
        <v>1075</v>
      </c>
      <c r="B18" s="5" t="s">
        <v>661</v>
      </c>
      <c r="C18" s="4" t="str">
        <f>HYPERLINK("https://epingalert.org/en/Search?viewData= G/TBT/N/ISR/1252"," G/TBT/N/ISR/1252")</f>
        <v xml:space="preserve"> G/TBT/N/ISR/1252</v>
      </c>
      <c r="D18" s="4" t="s">
        <v>29</v>
      </c>
      <c r="E18" s="5" t="s">
        <v>659</v>
      </c>
      <c r="F18" s="5" t="s">
        <v>660</v>
      </c>
      <c r="H18" s="4" t="s">
        <v>18</v>
      </c>
      <c r="I18" s="4" t="s">
        <v>116</v>
      </c>
      <c r="J18" s="4" t="s">
        <v>117</v>
      </c>
      <c r="K18" s="6">
        <v>44766</v>
      </c>
      <c r="L18" s="4" t="s">
        <v>21</v>
      </c>
      <c r="M18" s="4"/>
      <c r="N18" s="4" t="str">
        <f>HYPERLINK("https://docs.wto.org/imrd/directdoc.asp?DDFDocuments/t/G/TBTN22/BWA154.DOCX", "https://docs.wto.org/imrd/directdoc.asp?DDFDocuments/t/G/TBTN22/BWA154.DOCX")</f>
        <v>https://docs.wto.org/imrd/directdoc.asp?DDFDocuments/t/G/TBTN22/BWA154.DOCX</v>
      </c>
      <c r="O18" s="4"/>
    </row>
    <row r="19" spans="1:15" ht="75" customHeight="1">
      <c r="A19" s="8" t="s">
        <v>1118</v>
      </c>
      <c r="B19" s="5" t="s">
        <v>923</v>
      </c>
      <c r="C19" s="4" t="str">
        <f>HYPERLINK("https://epingalert.org/en/Search?viewData= G/TBT/N/TZA/757"," G/TBT/N/TZA/757")</f>
        <v xml:space="preserve"> G/TBT/N/TZA/757</v>
      </c>
      <c r="D19" s="4" t="s">
        <v>110</v>
      </c>
      <c r="E19" s="5" t="s">
        <v>921</v>
      </c>
      <c r="F19" s="5" t="s">
        <v>922</v>
      </c>
      <c r="H19" s="4" t="s">
        <v>121</v>
      </c>
      <c r="I19" s="4" t="s">
        <v>99</v>
      </c>
      <c r="J19" s="4" t="s">
        <v>122</v>
      </c>
      <c r="K19" s="6">
        <v>44766</v>
      </c>
      <c r="L19" s="4" t="s">
        <v>21</v>
      </c>
      <c r="M19" s="5" t="s">
        <v>123</v>
      </c>
      <c r="N19" s="4" t="str">
        <f>HYPERLINK("https://docs.wto.org/imrd/directdoc.asp?DDFDocuments/t/G/TBTN22/BDI245.DOCX", "https://docs.wto.org/imrd/directdoc.asp?DDFDocuments/t/G/TBTN22/BDI245.DOCX")</f>
        <v>https://docs.wto.org/imrd/directdoc.asp?DDFDocuments/t/G/TBTN22/BDI245.DOCX</v>
      </c>
      <c r="O19" s="4"/>
    </row>
    <row r="20" spans="1:15" ht="75" customHeight="1">
      <c r="A20" s="8" t="s">
        <v>981</v>
      </c>
      <c r="B20" s="5" t="s">
        <v>46</v>
      </c>
      <c r="C20" s="4" t="str">
        <f>HYPERLINK("https://epingalert.org/en/Search?viewData= G/TBT/N/UGA/1602"," G/TBT/N/UGA/1602")</f>
        <v xml:space="preserve"> G/TBT/N/UGA/1602</v>
      </c>
      <c r="D20" s="4" t="s">
        <v>43</v>
      </c>
      <c r="E20" s="5" t="s">
        <v>44</v>
      </c>
      <c r="F20" s="5" t="s">
        <v>45</v>
      </c>
      <c r="H20" s="4" t="s">
        <v>121</v>
      </c>
      <c r="I20" s="4" t="s">
        <v>99</v>
      </c>
      <c r="J20" s="4" t="s">
        <v>124</v>
      </c>
      <c r="K20" s="6">
        <v>44766</v>
      </c>
      <c r="L20" s="4" t="s">
        <v>21</v>
      </c>
      <c r="M20" s="5" t="s">
        <v>123</v>
      </c>
      <c r="N20" s="4" t="str">
        <f>HYPERLINK("https://docs.wto.org/imrd/directdoc.asp?DDFDocuments/t/G/TBTN22/BDI245.DOCX", "https://docs.wto.org/imrd/directdoc.asp?DDFDocuments/t/G/TBTN22/BDI245.DOCX")</f>
        <v>https://docs.wto.org/imrd/directdoc.asp?DDFDocuments/t/G/TBTN22/BDI245.DOCX</v>
      </c>
      <c r="O20" s="4"/>
    </row>
    <row r="21" spans="1:15" ht="75" customHeight="1">
      <c r="A21" s="8" t="s">
        <v>990</v>
      </c>
      <c r="B21" s="5" t="s">
        <v>105</v>
      </c>
      <c r="C21" s="4" t="str">
        <f>HYPERLINK("https://epingalert.org/en/Search?viewData= G/TBT/N/BDI/243, G/TBT/N/KEN/1262, G/TBT/N/RWA/673, G/TBT/N/TZA/783, G/TBT/N/UGA/1597"," G/TBT/N/BDI/243, G/TBT/N/KEN/1262, G/TBT/N/RWA/673, G/TBT/N/TZA/783, G/TBT/N/UGA/1597")</f>
        <v xml:space="preserve"> G/TBT/N/BDI/243, G/TBT/N/KEN/1262, G/TBT/N/RWA/673, G/TBT/N/TZA/783, G/TBT/N/UGA/1597</v>
      </c>
      <c r="D21" s="4" t="s">
        <v>102</v>
      </c>
      <c r="E21" s="5" t="s">
        <v>103</v>
      </c>
      <c r="F21" s="5" t="s">
        <v>104</v>
      </c>
      <c r="H21" s="4" t="s">
        <v>127</v>
      </c>
      <c r="I21" s="4" t="s">
        <v>128</v>
      </c>
      <c r="J21" s="4" t="s">
        <v>129</v>
      </c>
      <c r="K21" s="6">
        <v>44766</v>
      </c>
      <c r="L21" s="4" t="s">
        <v>21</v>
      </c>
      <c r="M21" s="5" t="s">
        <v>130</v>
      </c>
      <c r="N21" s="4" t="str">
        <f>HYPERLINK("https://docs.wto.org/imrd/directdoc.asp?DDFDocuments/t/G/TBTN22/BDI247.DOCX", "https://docs.wto.org/imrd/directdoc.asp?DDFDocuments/t/G/TBTN22/BDI247.DOCX")</f>
        <v>https://docs.wto.org/imrd/directdoc.asp?DDFDocuments/t/G/TBTN22/BDI247.DOCX</v>
      </c>
      <c r="O21" s="4"/>
    </row>
    <row r="22" spans="1:15" ht="75" customHeight="1">
      <c r="A22" s="8" t="s">
        <v>990</v>
      </c>
      <c r="B22" s="5" t="s">
        <v>105</v>
      </c>
      <c r="C22" s="4" t="str">
        <f>HYPERLINK("https://epingalert.org/en/Search?viewData= G/TBT/N/BDI/243, G/TBT/N/KEN/1262, G/TBT/N/RWA/673, G/TBT/N/TZA/783, G/TBT/N/UGA/1597"," G/TBT/N/BDI/243, G/TBT/N/KEN/1262, G/TBT/N/RWA/673, G/TBT/N/TZA/783, G/TBT/N/UGA/1597")</f>
        <v xml:space="preserve"> G/TBT/N/BDI/243, G/TBT/N/KEN/1262, G/TBT/N/RWA/673, G/TBT/N/TZA/783, G/TBT/N/UGA/1597</v>
      </c>
      <c r="D22" s="4" t="s">
        <v>110</v>
      </c>
      <c r="E22" s="5" t="s">
        <v>103</v>
      </c>
      <c r="F22" s="5" t="s">
        <v>104</v>
      </c>
      <c r="H22" s="4" t="s">
        <v>134</v>
      </c>
      <c r="I22" s="4" t="s">
        <v>99</v>
      </c>
      <c r="J22" s="4" t="s">
        <v>100</v>
      </c>
      <c r="K22" s="6">
        <v>44766</v>
      </c>
      <c r="L22" s="4" t="s">
        <v>21</v>
      </c>
      <c r="M22" s="5" t="s">
        <v>135</v>
      </c>
      <c r="N22" s="4" t="str">
        <f>HYPERLINK("https://docs.wto.org/imrd/directdoc.asp?DDFDocuments/t/G/TBTN22/BDI244.DOCX", "https://docs.wto.org/imrd/directdoc.asp?DDFDocuments/t/G/TBTN22/BDI244.DOCX")</f>
        <v>https://docs.wto.org/imrd/directdoc.asp?DDFDocuments/t/G/TBTN22/BDI244.DOCX</v>
      </c>
      <c r="O22" s="4"/>
    </row>
    <row r="23" spans="1:15" ht="75" customHeight="1">
      <c r="A23" s="8" t="s">
        <v>990</v>
      </c>
      <c r="B23" s="5" t="s">
        <v>105</v>
      </c>
      <c r="C23" s="4" t="str">
        <f>HYPERLINK("https://epingalert.org/en/Search?viewData= G/TBT/N/BDI/243, G/TBT/N/KEN/1262, G/TBT/N/RWA/673, G/TBT/N/TZA/783, G/TBT/N/UGA/1597"," G/TBT/N/BDI/243, G/TBT/N/KEN/1262, G/TBT/N/RWA/673, G/TBT/N/TZA/783, G/TBT/N/UGA/1597")</f>
        <v xml:space="preserve"> G/TBT/N/BDI/243, G/TBT/N/KEN/1262, G/TBT/N/RWA/673, G/TBT/N/TZA/783, G/TBT/N/UGA/1597</v>
      </c>
      <c r="D23" s="4" t="s">
        <v>148</v>
      </c>
      <c r="E23" s="5" t="s">
        <v>103</v>
      </c>
      <c r="F23" s="5" t="s">
        <v>104</v>
      </c>
      <c r="H23" s="4" t="s">
        <v>139</v>
      </c>
      <c r="I23" s="4" t="s">
        <v>140</v>
      </c>
      <c r="J23" s="4" t="s">
        <v>141</v>
      </c>
      <c r="K23" s="6">
        <v>44766</v>
      </c>
      <c r="L23" s="4" t="s">
        <v>21</v>
      </c>
      <c r="M23" s="5" t="s">
        <v>142</v>
      </c>
      <c r="N23" s="4" t="str">
        <f>HYPERLINK("https://docs.wto.org/imrd/directdoc.asp?DDFDocuments/t/G/TBTN22/UGA1596.DOCX", "https://docs.wto.org/imrd/directdoc.asp?DDFDocuments/t/G/TBTN22/UGA1596.DOCX")</f>
        <v>https://docs.wto.org/imrd/directdoc.asp?DDFDocuments/t/G/TBTN22/UGA1596.DOCX</v>
      </c>
      <c r="O23" s="4"/>
    </row>
    <row r="24" spans="1:15" ht="75" customHeight="1">
      <c r="A24" s="8" t="s">
        <v>990</v>
      </c>
      <c r="B24" s="5" t="s">
        <v>105</v>
      </c>
      <c r="C24" s="4" t="str">
        <f>HYPERLINK("https://epingalert.org/en/Search?viewData= G/TBT/N/BDI/243, G/TBT/N/KEN/1262, G/TBT/N/RWA/673, G/TBT/N/TZA/783, G/TBT/N/UGA/1597"," G/TBT/N/BDI/243, G/TBT/N/KEN/1262, G/TBT/N/RWA/673, G/TBT/N/TZA/783, G/TBT/N/UGA/1597")</f>
        <v xml:space="preserve"> G/TBT/N/BDI/243, G/TBT/N/KEN/1262, G/TBT/N/RWA/673, G/TBT/N/TZA/783, G/TBT/N/UGA/1597</v>
      </c>
      <c r="D24" s="4" t="s">
        <v>94</v>
      </c>
      <c r="E24" s="5" t="s">
        <v>103</v>
      </c>
      <c r="F24" s="5" t="s">
        <v>104</v>
      </c>
      <c r="H24" s="4" t="s">
        <v>18</v>
      </c>
      <c r="I24" s="4" t="s">
        <v>146</v>
      </c>
      <c r="J24" s="4" t="s">
        <v>147</v>
      </c>
      <c r="K24" s="6">
        <v>44766</v>
      </c>
      <c r="L24" s="4" t="s">
        <v>21</v>
      </c>
      <c r="M24" s="4"/>
      <c r="N24" s="4" t="str">
        <f>HYPERLINK("https://docs.wto.org/imrd/directdoc.asp?DDFDocuments/t/G/TBTN22/BWA151.DOCX", "https://docs.wto.org/imrd/directdoc.asp?DDFDocuments/t/G/TBTN22/BWA151.DOCX")</f>
        <v>https://docs.wto.org/imrd/directdoc.asp?DDFDocuments/t/G/TBTN22/BWA151.DOCX</v>
      </c>
      <c r="O24" s="4"/>
    </row>
    <row r="25" spans="1:15" ht="75" customHeight="1">
      <c r="A25" s="8" t="s">
        <v>990</v>
      </c>
      <c r="B25" s="5" t="s">
        <v>105</v>
      </c>
      <c r="C25" s="4" t="str">
        <f>HYPERLINK("https://epingalert.org/en/Search?viewData= G/TBT/N/BDI/243, G/TBT/N/KEN/1262, G/TBT/N/RWA/673, G/TBT/N/TZA/783, G/TBT/N/UGA/1597"," G/TBT/N/BDI/243, G/TBT/N/KEN/1262, G/TBT/N/RWA/673, G/TBT/N/TZA/783, G/TBT/N/UGA/1597")</f>
        <v xml:space="preserve"> G/TBT/N/BDI/243, G/TBT/N/KEN/1262, G/TBT/N/RWA/673, G/TBT/N/TZA/783, G/TBT/N/UGA/1597</v>
      </c>
      <c r="D25" s="4" t="s">
        <v>43</v>
      </c>
      <c r="E25" s="5" t="s">
        <v>103</v>
      </c>
      <c r="F25" s="5" t="s">
        <v>104</v>
      </c>
      <c r="H25" s="4" t="s">
        <v>134</v>
      </c>
      <c r="I25" s="4" t="s">
        <v>99</v>
      </c>
      <c r="J25" s="4" t="s">
        <v>100</v>
      </c>
      <c r="K25" s="6">
        <v>44766</v>
      </c>
      <c r="L25" s="4" t="s">
        <v>21</v>
      </c>
      <c r="M25" s="5" t="s">
        <v>135</v>
      </c>
      <c r="N25" s="4" t="str">
        <f>HYPERLINK("https://docs.wto.org/imrd/directdoc.asp?DDFDocuments/t/G/TBTN22/BDI244.DOCX", "https://docs.wto.org/imrd/directdoc.asp?DDFDocuments/t/G/TBTN22/BDI244.DOCX")</f>
        <v>https://docs.wto.org/imrd/directdoc.asp?DDFDocuments/t/G/TBTN22/BDI244.DOCX</v>
      </c>
      <c r="O25" s="4"/>
    </row>
    <row r="26" spans="1:15" ht="75" customHeight="1">
      <c r="A26" s="8" t="s">
        <v>1015</v>
      </c>
      <c r="B26" s="5" t="s">
        <v>251</v>
      </c>
      <c r="C26" s="4" t="str">
        <f>HYPERLINK("https://epingalert.org/en/Search?viewData= G/TBT/N/USA/1871"," G/TBT/N/USA/1871")</f>
        <v xml:space="preserve"> G/TBT/N/USA/1871</v>
      </c>
      <c r="D26" s="4" t="s">
        <v>14</v>
      </c>
      <c r="E26" s="5" t="s">
        <v>249</v>
      </c>
      <c r="F26" s="5" t="s">
        <v>250</v>
      </c>
      <c r="H26" s="4" t="s">
        <v>134</v>
      </c>
      <c r="I26" s="4" t="s">
        <v>99</v>
      </c>
      <c r="J26" s="4" t="s">
        <v>129</v>
      </c>
      <c r="K26" s="6">
        <v>44766</v>
      </c>
      <c r="L26" s="4" t="s">
        <v>21</v>
      </c>
      <c r="M26" s="5" t="s">
        <v>135</v>
      </c>
      <c r="N26" s="4" t="str">
        <f>HYPERLINK("https://docs.wto.org/imrd/directdoc.asp?DDFDocuments/t/G/TBTN22/BDI244.DOCX", "https://docs.wto.org/imrd/directdoc.asp?DDFDocuments/t/G/TBTN22/BDI244.DOCX")</f>
        <v>https://docs.wto.org/imrd/directdoc.asp?DDFDocuments/t/G/TBTN22/BDI244.DOCX</v>
      </c>
      <c r="O26" s="4"/>
    </row>
    <row r="27" spans="1:15" ht="75" customHeight="1">
      <c r="A27" s="8" t="s">
        <v>1062</v>
      </c>
      <c r="B27" s="5" t="s">
        <v>577</v>
      </c>
      <c r="C27" s="4" t="str">
        <f>HYPERLINK("https://epingalert.org/en/Search?viewData= G/TBT/N/PAN/117"," G/TBT/N/PAN/117")</f>
        <v xml:space="preserve"> G/TBT/N/PAN/117</v>
      </c>
      <c r="D27" s="4" t="s">
        <v>574</v>
      </c>
      <c r="E27" s="5" t="s">
        <v>575</v>
      </c>
      <c r="F27" s="5" t="s">
        <v>576</v>
      </c>
      <c r="H27" s="4" t="s">
        <v>153</v>
      </c>
      <c r="I27" s="4" t="s">
        <v>18</v>
      </c>
      <c r="J27" s="4" t="s">
        <v>27</v>
      </c>
      <c r="K27" s="6" t="s">
        <v>18</v>
      </c>
      <c r="L27" s="4" t="s">
        <v>21</v>
      </c>
      <c r="M27" s="5" t="s">
        <v>154</v>
      </c>
      <c r="N27" s="4" t="str">
        <f>HYPERLINK("https://docs.wto.org/imrd/directdoc.asp?DDFDocuments/t/G/TBTN22/BRA1386.DOCX", "https://docs.wto.org/imrd/directdoc.asp?DDFDocuments/t/G/TBTN22/BRA1386.DOCX")</f>
        <v>https://docs.wto.org/imrd/directdoc.asp?DDFDocuments/t/G/TBTN22/BRA1386.DOCX</v>
      </c>
      <c r="O27" s="4"/>
    </row>
    <row r="28" spans="1:15" ht="75" customHeight="1">
      <c r="A28" s="8" t="s">
        <v>1038</v>
      </c>
      <c r="B28" s="5" t="s">
        <v>432</v>
      </c>
      <c r="C28" s="4" t="str">
        <f>HYPERLINK("https://epingalert.org/en/Search?viewData= G/TBT/N/ARE/532, G/TBT/N/BHR/625, G/TBT/N/KWT/591, G/TBT/N/OMN/461, G/TBT/N/QAT/612, G/TBT/N/SAU/1239, G/TBT/N/YEM/219"," G/TBT/N/ARE/532, G/TBT/N/BHR/625, G/TBT/N/KWT/591, G/TBT/N/OMN/461, G/TBT/N/QAT/612, G/TBT/N/SAU/1239, G/TBT/N/YEM/219")</f>
        <v xml:space="preserve"> G/TBT/N/ARE/532, G/TBT/N/BHR/625, G/TBT/N/KWT/591, G/TBT/N/OMN/461, G/TBT/N/QAT/612, G/TBT/N/SAU/1239, G/TBT/N/YEM/219</v>
      </c>
      <c r="D28" s="4" t="s">
        <v>429</v>
      </c>
      <c r="E28" s="5" t="s">
        <v>430</v>
      </c>
      <c r="F28" s="5" t="s">
        <v>431</v>
      </c>
      <c r="H28" s="4" t="s">
        <v>106</v>
      </c>
      <c r="I28" s="4" t="s">
        <v>107</v>
      </c>
      <c r="J28" s="4" t="s">
        <v>111</v>
      </c>
      <c r="K28" s="6">
        <v>44766</v>
      </c>
      <c r="L28" s="4" t="s">
        <v>21</v>
      </c>
      <c r="M28" s="5" t="s">
        <v>109</v>
      </c>
      <c r="N28" s="4" t="str">
        <f>HYPERLINK("https://docs.wto.org/imrd/directdoc.asp?DDFDocuments/t/G/TBTN22/BDI243.DOCX", "https://docs.wto.org/imrd/directdoc.asp?DDFDocuments/t/G/TBTN22/BDI243.DOCX")</f>
        <v>https://docs.wto.org/imrd/directdoc.asp?DDFDocuments/t/G/TBTN22/BDI243.DOCX</v>
      </c>
      <c r="O28" s="4"/>
    </row>
    <row r="29" spans="1:15" ht="75" customHeight="1">
      <c r="A29" s="8" t="s">
        <v>1038</v>
      </c>
      <c r="B29" s="5" t="s">
        <v>432</v>
      </c>
      <c r="C29" s="4" t="str">
        <f>HYPERLINK("https://epingalert.org/en/Search?viewData= G/TBT/N/ARE/532, G/TBT/N/BHR/625, G/TBT/N/KWT/591, G/TBT/N/OMN/461, G/TBT/N/QAT/612, G/TBT/N/SAU/1239, G/TBT/N/YEM/219"," G/TBT/N/ARE/532, G/TBT/N/BHR/625, G/TBT/N/KWT/591, G/TBT/N/OMN/461, G/TBT/N/QAT/612, G/TBT/N/SAU/1239, G/TBT/N/YEM/219")</f>
        <v xml:space="preserve"> G/TBT/N/ARE/532, G/TBT/N/BHR/625, G/TBT/N/KWT/591, G/TBT/N/OMN/461, G/TBT/N/QAT/612, G/TBT/N/SAU/1239, G/TBT/N/YEM/219</v>
      </c>
      <c r="D29" s="4" t="s">
        <v>436</v>
      </c>
      <c r="E29" s="5" t="s">
        <v>430</v>
      </c>
      <c r="F29" s="5" t="s">
        <v>431</v>
      </c>
      <c r="H29" s="4" t="s">
        <v>18</v>
      </c>
      <c r="I29" s="4" t="s">
        <v>158</v>
      </c>
      <c r="J29" s="4" t="s">
        <v>159</v>
      </c>
      <c r="K29" s="6">
        <v>44766</v>
      </c>
      <c r="L29" s="4" t="s">
        <v>21</v>
      </c>
      <c r="M29" s="4"/>
      <c r="N29" s="4" t="str">
        <f>HYPERLINK("https://docs.wto.org/imrd/directdoc.asp?DDFDocuments/t/G/TBTN22/BWA148.DOCX", "https://docs.wto.org/imrd/directdoc.asp?DDFDocuments/t/G/TBTN22/BWA148.DOCX")</f>
        <v>https://docs.wto.org/imrd/directdoc.asp?DDFDocuments/t/G/TBTN22/BWA148.DOCX</v>
      </c>
      <c r="O29" s="4"/>
    </row>
    <row r="30" spans="1:15" ht="75" customHeight="1">
      <c r="A30" s="8" t="s">
        <v>1040</v>
      </c>
      <c r="B30" s="5" t="s">
        <v>432</v>
      </c>
      <c r="C30" s="4" t="str">
        <f>HYPERLINK("https://epingalert.org/en/Search?viewData= G/TBT/N/ARE/532, G/TBT/N/BHR/625, G/TBT/N/KWT/591, G/TBT/N/OMN/461, G/TBT/N/QAT/612, G/TBT/N/SAU/1239, G/TBT/N/YEM/219"," G/TBT/N/ARE/532, G/TBT/N/BHR/625, G/TBT/N/KWT/591, G/TBT/N/OMN/461, G/TBT/N/QAT/612, G/TBT/N/SAU/1239, G/TBT/N/YEM/219")</f>
        <v xml:space="preserve"> G/TBT/N/ARE/532, G/TBT/N/BHR/625, G/TBT/N/KWT/591, G/TBT/N/OMN/461, G/TBT/N/QAT/612, G/TBT/N/SAU/1239, G/TBT/N/YEM/219</v>
      </c>
      <c r="D30" s="4" t="s">
        <v>441</v>
      </c>
      <c r="E30" s="5" t="s">
        <v>430</v>
      </c>
      <c r="F30" s="5" t="s">
        <v>431</v>
      </c>
      <c r="H30" s="4" t="s">
        <v>163</v>
      </c>
      <c r="I30" s="4" t="s">
        <v>18</v>
      </c>
      <c r="J30" s="4" t="s">
        <v>27</v>
      </c>
      <c r="K30" s="6" t="s">
        <v>18</v>
      </c>
      <c r="L30" s="4" t="s">
        <v>21</v>
      </c>
      <c r="M30" s="5" t="s">
        <v>164</v>
      </c>
      <c r="N30" s="4" t="str">
        <f>HYPERLINK("https://docs.wto.org/imrd/directdoc.asp?DDFDocuments/t/G/TBTN22/BRA1396.DOCX", "https://docs.wto.org/imrd/directdoc.asp?DDFDocuments/t/G/TBTN22/BRA1396.DOCX")</f>
        <v>https://docs.wto.org/imrd/directdoc.asp?DDFDocuments/t/G/TBTN22/BRA1396.DOCX</v>
      </c>
      <c r="O30" s="4"/>
    </row>
    <row r="31" spans="1:15" ht="75" customHeight="1">
      <c r="A31" s="8" t="s">
        <v>1038</v>
      </c>
      <c r="B31" s="5" t="s">
        <v>432</v>
      </c>
      <c r="C31" s="4" t="str">
        <f>HYPERLINK("https://epingalert.org/en/Search?viewData= G/TBT/N/ARE/532, G/TBT/N/BHR/625, G/TBT/N/KWT/591, G/TBT/N/OMN/461, G/TBT/N/QAT/612, G/TBT/N/SAU/1239, G/TBT/N/YEM/219"," G/TBT/N/ARE/532, G/TBT/N/BHR/625, G/TBT/N/KWT/591, G/TBT/N/OMN/461, G/TBT/N/QAT/612, G/TBT/N/SAU/1239, G/TBT/N/YEM/219")</f>
        <v xml:space="preserve"> G/TBT/N/ARE/532, G/TBT/N/BHR/625, G/TBT/N/KWT/591, G/TBT/N/OMN/461, G/TBT/N/QAT/612, G/TBT/N/SAU/1239, G/TBT/N/YEM/219</v>
      </c>
      <c r="D31" s="4" t="s">
        <v>57</v>
      </c>
      <c r="E31" s="5" t="s">
        <v>430</v>
      </c>
      <c r="F31" s="5" t="s">
        <v>431</v>
      </c>
      <c r="H31" s="4" t="s">
        <v>168</v>
      </c>
      <c r="I31" s="4" t="s">
        <v>18</v>
      </c>
      <c r="J31" s="4" t="s">
        <v>27</v>
      </c>
      <c r="K31" s="6" t="s">
        <v>18</v>
      </c>
      <c r="L31" s="4" t="s">
        <v>21</v>
      </c>
      <c r="M31" s="5" t="s">
        <v>169</v>
      </c>
      <c r="N31" s="4" t="str">
        <f>HYPERLINK("https://docs.wto.org/imrd/directdoc.asp?DDFDocuments/t/G/TBT/NBRA1395.DOCX", "https://docs.wto.org/imrd/directdoc.asp?DDFDocuments/t/G/TBT/NBRA1395.DOCX")</f>
        <v>https://docs.wto.org/imrd/directdoc.asp?DDFDocuments/t/G/TBT/NBRA1395.DOCX</v>
      </c>
      <c r="O31" s="4"/>
    </row>
    <row r="32" spans="1:15" ht="75" customHeight="1">
      <c r="A32" s="8" t="s">
        <v>1040</v>
      </c>
      <c r="B32" s="5" t="s">
        <v>432</v>
      </c>
      <c r="C32" s="4" t="str">
        <f>HYPERLINK("https://epingalert.org/en/Search?viewData= G/TBT/N/ARE/532, G/TBT/N/BHR/625, G/TBT/N/KWT/591, G/TBT/N/OMN/461, G/TBT/N/QAT/612, G/TBT/N/SAU/1239, G/TBT/N/YEM/219"," G/TBT/N/ARE/532, G/TBT/N/BHR/625, G/TBT/N/KWT/591, G/TBT/N/OMN/461, G/TBT/N/QAT/612, G/TBT/N/SAU/1239, G/TBT/N/YEM/219")</f>
        <v xml:space="preserve"> G/TBT/N/ARE/532, G/TBT/N/BHR/625, G/TBT/N/KWT/591, G/TBT/N/OMN/461, G/TBT/N/QAT/612, G/TBT/N/SAU/1239, G/TBT/N/YEM/219</v>
      </c>
      <c r="D32" s="4" t="s">
        <v>473</v>
      </c>
      <c r="E32" s="5" t="s">
        <v>430</v>
      </c>
      <c r="F32" s="5" t="s">
        <v>431</v>
      </c>
      <c r="H32" s="4" t="s">
        <v>98</v>
      </c>
      <c r="I32" s="4" t="s">
        <v>99</v>
      </c>
      <c r="J32" s="4" t="s">
        <v>129</v>
      </c>
      <c r="K32" s="6">
        <v>44766</v>
      </c>
      <c r="L32" s="4" t="s">
        <v>21</v>
      </c>
      <c r="M32" s="5" t="s">
        <v>101</v>
      </c>
      <c r="N32" s="4" t="str">
        <f>HYPERLINK("https://docs.wto.org/imrd/directdoc.asp?DDFDocuments/t/G/TBTN22/BDI246.DOCX", "https://docs.wto.org/imrd/directdoc.asp?DDFDocuments/t/G/TBTN22/BDI246.DOCX")</f>
        <v>https://docs.wto.org/imrd/directdoc.asp?DDFDocuments/t/G/TBTN22/BDI246.DOCX</v>
      </c>
      <c r="O32" s="4"/>
    </row>
    <row r="33" spans="1:15" ht="75" customHeight="1">
      <c r="A33" s="8" t="s">
        <v>1040</v>
      </c>
      <c r="B33" s="5" t="s">
        <v>432</v>
      </c>
      <c r="C33" s="4" t="str">
        <f>HYPERLINK("https://epingalert.org/en/Search?viewData= G/TBT/N/ARE/532, G/TBT/N/BHR/625, G/TBT/N/KWT/591, G/TBT/N/OMN/461, G/TBT/N/QAT/612, G/TBT/N/SAU/1239, G/TBT/N/YEM/219"," G/TBT/N/ARE/532, G/TBT/N/BHR/625, G/TBT/N/KWT/591, G/TBT/N/OMN/461, G/TBT/N/QAT/612, G/TBT/N/SAU/1239, G/TBT/N/YEM/219")</f>
        <v xml:space="preserve"> G/TBT/N/ARE/532, G/TBT/N/BHR/625, G/TBT/N/KWT/591, G/TBT/N/OMN/461, G/TBT/N/QAT/612, G/TBT/N/SAU/1239, G/TBT/N/YEM/219</v>
      </c>
      <c r="D33" s="4" t="s">
        <v>484</v>
      </c>
      <c r="E33" s="5" t="s">
        <v>430</v>
      </c>
      <c r="F33" s="5" t="s">
        <v>431</v>
      </c>
      <c r="H33" s="4" t="s">
        <v>106</v>
      </c>
      <c r="I33" s="4" t="s">
        <v>107</v>
      </c>
      <c r="J33" s="4" t="s">
        <v>111</v>
      </c>
      <c r="K33" s="6">
        <v>44766</v>
      </c>
      <c r="L33" s="4" t="s">
        <v>21</v>
      </c>
      <c r="M33" s="5" t="s">
        <v>109</v>
      </c>
      <c r="N33" s="4" t="str">
        <f>HYPERLINK("https://docs.wto.org/imrd/directdoc.asp?DDFDocuments/t/G/TBTN22/BDI243.DOCX", "https://docs.wto.org/imrd/directdoc.asp?DDFDocuments/t/G/TBTN22/BDI243.DOCX")</f>
        <v>https://docs.wto.org/imrd/directdoc.asp?DDFDocuments/t/G/TBTN22/BDI243.DOCX</v>
      </c>
      <c r="O33" s="4"/>
    </row>
    <row r="34" spans="1:15" ht="75" customHeight="1">
      <c r="A34" s="8" t="s">
        <v>1040</v>
      </c>
      <c r="B34" s="5" t="s">
        <v>432</v>
      </c>
      <c r="C34" s="4" t="str">
        <f>HYPERLINK("https://epingalert.org/en/Search?viewData= G/TBT/N/ARE/532, G/TBT/N/BHR/625, G/TBT/N/KWT/591, G/TBT/N/OMN/461, G/TBT/N/QAT/612, G/TBT/N/SAU/1239, G/TBT/N/YEM/219"," G/TBT/N/ARE/532, G/TBT/N/BHR/625, G/TBT/N/KWT/591, G/TBT/N/OMN/461, G/TBT/N/QAT/612, G/TBT/N/SAU/1239, G/TBT/N/YEM/219")</f>
        <v xml:space="preserve"> G/TBT/N/ARE/532, G/TBT/N/BHR/625, G/TBT/N/KWT/591, G/TBT/N/OMN/461, G/TBT/N/QAT/612, G/TBT/N/SAU/1239, G/TBT/N/YEM/219</v>
      </c>
      <c r="D34" s="4" t="s">
        <v>494</v>
      </c>
      <c r="E34" s="5" t="s">
        <v>430</v>
      </c>
      <c r="F34" s="5" t="s">
        <v>431</v>
      </c>
      <c r="H34" s="4" t="s">
        <v>163</v>
      </c>
      <c r="I34" s="4" t="s">
        <v>18</v>
      </c>
      <c r="J34" s="4" t="s">
        <v>27</v>
      </c>
      <c r="K34" s="6" t="s">
        <v>18</v>
      </c>
      <c r="L34" s="4" t="s">
        <v>21</v>
      </c>
      <c r="M34" s="5" t="s">
        <v>172</v>
      </c>
      <c r="N34" s="4" t="str">
        <f>HYPERLINK("https://docs.wto.org/imrd/directdoc.asp?DDFDocuments/t/G/TBTN22/BRA1394.DOCX", "https://docs.wto.org/imrd/directdoc.asp?DDFDocuments/t/G/TBTN22/BRA1394.DOCX")</f>
        <v>https://docs.wto.org/imrd/directdoc.asp?DDFDocuments/t/G/TBTN22/BRA1394.DOCX</v>
      </c>
      <c r="O34" s="4"/>
    </row>
    <row r="35" spans="1:15" ht="75" customHeight="1">
      <c r="A35" s="8" t="s">
        <v>1069</v>
      </c>
      <c r="B35" s="5" t="s">
        <v>629</v>
      </c>
      <c r="C35" s="4" t="str">
        <f>HYPERLINK("https://epingalert.org/en/Search?viewData= G/TBT/N/NZL/112"," G/TBT/N/NZL/112")</f>
        <v xml:space="preserve"> G/TBT/N/NZL/112</v>
      </c>
      <c r="D35" s="4" t="s">
        <v>626</v>
      </c>
      <c r="E35" s="5" t="s">
        <v>627</v>
      </c>
      <c r="F35" s="5" t="s">
        <v>628</v>
      </c>
      <c r="H35" s="4" t="s">
        <v>163</v>
      </c>
      <c r="I35" s="4" t="s">
        <v>18</v>
      </c>
      <c r="J35" s="4" t="s">
        <v>27</v>
      </c>
      <c r="K35" s="6" t="s">
        <v>18</v>
      </c>
      <c r="L35" s="4" t="s">
        <v>21</v>
      </c>
      <c r="M35" s="5" t="s">
        <v>175</v>
      </c>
      <c r="N35" s="4" t="str">
        <f>HYPERLINK("https://docs.wto.org/imrd/directdoc.asp?DDFDocuments/t/G/TBTN22/BRA1388.DOCX", "https://docs.wto.org/imrd/directdoc.asp?DDFDocuments/t/G/TBTN22/BRA1388.DOCX")</f>
        <v>https://docs.wto.org/imrd/directdoc.asp?DDFDocuments/t/G/TBTN22/BRA1388.DOCX</v>
      </c>
      <c r="O35" s="4"/>
    </row>
    <row r="36" spans="1:15" ht="75" customHeight="1">
      <c r="A36" s="8" t="s">
        <v>1066</v>
      </c>
      <c r="B36" s="5" t="s">
        <v>600</v>
      </c>
      <c r="C36" s="4" t="str">
        <f>HYPERLINK("https://epingalert.org/en/Search?viewData= G/TBT/N/BRA/1379"," G/TBT/N/BRA/1379")</f>
        <v xml:space="preserve"> G/TBT/N/BRA/1379</v>
      </c>
      <c r="D36" s="4" t="s">
        <v>149</v>
      </c>
      <c r="E36" s="5" t="s">
        <v>598</v>
      </c>
      <c r="F36" s="5" t="s">
        <v>599</v>
      </c>
      <c r="H36" s="4" t="s">
        <v>18</v>
      </c>
      <c r="I36" s="4" t="s">
        <v>179</v>
      </c>
      <c r="J36" s="4" t="s">
        <v>180</v>
      </c>
      <c r="K36" s="6">
        <v>44766</v>
      </c>
      <c r="L36" s="4" t="s">
        <v>21</v>
      </c>
      <c r="M36" s="4"/>
      <c r="N36" s="4" t="str">
        <f>HYPERLINK("https://docs.wto.org/imrd/directdoc.asp?DDFDocuments/t/G/TBTN22/BWA155.DOCX", "https://docs.wto.org/imrd/directdoc.asp?DDFDocuments/t/G/TBTN22/BWA155.DOCX")</f>
        <v>https://docs.wto.org/imrd/directdoc.asp?DDFDocuments/t/G/TBTN22/BWA155.DOCX</v>
      </c>
      <c r="O36" s="4"/>
    </row>
    <row r="37" spans="1:15" ht="75" customHeight="1">
      <c r="A37" s="8" t="s">
        <v>1066</v>
      </c>
      <c r="B37" s="5" t="s">
        <v>600</v>
      </c>
      <c r="C37" s="4" t="str">
        <f>HYPERLINK("https://epingalert.org/en/Search?viewData= G/TBT/N/BRA/1380"," G/TBT/N/BRA/1380")</f>
        <v xml:space="preserve"> G/TBT/N/BRA/1380</v>
      </c>
      <c r="D37" s="4" t="s">
        <v>149</v>
      </c>
      <c r="E37" s="5" t="s">
        <v>608</v>
      </c>
      <c r="F37" s="5" t="s">
        <v>609</v>
      </c>
      <c r="H37" s="4" t="s">
        <v>98</v>
      </c>
      <c r="I37" s="4" t="s">
        <v>99</v>
      </c>
      <c r="J37" s="4" t="s">
        <v>129</v>
      </c>
      <c r="K37" s="6">
        <v>44766</v>
      </c>
      <c r="L37" s="4" t="s">
        <v>21</v>
      </c>
      <c r="M37" s="5" t="s">
        <v>101</v>
      </c>
      <c r="N37" s="4" t="str">
        <f>HYPERLINK("https://docs.wto.org/imrd/directdoc.asp?DDFDocuments/t/G/TBTN22/BDI246.DOCX", "https://docs.wto.org/imrd/directdoc.asp?DDFDocuments/t/G/TBTN22/BDI246.DOCX")</f>
        <v>https://docs.wto.org/imrd/directdoc.asp?DDFDocuments/t/G/TBTN22/BDI246.DOCX</v>
      </c>
      <c r="O37" s="4"/>
    </row>
    <row r="38" spans="1:15" ht="75" customHeight="1">
      <c r="A38" s="8" t="s">
        <v>1066</v>
      </c>
      <c r="B38" s="5" t="s">
        <v>600</v>
      </c>
      <c r="C38" s="4" t="str">
        <f>HYPERLINK("https://epingalert.org/en/Search?viewData= G/TBT/N/BRA/1378"," G/TBT/N/BRA/1378")</f>
        <v xml:space="preserve"> G/TBT/N/BRA/1378</v>
      </c>
      <c r="D38" s="4" t="s">
        <v>149</v>
      </c>
      <c r="E38" s="5" t="s">
        <v>623</v>
      </c>
      <c r="F38" s="5" t="s">
        <v>624</v>
      </c>
      <c r="H38" s="4" t="s">
        <v>106</v>
      </c>
      <c r="I38" s="4" t="s">
        <v>107</v>
      </c>
      <c r="J38" s="4" t="s">
        <v>108</v>
      </c>
      <c r="K38" s="6">
        <v>44766</v>
      </c>
      <c r="L38" s="4" t="s">
        <v>21</v>
      </c>
      <c r="M38" s="5" t="s">
        <v>109</v>
      </c>
      <c r="N38" s="4" t="str">
        <f>HYPERLINK("https://docs.wto.org/imrd/directdoc.asp?DDFDocuments/t/G/TBTN22/BDI243.DOCX", "https://docs.wto.org/imrd/directdoc.asp?DDFDocuments/t/G/TBTN22/BDI243.DOCX")</f>
        <v>https://docs.wto.org/imrd/directdoc.asp?DDFDocuments/t/G/TBTN22/BDI243.DOCX</v>
      </c>
      <c r="O38" s="4"/>
    </row>
    <row r="39" spans="1:15" ht="75" customHeight="1">
      <c r="A39" s="8" t="s">
        <v>1106</v>
      </c>
      <c r="B39" s="5" t="s">
        <v>837</v>
      </c>
      <c r="C39" s="4" t="str">
        <f>HYPERLINK("https://epingalert.org/en/Search?viewData= G/TBT/N/VNM/222"," G/TBT/N/VNM/222")</f>
        <v xml:space="preserve"> G/TBT/N/VNM/222</v>
      </c>
      <c r="D39" s="4" t="s">
        <v>834</v>
      </c>
      <c r="E39" s="5" t="s">
        <v>835</v>
      </c>
      <c r="F39" s="5" t="s">
        <v>836</v>
      </c>
      <c r="H39" s="4" t="s">
        <v>18</v>
      </c>
      <c r="I39" s="4" t="s">
        <v>184</v>
      </c>
      <c r="J39" s="4" t="s">
        <v>185</v>
      </c>
      <c r="K39" s="6">
        <v>44766</v>
      </c>
      <c r="L39" s="4" t="s">
        <v>21</v>
      </c>
      <c r="M39" s="4"/>
      <c r="N39" s="4" t="str">
        <f>HYPERLINK("https://docs.wto.org/imrd/directdoc.asp?DDFDocuments/t/G/TBTN22/BWA149.DOCX", "https://docs.wto.org/imrd/directdoc.asp?DDFDocuments/t/G/TBTN22/BWA149.DOCX")</f>
        <v>https://docs.wto.org/imrd/directdoc.asp?DDFDocuments/t/G/TBTN22/BWA149.DOCX</v>
      </c>
      <c r="O39" s="4"/>
    </row>
    <row r="40" spans="1:15" ht="75" customHeight="1">
      <c r="A40" s="8" t="s">
        <v>1082</v>
      </c>
      <c r="B40" s="5" t="s">
        <v>694</v>
      </c>
      <c r="C40" s="4" t="str">
        <f>HYPERLINK("https://epingalert.org/en/Search?viewData= G/TBT/N/ISR/1251"," G/TBT/N/ISR/1251")</f>
        <v xml:space="preserve"> G/TBT/N/ISR/1251</v>
      </c>
      <c r="D40" s="4" t="s">
        <v>29</v>
      </c>
      <c r="E40" s="5" t="s">
        <v>692</v>
      </c>
      <c r="F40" s="5" t="s">
        <v>693</v>
      </c>
      <c r="H40" s="4" t="s">
        <v>121</v>
      </c>
      <c r="I40" s="4" t="s">
        <v>99</v>
      </c>
      <c r="J40" s="4" t="s">
        <v>124</v>
      </c>
      <c r="K40" s="6">
        <v>44766</v>
      </c>
      <c r="L40" s="4" t="s">
        <v>21</v>
      </c>
      <c r="M40" s="5" t="s">
        <v>123</v>
      </c>
      <c r="N40" s="4" t="str">
        <f>HYPERLINK("https://docs.wto.org/imrd/directdoc.asp?DDFDocuments/t/G/TBTN22/BDI245.DOCX", "https://docs.wto.org/imrd/directdoc.asp?DDFDocuments/t/G/TBTN22/BDI245.DOCX")</f>
        <v>https://docs.wto.org/imrd/directdoc.asp?DDFDocuments/t/G/TBTN22/BDI245.DOCX</v>
      </c>
      <c r="O40" s="4"/>
    </row>
    <row r="41" spans="1:15" ht="75" customHeight="1">
      <c r="A41" s="8" t="s">
        <v>1027</v>
      </c>
      <c r="B41" s="5" t="s">
        <v>331</v>
      </c>
      <c r="C41" s="4" t="str">
        <f>HYPERLINK("https://epingalert.org/en/Search?viewData= G/TBT/N/BWA/138"," G/TBT/N/BWA/138")</f>
        <v xml:space="preserve"> G/TBT/N/BWA/138</v>
      </c>
      <c r="D41" s="4" t="s">
        <v>112</v>
      </c>
      <c r="E41" s="5" t="s">
        <v>329</v>
      </c>
      <c r="F41" s="5" t="s">
        <v>330</v>
      </c>
      <c r="H41" s="4" t="s">
        <v>98</v>
      </c>
      <c r="I41" s="4" t="s">
        <v>99</v>
      </c>
      <c r="J41" s="4" t="s">
        <v>129</v>
      </c>
      <c r="K41" s="6">
        <v>44766</v>
      </c>
      <c r="L41" s="4" t="s">
        <v>21</v>
      </c>
      <c r="M41" s="5" t="s">
        <v>101</v>
      </c>
      <c r="N41" s="4" t="str">
        <f>HYPERLINK("https://docs.wto.org/imrd/directdoc.asp?DDFDocuments/t/G/TBTN22/BDI246.DOCX", "https://docs.wto.org/imrd/directdoc.asp?DDFDocuments/t/G/TBTN22/BDI246.DOCX")</f>
        <v>https://docs.wto.org/imrd/directdoc.asp?DDFDocuments/t/G/TBTN22/BDI246.DOCX</v>
      </c>
      <c r="O41" s="4"/>
    </row>
    <row r="42" spans="1:15" ht="75" customHeight="1">
      <c r="A42" s="8" t="s">
        <v>1085</v>
      </c>
      <c r="B42" s="5" t="s">
        <v>713</v>
      </c>
      <c r="C42" s="4" t="str">
        <f>HYPERLINK("https://epingalert.org/en/Search?viewData= G/TBT/N/KOR/1070"," G/TBT/N/KOR/1070")</f>
        <v xml:space="preserve"> G/TBT/N/KOR/1070</v>
      </c>
      <c r="D42" s="4" t="s">
        <v>37</v>
      </c>
      <c r="E42" s="5" t="s">
        <v>711</v>
      </c>
      <c r="F42" s="5" t="s">
        <v>712</v>
      </c>
      <c r="H42" s="4" t="s">
        <v>98</v>
      </c>
      <c r="I42" s="4" t="s">
        <v>99</v>
      </c>
      <c r="J42" s="4" t="s">
        <v>100</v>
      </c>
      <c r="K42" s="6">
        <v>44766</v>
      </c>
      <c r="L42" s="4" t="s">
        <v>21</v>
      </c>
      <c r="M42" s="5" t="s">
        <v>101</v>
      </c>
      <c r="N42" s="4" t="str">
        <f>HYPERLINK("https://docs.wto.org/imrd/directdoc.asp?DDFDocuments/t/G/TBTN22/BDI246.DOCX", "https://docs.wto.org/imrd/directdoc.asp?DDFDocuments/t/G/TBTN22/BDI246.DOCX")</f>
        <v>https://docs.wto.org/imrd/directdoc.asp?DDFDocuments/t/G/TBTN22/BDI246.DOCX</v>
      </c>
      <c r="O42" s="4"/>
    </row>
    <row r="43" spans="1:15" ht="75" customHeight="1">
      <c r="A43" s="8" t="s">
        <v>1045</v>
      </c>
      <c r="B43" s="5" t="s">
        <v>469</v>
      </c>
      <c r="C43" s="4" t="str">
        <f>HYPERLINK("https://epingalert.org/en/Search?viewData= G/TBT/N/USA/1863"," G/TBT/N/USA/1863")</f>
        <v xml:space="preserve"> G/TBT/N/USA/1863</v>
      </c>
      <c r="D43" s="4" t="s">
        <v>14</v>
      </c>
      <c r="E43" s="5" t="s">
        <v>467</v>
      </c>
      <c r="F43" s="5" t="s">
        <v>468</v>
      </c>
      <c r="H43" s="4" t="s">
        <v>127</v>
      </c>
      <c r="I43" s="4" t="s">
        <v>128</v>
      </c>
      <c r="J43" s="4" t="s">
        <v>100</v>
      </c>
      <c r="K43" s="6">
        <v>44766</v>
      </c>
      <c r="L43" s="4" t="s">
        <v>21</v>
      </c>
      <c r="M43" s="5" t="s">
        <v>130</v>
      </c>
      <c r="N43" s="4" t="str">
        <f>HYPERLINK("https://docs.wto.org/imrd/directdoc.asp?DDFDocuments/t/G/TBTN22/BDI247.DOCX", "https://docs.wto.org/imrd/directdoc.asp?DDFDocuments/t/G/TBTN22/BDI247.DOCX")</f>
        <v>https://docs.wto.org/imrd/directdoc.asp?DDFDocuments/t/G/TBTN22/BDI247.DOCX</v>
      </c>
      <c r="O43" s="4"/>
    </row>
    <row r="44" spans="1:15" ht="75" customHeight="1">
      <c r="A44" s="8" t="s">
        <v>1089</v>
      </c>
      <c r="B44" s="5" t="s">
        <v>739</v>
      </c>
      <c r="C44" s="4" t="str">
        <f>HYPERLINK("https://epingalert.org/en/Search?viewData= G/TBT/N/SAU/1238"," G/TBT/N/SAU/1238")</f>
        <v xml:space="preserve"> G/TBT/N/SAU/1238</v>
      </c>
      <c r="D44" s="4" t="s">
        <v>57</v>
      </c>
      <c r="E44" s="5" t="s">
        <v>737</v>
      </c>
      <c r="F44" s="5" t="s">
        <v>738</v>
      </c>
      <c r="H44" s="4" t="s">
        <v>189</v>
      </c>
      <c r="I44" s="4" t="s">
        <v>18</v>
      </c>
      <c r="J44" s="4" t="s">
        <v>27</v>
      </c>
      <c r="K44" s="6" t="s">
        <v>18</v>
      </c>
      <c r="L44" s="4" t="s">
        <v>21</v>
      </c>
      <c r="M44" s="5" t="s">
        <v>190</v>
      </c>
      <c r="N44" s="4" t="str">
        <f>HYPERLINK("https://docs.wto.org/imrd/directdoc.asp?DDFDocuments/t/G/TBTN22/BRA1389.DOCX", "https://docs.wto.org/imrd/directdoc.asp?DDFDocuments/t/G/TBTN22/BRA1389.DOCX")</f>
        <v>https://docs.wto.org/imrd/directdoc.asp?DDFDocuments/t/G/TBTN22/BRA1389.DOCX</v>
      </c>
      <c r="O44" s="4"/>
    </row>
    <row r="45" spans="1:15" ht="75" customHeight="1">
      <c r="A45" s="8" t="s">
        <v>1095</v>
      </c>
      <c r="B45" s="5" t="s">
        <v>772</v>
      </c>
      <c r="C45" s="4" t="str">
        <f>HYPERLINK("https://epingalert.org/en/Search?viewData= G/TBT/N/RWA/661"," G/TBT/N/RWA/661")</f>
        <v xml:space="preserve"> G/TBT/N/RWA/661</v>
      </c>
      <c r="D45" s="4" t="s">
        <v>148</v>
      </c>
      <c r="E45" s="5" t="s">
        <v>770</v>
      </c>
      <c r="F45" s="5" t="s">
        <v>771</v>
      </c>
      <c r="H45" s="4" t="s">
        <v>163</v>
      </c>
      <c r="I45" s="4" t="s">
        <v>18</v>
      </c>
      <c r="J45" s="4" t="s">
        <v>27</v>
      </c>
      <c r="K45" s="6" t="s">
        <v>18</v>
      </c>
      <c r="L45" s="4" t="s">
        <v>21</v>
      </c>
      <c r="M45" s="5" t="s">
        <v>193</v>
      </c>
      <c r="N45" s="4" t="str">
        <f>HYPERLINK("https://docs.wto.org/imrd/directdoc.asp?DDFDocuments/t/G/TBTN22/BRA1393.DOCX", "https://docs.wto.org/imrd/directdoc.asp?DDFDocuments/t/G/TBTN22/BRA1393.DOCX")</f>
        <v>https://docs.wto.org/imrd/directdoc.asp?DDFDocuments/t/G/TBTN22/BRA1393.DOCX</v>
      </c>
      <c r="O45" s="4"/>
    </row>
    <row r="46" spans="1:15" ht="75" customHeight="1">
      <c r="A46" s="8" t="s">
        <v>1034</v>
      </c>
      <c r="B46" s="5" t="s">
        <v>404</v>
      </c>
      <c r="C46" s="4" t="str">
        <f>HYPERLINK("https://epingalert.org/en/Search?viewData= G/TBT/N/BWA/136"," G/TBT/N/BWA/136")</f>
        <v xml:space="preserve"> G/TBT/N/BWA/136</v>
      </c>
      <c r="D46" s="4" t="s">
        <v>112</v>
      </c>
      <c r="E46" s="5" t="s">
        <v>402</v>
      </c>
      <c r="F46" s="5" t="s">
        <v>403</v>
      </c>
      <c r="H46" s="4" t="s">
        <v>121</v>
      </c>
      <c r="I46" s="4" t="s">
        <v>99</v>
      </c>
      <c r="J46" s="4" t="s">
        <v>124</v>
      </c>
      <c r="K46" s="6">
        <v>44766</v>
      </c>
      <c r="L46" s="4" t="s">
        <v>21</v>
      </c>
      <c r="M46" s="5" t="s">
        <v>123</v>
      </c>
      <c r="N46" s="4" t="str">
        <f>HYPERLINK("https://docs.wto.org/imrd/directdoc.asp?DDFDocuments/t/G/TBTN22/BDI245.DOCX", "https://docs.wto.org/imrd/directdoc.asp?DDFDocuments/t/G/TBTN22/BDI245.DOCX")</f>
        <v>https://docs.wto.org/imrd/directdoc.asp?DDFDocuments/t/G/TBTN22/BDI245.DOCX</v>
      </c>
      <c r="O46" s="4"/>
    </row>
    <row r="47" spans="1:15" ht="75" customHeight="1">
      <c r="A47" s="8" t="s">
        <v>1084</v>
      </c>
      <c r="B47" s="5" t="s">
        <v>706</v>
      </c>
      <c r="C47" s="4" t="str">
        <f>HYPERLINK("https://epingalert.org/en/Search?viewData= G/TBT/N/USA/1860"," G/TBT/N/USA/1860")</f>
        <v xml:space="preserve"> G/TBT/N/USA/1860</v>
      </c>
      <c r="D47" s="4" t="s">
        <v>14</v>
      </c>
      <c r="E47" s="5" t="s">
        <v>704</v>
      </c>
      <c r="F47" s="5" t="s">
        <v>705</v>
      </c>
      <c r="H47" s="4" t="s">
        <v>127</v>
      </c>
      <c r="I47" s="4" t="s">
        <v>128</v>
      </c>
      <c r="J47" s="4" t="s">
        <v>129</v>
      </c>
      <c r="K47" s="6">
        <v>44766</v>
      </c>
      <c r="L47" s="4" t="s">
        <v>21</v>
      </c>
      <c r="M47" s="5" t="s">
        <v>130</v>
      </c>
      <c r="N47" s="4" t="str">
        <f>HYPERLINK("https://docs.wto.org/imrd/directdoc.asp?DDFDocuments/t/G/TBTN22/BDI247.DOCX", "https://docs.wto.org/imrd/directdoc.asp?DDFDocuments/t/G/TBTN22/BDI247.DOCX")</f>
        <v>https://docs.wto.org/imrd/directdoc.asp?DDFDocuments/t/G/TBTN22/BDI247.DOCX</v>
      </c>
      <c r="O47" s="4"/>
    </row>
    <row r="48" spans="1:15" ht="75" customHeight="1">
      <c r="A48" s="8" t="s">
        <v>985</v>
      </c>
      <c r="B48" s="5" t="s">
        <v>77</v>
      </c>
      <c r="C48" s="4" t="str">
        <f>HYPERLINK("https://epingalert.org/en/Search?viewData= G/TBT/N/CHL/596"," G/TBT/N/CHL/596")</f>
        <v xml:space="preserve"> G/TBT/N/CHL/596</v>
      </c>
      <c r="D48" s="4" t="s">
        <v>23</v>
      </c>
      <c r="E48" s="5" t="s">
        <v>75</v>
      </c>
      <c r="F48" s="5" t="s">
        <v>76</v>
      </c>
      <c r="H48" s="4" t="s">
        <v>134</v>
      </c>
      <c r="I48" s="4" t="s">
        <v>99</v>
      </c>
      <c r="J48" s="4" t="s">
        <v>129</v>
      </c>
      <c r="K48" s="6">
        <v>44766</v>
      </c>
      <c r="L48" s="4" t="s">
        <v>21</v>
      </c>
      <c r="M48" s="5" t="s">
        <v>135</v>
      </c>
      <c r="N48" s="4" t="str">
        <f>HYPERLINK("https://docs.wto.org/imrd/directdoc.asp?DDFDocuments/t/G/TBTN22/BDI244.DOCX", "https://docs.wto.org/imrd/directdoc.asp?DDFDocuments/t/G/TBTN22/BDI244.DOCX")</f>
        <v>https://docs.wto.org/imrd/directdoc.asp?DDFDocuments/t/G/TBTN22/BDI244.DOCX</v>
      </c>
      <c r="O48" s="4"/>
    </row>
    <row r="49" spans="1:15" ht="75" customHeight="1">
      <c r="A49" s="8" t="s">
        <v>983</v>
      </c>
      <c r="B49" s="5" t="s">
        <v>65</v>
      </c>
      <c r="C49" s="4" t="str">
        <f>HYPERLINK("https://epingalert.org/en/Search?viewData= G/TBT/N/USA/1873"," G/TBT/N/USA/1873")</f>
        <v xml:space="preserve"> G/TBT/N/USA/1873</v>
      </c>
      <c r="D49" s="4" t="s">
        <v>14</v>
      </c>
      <c r="E49" s="5" t="s">
        <v>63</v>
      </c>
      <c r="F49" s="5" t="s">
        <v>64</v>
      </c>
      <c r="H49" s="4" t="s">
        <v>197</v>
      </c>
      <c r="I49" s="4" t="s">
        <v>198</v>
      </c>
      <c r="J49" s="4" t="s">
        <v>55</v>
      </c>
      <c r="K49" s="6">
        <v>44759</v>
      </c>
      <c r="L49" s="4" t="s">
        <v>21</v>
      </c>
      <c r="M49" s="5" t="s">
        <v>199</v>
      </c>
      <c r="N49" s="4" t="str">
        <f>HYPERLINK("https://docs.wto.org/imrd/directdoc.asp?DDFDocuments/t/G/TBTN22/BRA1398.DOCX", "https://docs.wto.org/imrd/directdoc.asp?DDFDocuments/t/G/TBTN22/BRA1398.DOCX")</f>
        <v>https://docs.wto.org/imrd/directdoc.asp?DDFDocuments/t/G/TBTN22/BRA1398.DOCX</v>
      </c>
      <c r="O49" s="4"/>
    </row>
    <row r="50" spans="1:15" ht="75" customHeight="1">
      <c r="A50" s="8" t="s">
        <v>1000</v>
      </c>
      <c r="B50" s="5" t="s">
        <v>167</v>
      </c>
      <c r="C50" s="4" t="str">
        <f>HYPERLINK("https://epingalert.org/en/Search?viewData= G/TBT/N/BRA/1395"," G/TBT/N/BRA/1395")</f>
        <v xml:space="preserve"> G/TBT/N/BRA/1395</v>
      </c>
      <c r="D50" s="4" t="s">
        <v>149</v>
      </c>
      <c r="E50" s="5" t="s">
        <v>165</v>
      </c>
      <c r="F50" s="5" t="s">
        <v>166</v>
      </c>
      <c r="H50" s="4" t="s">
        <v>203</v>
      </c>
      <c r="I50" s="4" t="s">
        <v>18</v>
      </c>
      <c r="J50" s="4" t="s">
        <v>27</v>
      </c>
      <c r="K50" s="6" t="s">
        <v>18</v>
      </c>
      <c r="L50" s="4" t="s">
        <v>21</v>
      </c>
      <c r="M50" s="5" t="s">
        <v>204</v>
      </c>
      <c r="N50" s="4" t="str">
        <f>HYPERLINK("https://docs.wto.org/imrd/directdoc.asp?DDFDocuments/t/G/TBTN22/BRA1391.DOCX", "https://docs.wto.org/imrd/directdoc.asp?DDFDocuments/t/G/TBTN22/BRA1391.DOCX")</f>
        <v>https://docs.wto.org/imrd/directdoc.asp?DDFDocuments/t/G/TBTN22/BRA1391.DOCX</v>
      </c>
      <c r="O50" s="4"/>
    </row>
    <row r="51" spans="1:15" ht="75" customHeight="1">
      <c r="A51" s="8" t="s">
        <v>1000</v>
      </c>
      <c r="B51" s="5" t="s">
        <v>167</v>
      </c>
      <c r="C51" s="4" t="str">
        <f>HYPERLINK("https://epingalert.org/en/Search?viewData= G/TBT/N/BRA/1384"," G/TBT/N/BRA/1384")</f>
        <v xml:space="preserve"> G/TBT/N/BRA/1384</v>
      </c>
      <c r="D51" s="4" t="s">
        <v>149</v>
      </c>
      <c r="E51" s="5" t="s">
        <v>257</v>
      </c>
      <c r="F51" s="5" t="s">
        <v>258</v>
      </c>
      <c r="H51" s="4" t="s">
        <v>153</v>
      </c>
      <c r="I51" s="4" t="s">
        <v>18</v>
      </c>
      <c r="J51" s="4" t="s">
        <v>27</v>
      </c>
      <c r="K51" s="6" t="s">
        <v>18</v>
      </c>
      <c r="L51" s="4" t="s">
        <v>21</v>
      </c>
      <c r="M51" s="5" t="s">
        <v>207</v>
      </c>
      <c r="N51" s="4" t="str">
        <f>HYPERLINK("https://docs.wto.org/imrd/directdoc.asp?DDFDocuments/t/G/TBTN22/BRA1385.DOCX", "https://docs.wto.org/imrd/directdoc.asp?DDFDocuments/t/G/TBTN22/BRA1385.DOCX")</f>
        <v>https://docs.wto.org/imrd/directdoc.asp?DDFDocuments/t/G/TBTN22/BRA1385.DOCX</v>
      </c>
      <c r="O51" s="4"/>
    </row>
    <row r="52" spans="1:15" ht="75" customHeight="1">
      <c r="A52" s="8" t="s">
        <v>998</v>
      </c>
      <c r="B52" s="5" t="s">
        <v>157</v>
      </c>
      <c r="C52" s="4" t="str">
        <f>HYPERLINK("https://epingalert.org/en/Search?viewData= G/TBT/N/BWA/148"," G/TBT/N/BWA/148")</f>
        <v xml:space="preserve"> G/TBT/N/BWA/148</v>
      </c>
      <c r="D52" s="4" t="s">
        <v>112</v>
      </c>
      <c r="E52" s="5" t="s">
        <v>155</v>
      </c>
      <c r="F52" s="5" t="s">
        <v>156</v>
      </c>
      <c r="H52" s="4" t="s">
        <v>18</v>
      </c>
      <c r="I52" s="4" t="s">
        <v>211</v>
      </c>
      <c r="J52" s="4" t="s">
        <v>212</v>
      </c>
      <c r="K52" s="6">
        <v>44766</v>
      </c>
      <c r="L52" s="4" t="s">
        <v>21</v>
      </c>
      <c r="M52" s="4"/>
      <c r="N52" s="4" t="str">
        <f>HYPERLINK("https://docs.wto.org/imrd/directdoc.asp?DDFDocuments/t/G/TBTN22/BWA156.DOCX", "https://docs.wto.org/imrd/directdoc.asp?DDFDocuments/t/G/TBTN22/BWA156.DOCX")</f>
        <v>https://docs.wto.org/imrd/directdoc.asp?DDFDocuments/t/G/TBTN22/BWA156.DOCX</v>
      </c>
      <c r="O52" s="4"/>
    </row>
    <row r="53" spans="1:15" ht="75" customHeight="1">
      <c r="A53" s="8" t="s">
        <v>991</v>
      </c>
      <c r="B53" s="5" t="s">
        <v>115</v>
      </c>
      <c r="C53" s="4" t="str">
        <f>HYPERLINK("https://epingalert.org/en/Search?viewData= G/TBT/N/BWA/154"," G/TBT/N/BWA/154")</f>
        <v xml:space="preserve"> G/TBT/N/BWA/154</v>
      </c>
      <c r="D53" s="4" t="s">
        <v>112</v>
      </c>
      <c r="E53" s="5" t="s">
        <v>113</v>
      </c>
      <c r="F53" s="5" t="s">
        <v>114</v>
      </c>
      <c r="H53" s="4" t="s">
        <v>163</v>
      </c>
      <c r="I53" s="4" t="s">
        <v>18</v>
      </c>
      <c r="J53" s="4" t="s">
        <v>27</v>
      </c>
      <c r="K53" s="6" t="s">
        <v>18</v>
      </c>
      <c r="L53" s="4" t="s">
        <v>21</v>
      </c>
      <c r="M53" s="5" t="s">
        <v>215</v>
      </c>
      <c r="N53" s="4" t="str">
        <f>HYPERLINK("https://docs.wto.org/imrd/directdoc.asp?DDFDocuments/t/G/TBTN22/BRA1392.DOCX", "https://docs.wto.org/imrd/directdoc.asp?DDFDocuments/t/G/TBTN22/BRA1392.DOCX")</f>
        <v>https://docs.wto.org/imrd/directdoc.asp?DDFDocuments/t/G/TBTN22/BRA1392.DOCX</v>
      </c>
      <c r="O53" s="4"/>
    </row>
    <row r="54" spans="1:15" ht="75" customHeight="1">
      <c r="A54" s="8" t="s">
        <v>1001</v>
      </c>
      <c r="B54" s="5" t="s">
        <v>178</v>
      </c>
      <c r="C54" s="4" t="str">
        <f>HYPERLINK("https://epingalert.org/en/Search?viewData= G/TBT/N/BWA/155"," G/TBT/N/BWA/155")</f>
        <v xml:space="preserve"> G/TBT/N/BWA/155</v>
      </c>
      <c r="D54" s="4" t="s">
        <v>112</v>
      </c>
      <c r="E54" s="5" t="s">
        <v>176</v>
      </c>
      <c r="F54" s="5" t="s">
        <v>177</v>
      </c>
      <c r="H54" s="4" t="s">
        <v>219</v>
      </c>
      <c r="I54" s="4" t="s">
        <v>18</v>
      </c>
      <c r="J54" s="4" t="s">
        <v>27</v>
      </c>
      <c r="K54" s="6" t="s">
        <v>18</v>
      </c>
      <c r="L54" s="4" t="s">
        <v>21</v>
      </c>
      <c r="M54" s="5" t="s">
        <v>220</v>
      </c>
      <c r="N54" s="4" t="str">
        <f>HYPERLINK("https://docs.wto.org/imrd/directdoc.asp?DDFDocuments/t/G/TBTN22/BRA1387.DOCX", "https://docs.wto.org/imrd/directdoc.asp?DDFDocuments/t/G/TBTN22/BRA1387.DOCX")</f>
        <v>https://docs.wto.org/imrd/directdoc.asp?DDFDocuments/t/G/TBTN22/BRA1387.DOCX</v>
      </c>
      <c r="O54" s="4"/>
    </row>
    <row r="55" spans="1:15" ht="75" customHeight="1">
      <c r="A55" s="8" t="s">
        <v>1001</v>
      </c>
      <c r="B55" s="5" t="s">
        <v>178</v>
      </c>
      <c r="C55" s="4" t="str">
        <f>HYPERLINK("https://epingalert.org/en/Search?viewData= G/TBT/N/BWA/152"," G/TBT/N/BWA/152")</f>
        <v xml:space="preserve"> G/TBT/N/BWA/152</v>
      </c>
      <c r="D55" s="4" t="s">
        <v>112</v>
      </c>
      <c r="E55" s="5" t="s">
        <v>221</v>
      </c>
      <c r="F55" s="5" t="s">
        <v>222</v>
      </c>
      <c r="H55" s="4" t="s">
        <v>18</v>
      </c>
      <c r="I55" s="4" t="s">
        <v>179</v>
      </c>
      <c r="J55" s="4" t="s">
        <v>223</v>
      </c>
      <c r="K55" s="6">
        <v>44766</v>
      </c>
      <c r="L55" s="4" t="s">
        <v>21</v>
      </c>
      <c r="M55" s="4"/>
      <c r="N55" s="4" t="str">
        <f>HYPERLINK("https://docs.wto.org/imrd/directdoc.asp?DDFDocuments/t/G/TBTN22/BWA152.DOCX", "https://docs.wto.org/imrd/directdoc.asp?DDFDocuments/t/G/TBTN22/BWA152.DOCX")</f>
        <v>https://docs.wto.org/imrd/directdoc.asp?DDFDocuments/t/G/TBTN22/BWA152.DOCX</v>
      </c>
      <c r="O55" s="4"/>
    </row>
    <row r="56" spans="1:15" ht="75" customHeight="1">
      <c r="A56" s="8" t="s">
        <v>1001</v>
      </c>
      <c r="B56" s="5" t="s">
        <v>358</v>
      </c>
      <c r="C56" s="4" t="str">
        <f>HYPERLINK("https://epingalert.org/en/Search?viewData= G/TBT/N/BDI/237, G/TBT/N/KEN/1256, G/TBT/N/RWA/667, G/TBT/N/TZA/777, G/TBT/N/UGA/1590"," G/TBT/N/BDI/237, G/TBT/N/KEN/1256, G/TBT/N/RWA/667, G/TBT/N/TZA/777, G/TBT/N/UGA/1590")</f>
        <v xml:space="preserve"> G/TBT/N/BDI/237, G/TBT/N/KEN/1256, G/TBT/N/RWA/667, G/TBT/N/TZA/777, G/TBT/N/UGA/1590</v>
      </c>
      <c r="D56" s="4" t="s">
        <v>102</v>
      </c>
      <c r="E56" s="5" t="s">
        <v>356</v>
      </c>
      <c r="F56" s="5" t="s">
        <v>357</v>
      </c>
      <c r="H56" s="4" t="s">
        <v>18</v>
      </c>
      <c r="I56" s="4" t="s">
        <v>227</v>
      </c>
      <c r="J56" s="4" t="s">
        <v>228</v>
      </c>
      <c r="K56" s="6">
        <v>44766</v>
      </c>
      <c r="L56" s="4" t="s">
        <v>21</v>
      </c>
      <c r="M56" s="4"/>
      <c r="N56" s="4" t="str">
        <f>HYPERLINK("https://docs.wto.org/imrd/directdoc.asp?DDFDocuments/t/G/TBT/BWA150.DOCX", "https://docs.wto.org/imrd/directdoc.asp?DDFDocuments/t/G/TBT/BWA150.DOCX")</f>
        <v>https://docs.wto.org/imrd/directdoc.asp?DDFDocuments/t/G/TBT/BWA150.DOCX</v>
      </c>
      <c r="O56" s="4"/>
    </row>
    <row r="57" spans="1:15" ht="75" customHeight="1">
      <c r="A57" s="8" t="s">
        <v>1001</v>
      </c>
      <c r="B57" s="5" t="s">
        <v>370</v>
      </c>
      <c r="C57" s="4" t="str">
        <f>HYPERLINK("https://epingalert.org/en/Search?viewData= G/TBT/N/BDI/240, G/TBT/N/KEN/1259, G/TBT/N/RWA/670, G/TBT/N/TZA/780, G/TBT/N/UGA/1593"," G/TBT/N/BDI/240, G/TBT/N/KEN/1259, G/TBT/N/RWA/670, G/TBT/N/TZA/780, G/TBT/N/UGA/1593")</f>
        <v xml:space="preserve"> G/TBT/N/BDI/240, G/TBT/N/KEN/1259, G/TBT/N/RWA/670, G/TBT/N/TZA/780, G/TBT/N/UGA/1593</v>
      </c>
      <c r="D57" s="4" t="s">
        <v>110</v>
      </c>
      <c r="E57" s="5" t="s">
        <v>368</v>
      </c>
      <c r="F57" s="5" t="s">
        <v>369</v>
      </c>
      <c r="H57" s="4" t="s">
        <v>18</v>
      </c>
      <c r="I57" s="4" t="s">
        <v>232</v>
      </c>
      <c r="J57" s="4" t="s">
        <v>233</v>
      </c>
      <c r="K57" s="6">
        <v>44766</v>
      </c>
      <c r="L57" s="4" t="s">
        <v>21</v>
      </c>
      <c r="M57" s="4"/>
      <c r="N57" s="4" t="str">
        <f>HYPERLINK("https://docs.wto.org/imrd/directdoc.asp?DDFDocuments/t/G/TBTN22/BWA153.DOCX", "https://docs.wto.org/imrd/directdoc.asp?DDFDocuments/t/G/TBTN22/BWA153.DOCX")</f>
        <v>https://docs.wto.org/imrd/directdoc.asp?DDFDocuments/t/G/TBTN22/BWA153.DOCX</v>
      </c>
      <c r="O57" s="4"/>
    </row>
    <row r="58" spans="1:15" ht="75" customHeight="1">
      <c r="A58" s="8" t="s">
        <v>1001</v>
      </c>
      <c r="B58" s="5" t="s">
        <v>358</v>
      </c>
      <c r="C58" s="4" t="str">
        <f>HYPERLINK("https://epingalert.org/en/Search?viewData= G/TBT/N/BDI/237, G/TBT/N/KEN/1256, G/TBT/N/RWA/667, G/TBT/N/TZA/777, G/TBT/N/UGA/1590"," G/TBT/N/BDI/237, G/TBT/N/KEN/1256, G/TBT/N/RWA/667, G/TBT/N/TZA/777, G/TBT/N/UGA/1590")</f>
        <v xml:space="preserve"> G/TBT/N/BDI/237, G/TBT/N/KEN/1256, G/TBT/N/RWA/667, G/TBT/N/TZA/777, G/TBT/N/UGA/1590</v>
      </c>
      <c r="D58" s="4" t="s">
        <v>110</v>
      </c>
      <c r="E58" s="5" t="s">
        <v>356</v>
      </c>
      <c r="F58" s="5" t="s">
        <v>357</v>
      </c>
      <c r="H58" s="4" t="s">
        <v>18</v>
      </c>
      <c r="I58" s="4" t="s">
        <v>18</v>
      </c>
      <c r="J58" s="4" t="s">
        <v>238</v>
      </c>
      <c r="K58" s="6">
        <v>44796</v>
      </c>
      <c r="L58" s="4" t="s">
        <v>21</v>
      </c>
      <c r="M58" s="5" t="s">
        <v>239</v>
      </c>
      <c r="N58" s="4" t="str">
        <f>HYPERLINK("https://docs.wto.org/imrd/directdoc.asp?DDFDocuments/t/G/TBTN22/EU893.DOCX", "https://docs.wto.org/imrd/directdoc.asp?DDFDocuments/t/G/TBTN22/EU893.DOCX")</f>
        <v>https://docs.wto.org/imrd/directdoc.asp?DDFDocuments/t/G/TBTN22/EU893.DOCX</v>
      </c>
      <c r="O58" s="4"/>
    </row>
    <row r="59" spans="1:15" ht="75" customHeight="1">
      <c r="A59" s="8" t="s">
        <v>1001</v>
      </c>
      <c r="B59" s="5" t="s">
        <v>370</v>
      </c>
      <c r="C59" s="4" t="str">
        <f>HYPERLINK("https://epingalert.org/en/Search?viewData= G/TBT/N/BDI/238, G/TBT/N/KEN/1257, G/TBT/N/RWA/668, G/TBT/N/TZA/778, G/TBT/N/UGA/1591"," G/TBT/N/BDI/238, G/TBT/N/KEN/1257, G/TBT/N/RWA/668, G/TBT/N/TZA/778, G/TBT/N/UGA/1591")</f>
        <v xml:space="preserve"> G/TBT/N/BDI/238, G/TBT/N/KEN/1257, G/TBT/N/RWA/668, G/TBT/N/TZA/778, G/TBT/N/UGA/1591</v>
      </c>
      <c r="D59" s="4" t="s">
        <v>43</v>
      </c>
      <c r="E59" s="5" t="s">
        <v>376</v>
      </c>
      <c r="F59" s="5" t="s">
        <v>377</v>
      </c>
      <c r="H59" s="4" t="s">
        <v>163</v>
      </c>
      <c r="I59" s="4" t="s">
        <v>18</v>
      </c>
      <c r="J59" s="4" t="s">
        <v>27</v>
      </c>
      <c r="K59" s="6" t="s">
        <v>18</v>
      </c>
      <c r="L59" s="4" t="s">
        <v>21</v>
      </c>
      <c r="M59" s="5" t="s">
        <v>242</v>
      </c>
      <c r="N59" s="4" t="str">
        <f>HYPERLINK("https://docs.wto.org/imrd/directdoc.asp?DDFDocuments/t/G/TBTN22/BRA1383.DOCX", "https://docs.wto.org/imrd/directdoc.asp?DDFDocuments/t/G/TBTN22/BRA1383.DOCX")</f>
        <v>https://docs.wto.org/imrd/directdoc.asp?DDFDocuments/t/G/TBTN22/BRA1383.DOCX</v>
      </c>
      <c r="O59" s="4"/>
    </row>
    <row r="60" spans="1:15" ht="75" customHeight="1">
      <c r="A60" s="8" t="s">
        <v>1001</v>
      </c>
      <c r="B60" s="5" t="s">
        <v>358</v>
      </c>
      <c r="C60" s="4" t="str">
        <f>HYPERLINK("https://epingalert.org/en/Search?viewData= G/TBT/N/BDI/239, G/TBT/N/KEN/1258, G/TBT/N/RWA/669, G/TBT/N/TZA/779, G/TBT/N/UGA/1592"," G/TBT/N/BDI/239, G/TBT/N/KEN/1258, G/TBT/N/RWA/669, G/TBT/N/TZA/779, G/TBT/N/UGA/1592")</f>
        <v xml:space="preserve"> G/TBT/N/BDI/239, G/TBT/N/KEN/1258, G/TBT/N/RWA/669, G/TBT/N/TZA/779, G/TBT/N/UGA/1592</v>
      </c>
      <c r="D60" s="4" t="s">
        <v>43</v>
      </c>
      <c r="E60" s="5" t="s">
        <v>380</v>
      </c>
      <c r="F60" s="5" t="s">
        <v>381</v>
      </c>
      <c r="H60" s="4" t="s">
        <v>127</v>
      </c>
      <c r="I60" s="4" t="s">
        <v>128</v>
      </c>
      <c r="J60" s="4" t="s">
        <v>129</v>
      </c>
      <c r="K60" s="6">
        <v>44766</v>
      </c>
      <c r="L60" s="4" t="s">
        <v>21</v>
      </c>
      <c r="M60" s="5" t="s">
        <v>130</v>
      </c>
      <c r="N60" s="4" t="str">
        <f>HYPERLINK("https://docs.wto.org/imrd/directdoc.asp?DDFDocuments/t/G/TBTN22/BDI247.DOCX", "https://docs.wto.org/imrd/directdoc.asp?DDFDocuments/t/G/TBTN22/BDI247.DOCX")</f>
        <v>https://docs.wto.org/imrd/directdoc.asp?DDFDocuments/t/G/TBTN22/BDI247.DOCX</v>
      </c>
      <c r="O60" s="4"/>
    </row>
    <row r="61" spans="1:15" ht="75" customHeight="1">
      <c r="A61" s="8" t="s">
        <v>1001</v>
      </c>
      <c r="B61" s="5" t="s">
        <v>370</v>
      </c>
      <c r="C61" s="4" t="str">
        <f>HYPERLINK("https://epingalert.org/en/Search?viewData= G/TBT/N/BDI/240, G/TBT/N/KEN/1259, G/TBT/N/RWA/670, G/TBT/N/TZA/780, G/TBT/N/UGA/1593"," G/TBT/N/BDI/240, G/TBT/N/KEN/1259, G/TBT/N/RWA/670, G/TBT/N/TZA/780, G/TBT/N/UGA/1593")</f>
        <v xml:space="preserve"> G/TBT/N/BDI/240, G/TBT/N/KEN/1259, G/TBT/N/RWA/670, G/TBT/N/TZA/780, G/TBT/N/UGA/1593</v>
      </c>
      <c r="D61" s="4" t="s">
        <v>43</v>
      </c>
      <c r="E61" s="5" t="s">
        <v>368</v>
      </c>
      <c r="F61" s="5" t="s">
        <v>369</v>
      </c>
      <c r="H61" s="4" t="s">
        <v>246</v>
      </c>
      <c r="I61" s="4" t="s">
        <v>247</v>
      </c>
      <c r="J61" s="4" t="s">
        <v>55</v>
      </c>
      <c r="K61" s="6">
        <v>44759</v>
      </c>
      <c r="L61" s="4" t="s">
        <v>21</v>
      </c>
      <c r="M61" s="5" t="s">
        <v>248</v>
      </c>
      <c r="N61" s="4" t="str">
        <f>HYPERLINK("https://docs.wto.org/imrd/directdoc.asp?DDFDocuments/t/G/TBTN22/BRA1397.DOCX", "https://docs.wto.org/imrd/directdoc.asp?DDFDocuments/t/G/TBTN22/BRA1397.DOCX")</f>
        <v>https://docs.wto.org/imrd/directdoc.asp?DDFDocuments/t/G/TBTN22/BRA1397.DOCX</v>
      </c>
      <c r="O61" s="4"/>
    </row>
    <row r="62" spans="1:15" ht="75" customHeight="1">
      <c r="A62" s="8" t="s">
        <v>1001</v>
      </c>
      <c r="B62" s="5" t="s">
        <v>370</v>
      </c>
      <c r="C62" s="4" t="str">
        <f>HYPERLINK("https://epingalert.org/en/Search?viewData= G/TBT/N/BDI/238, G/TBT/N/KEN/1257, G/TBT/N/RWA/668, G/TBT/N/TZA/778, G/TBT/N/UGA/1591"," G/TBT/N/BDI/238, G/TBT/N/KEN/1257, G/TBT/N/RWA/668, G/TBT/N/TZA/778, G/TBT/N/UGA/1591")</f>
        <v xml:space="preserve"> G/TBT/N/BDI/238, G/TBT/N/KEN/1257, G/TBT/N/RWA/668, G/TBT/N/TZA/778, G/TBT/N/UGA/1591</v>
      </c>
      <c r="D62" s="4" t="s">
        <v>102</v>
      </c>
      <c r="E62" s="5" t="s">
        <v>376</v>
      </c>
      <c r="F62" s="5" t="s">
        <v>377</v>
      </c>
      <c r="H62" s="4" t="s">
        <v>18</v>
      </c>
      <c r="I62" s="4" t="s">
        <v>252</v>
      </c>
      <c r="J62" s="4" t="s">
        <v>27</v>
      </c>
      <c r="K62" s="6">
        <v>44735</v>
      </c>
      <c r="L62" s="4" t="s">
        <v>21</v>
      </c>
      <c r="M62" s="5" t="s">
        <v>253</v>
      </c>
      <c r="N62" s="4" t="str">
        <f>HYPERLINK("https://docs.wto.org/imrd/directdoc.asp?DDFDocuments/t/G/TBTN22/USA1871.DOCX", "https://docs.wto.org/imrd/directdoc.asp?DDFDocuments/t/G/TBTN22/USA1871.DOCX")</f>
        <v>https://docs.wto.org/imrd/directdoc.asp?DDFDocuments/t/G/TBTN22/USA1871.DOCX</v>
      </c>
      <c r="O62" s="4"/>
    </row>
    <row r="63" spans="1:15" ht="75" customHeight="1">
      <c r="A63" s="8" t="s">
        <v>1001</v>
      </c>
      <c r="B63" s="5" t="s">
        <v>370</v>
      </c>
      <c r="C63" s="4" t="str">
        <f>HYPERLINK("https://epingalert.org/en/Search?viewData= G/TBT/N/BDI/238, G/TBT/N/KEN/1257, G/TBT/N/RWA/668, G/TBT/N/TZA/778, G/TBT/N/UGA/1591"," G/TBT/N/BDI/238, G/TBT/N/KEN/1257, G/TBT/N/RWA/668, G/TBT/N/TZA/778, G/TBT/N/UGA/1591")</f>
        <v xml:space="preserve"> G/TBT/N/BDI/238, G/TBT/N/KEN/1257, G/TBT/N/RWA/668, G/TBT/N/TZA/778, G/TBT/N/UGA/1591</v>
      </c>
      <c r="D63" s="4" t="s">
        <v>94</v>
      </c>
      <c r="E63" s="5" t="s">
        <v>376</v>
      </c>
      <c r="F63" s="5" t="s">
        <v>377</v>
      </c>
      <c r="H63" s="4" t="s">
        <v>163</v>
      </c>
      <c r="I63" s="4" t="s">
        <v>18</v>
      </c>
      <c r="J63" s="4" t="s">
        <v>27</v>
      </c>
      <c r="K63" s="6" t="s">
        <v>18</v>
      </c>
      <c r="L63" s="4" t="s">
        <v>21</v>
      </c>
      <c r="M63" s="5" t="s">
        <v>256</v>
      </c>
      <c r="N63" s="4" t="str">
        <f>HYPERLINK("https://docs.wto.org/imrd/directdoc.asp?DDFDocuments/t/G/TBTN22/BRA1382.DOCX", "https://docs.wto.org/imrd/directdoc.asp?DDFDocuments/t/G/TBTN22/BRA1382.DOCX")</f>
        <v>https://docs.wto.org/imrd/directdoc.asp?DDFDocuments/t/G/TBTN22/BRA1382.DOCX</v>
      </c>
      <c r="O63" s="4"/>
    </row>
    <row r="64" spans="1:15" ht="75" customHeight="1">
      <c r="A64" s="8" t="s">
        <v>1001</v>
      </c>
      <c r="B64" s="5" t="s">
        <v>370</v>
      </c>
      <c r="C64" s="4" t="str">
        <f>HYPERLINK("https://epingalert.org/en/Search?viewData= G/TBT/N/BDI/240, G/TBT/N/KEN/1259, G/TBT/N/RWA/670, G/TBT/N/TZA/780, G/TBT/N/UGA/1593"," G/TBT/N/BDI/240, G/TBT/N/KEN/1259, G/TBT/N/RWA/670, G/TBT/N/TZA/780, G/TBT/N/UGA/1593")</f>
        <v xml:space="preserve"> G/TBT/N/BDI/240, G/TBT/N/KEN/1259, G/TBT/N/RWA/670, G/TBT/N/TZA/780, G/TBT/N/UGA/1593</v>
      </c>
      <c r="D64" s="4" t="s">
        <v>102</v>
      </c>
      <c r="E64" s="5" t="s">
        <v>368</v>
      </c>
      <c r="F64" s="5" t="s">
        <v>369</v>
      </c>
      <c r="H64" s="4" t="s">
        <v>168</v>
      </c>
      <c r="I64" s="4" t="s">
        <v>18</v>
      </c>
      <c r="J64" s="4" t="s">
        <v>27</v>
      </c>
      <c r="K64" s="6" t="s">
        <v>18</v>
      </c>
      <c r="L64" s="4" t="s">
        <v>21</v>
      </c>
      <c r="M64" s="5" t="s">
        <v>259</v>
      </c>
      <c r="N64" s="4" t="str">
        <f>HYPERLINK("https://docs.wto.org/imrd/directdoc.asp?DDFDocuments/t/G/TBTN22/BRA1384.DOCX", "https://docs.wto.org/imrd/directdoc.asp?DDFDocuments/t/G/TBTN22/BRA1384.DOCX")</f>
        <v>https://docs.wto.org/imrd/directdoc.asp?DDFDocuments/t/G/TBTN22/BRA1384.DOCX</v>
      </c>
      <c r="O64" s="4"/>
    </row>
    <row r="65" spans="1:16" ht="75" customHeight="1">
      <c r="A65" s="8" t="s">
        <v>1001</v>
      </c>
      <c r="B65" s="5" t="s">
        <v>370</v>
      </c>
      <c r="C65" s="4" t="str">
        <f>HYPERLINK("https://epingalert.org/en/Search?viewData= G/TBT/N/BDI/241, G/TBT/N/KEN/1260, G/TBT/N/RWA/671, G/TBT/N/TZA/781, G/TBT/N/UGA/1594"," G/TBT/N/BDI/241, G/TBT/N/KEN/1260, G/TBT/N/RWA/671, G/TBT/N/TZA/781, G/TBT/N/UGA/1594")</f>
        <v xml:space="preserve"> G/TBT/N/BDI/241, G/TBT/N/KEN/1260, G/TBT/N/RWA/671, G/TBT/N/TZA/781, G/TBT/N/UGA/1594</v>
      </c>
      <c r="D65" s="4" t="s">
        <v>94</v>
      </c>
      <c r="E65" s="5" t="s">
        <v>392</v>
      </c>
      <c r="F65" s="5" t="s">
        <v>393</v>
      </c>
      <c r="H65" s="4" t="s">
        <v>18</v>
      </c>
      <c r="I65" s="4" t="s">
        <v>263</v>
      </c>
      <c r="J65" s="4" t="s">
        <v>264</v>
      </c>
      <c r="K65" s="6">
        <v>44766</v>
      </c>
      <c r="L65" s="4" t="s">
        <v>21</v>
      </c>
      <c r="M65" s="4"/>
      <c r="N65" s="4" t="str">
        <f>HYPERLINK("https://docs.wto.org/imrd/directdoc.asp?DDFDocuments/t/G/TBTN22/BWA157.DOCX", "https://docs.wto.org/imrd/directdoc.asp?DDFDocuments/t/G/TBTN22/BWA157.DOCX")</f>
        <v>https://docs.wto.org/imrd/directdoc.asp?DDFDocuments/t/G/TBTN22/BWA157.DOCX</v>
      </c>
      <c r="O65" s="4"/>
    </row>
    <row r="66" spans="1:16" ht="75" customHeight="1">
      <c r="A66" s="8" t="s">
        <v>1001</v>
      </c>
      <c r="B66" s="5" t="s">
        <v>358</v>
      </c>
      <c r="C66" s="4" t="str">
        <f>HYPERLINK("https://epingalert.org/en/Search?viewData= G/TBT/N/BDI/237, G/TBT/N/KEN/1256, G/TBT/N/RWA/667, G/TBT/N/TZA/777, G/TBT/N/UGA/1590"," G/TBT/N/BDI/237, G/TBT/N/KEN/1256, G/TBT/N/RWA/667, G/TBT/N/TZA/777, G/TBT/N/UGA/1590")</f>
        <v xml:space="preserve"> G/TBT/N/BDI/237, G/TBT/N/KEN/1256, G/TBT/N/RWA/667, G/TBT/N/TZA/777, G/TBT/N/UGA/1590</v>
      </c>
      <c r="D66" s="4" t="s">
        <v>43</v>
      </c>
      <c r="E66" s="5" t="s">
        <v>356</v>
      </c>
      <c r="F66" s="5" t="s">
        <v>357</v>
      </c>
      <c r="H66" s="4" t="s">
        <v>127</v>
      </c>
      <c r="I66" s="4" t="s">
        <v>128</v>
      </c>
      <c r="J66" s="4" t="s">
        <v>100</v>
      </c>
      <c r="K66" s="6">
        <v>44766</v>
      </c>
      <c r="L66" s="4" t="s">
        <v>21</v>
      </c>
      <c r="M66" s="5" t="s">
        <v>130</v>
      </c>
      <c r="N66" s="4" t="str">
        <f>HYPERLINK("https://docs.wto.org/imrd/directdoc.asp?DDFDocuments/t/G/TBTN22/BDI247.DOCX", "https://docs.wto.org/imrd/directdoc.asp?DDFDocuments/t/G/TBTN22/BDI247.DOCX")</f>
        <v>https://docs.wto.org/imrd/directdoc.asp?DDFDocuments/t/G/TBTN22/BDI247.DOCX</v>
      </c>
      <c r="O66" s="4"/>
    </row>
    <row r="67" spans="1:16" ht="75" customHeight="1">
      <c r="A67" s="8" t="s">
        <v>1001</v>
      </c>
      <c r="B67" s="5" t="s">
        <v>358</v>
      </c>
      <c r="C67" s="4" t="str">
        <f>HYPERLINK("https://epingalert.org/en/Search?viewData= G/TBT/N/BDI/237, G/TBT/N/KEN/1256, G/TBT/N/RWA/667, G/TBT/N/TZA/777, G/TBT/N/UGA/1590"," G/TBT/N/BDI/237, G/TBT/N/KEN/1256, G/TBT/N/RWA/667, G/TBT/N/TZA/777, G/TBT/N/UGA/1590")</f>
        <v xml:space="preserve"> G/TBT/N/BDI/237, G/TBT/N/KEN/1256, G/TBT/N/RWA/667, G/TBT/N/TZA/777, G/TBT/N/UGA/1590</v>
      </c>
      <c r="D67" s="4" t="s">
        <v>148</v>
      </c>
      <c r="E67" s="5" t="s">
        <v>356</v>
      </c>
      <c r="F67" s="5" t="s">
        <v>357</v>
      </c>
      <c r="H67" s="4" t="s">
        <v>121</v>
      </c>
      <c r="I67" s="4" t="s">
        <v>99</v>
      </c>
      <c r="J67" s="4" t="s">
        <v>122</v>
      </c>
      <c r="K67" s="6">
        <v>44766</v>
      </c>
      <c r="L67" s="4" t="s">
        <v>21</v>
      </c>
      <c r="M67" s="5" t="s">
        <v>123</v>
      </c>
      <c r="N67" s="4" t="str">
        <f>HYPERLINK("https://docs.wto.org/imrd/directdoc.asp?DDFDocuments/t/G/TBTN22/BDI245.DOCX", "https://docs.wto.org/imrd/directdoc.asp?DDFDocuments/t/G/TBTN22/BDI245.DOCX")</f>
        <v>https://docs.wto.org/imrd/directdoc.asp?DDFDocuments/t/G/TBTN22/BDI245.DOCX</v>
      </c>
      <c r="O67" s="4"/>
    </row>
    <row r="68" spans="1:16" ht="75" customHeight="1">
      <c r="A68" s="8" t="s">
        <v>1001</v>
      </c>
      <c r="B68" s="5" t="s">
        <v>370</v>
      </c>
      <c r="C68" s="4" t="str">
        <f>HYPERLINK("https://epingalert.org/en/Search?viewData= G/TBT/N/BDI/241, G/TBT/N/KEN/1260, G/TBT/N/RWA/671, G/TBT/N/TZA/781, G/TBT/N/UGA/1594"," G/TBT/N/BDI/241, G/TBT/N/KEN/1260, G/TBT/N/RWA/671, G/TBT/N/TZA/781, G/TBT/N/UGA/1594")</f>
        <v xml:space="preserve"> G/TBT/N/BDI/241, G/TBT/N/KEN/1260, G/TBT/N/RWA/671, G/TBT/N/TZA/781, G/TBT/N/UGA/1594</v>
      </c>
      <c r="D68" s="4" t="s">
        <v>102</v>
      </c>
      <c r="E68" s="5" t="s">
        <v>392</v>
      </c>
      <c r="F68" s="5" t="s">
        <v>393</v>
      </c>
      <c r="H68" s="4" t="s">
        <v>134</v>
      </c>
      <c r="I68" s="4" t="s">
        <v>99</v>
      </c>
      <c r="J68" s="4" t="s">
        <v>129</v>
      </c>
      <c r="K68" s="6">
        <v>44766</v>
      </c>
      <c r="L68" s="4" t="s">
        <v>21</v>
      </c>
      <c r="M68" s="5" t="s">
        <v>135</v>
      </c>
      <c r="N68" s="4" t="str">
        <f>HYPERLINK("https://docs.wto.org/imrd/directdoc.asp?DDFDocuments/t/G/TBTN22/BDI244.DOCX", "https://docs.wto.org/imrd/directdoc.asp?DDFDocuments/t/G/TBTN22/BDI244.DOCX")</f>
        <v>https://docs.wto.org/imrd/directdoc.asp?DDFDocuments/t/G/TBTN22/BDI244.DOCX</v>
      </c>
      <c r="O68" s="4"/>
    </row>
    <row r="69" spans="1:16" ht="75" customHeight="1">
      <c r="A69" s="8" t="s">
        <v>1001</v>
      </c>
      <c r="B69" s="5" t="s">
        <v>370</v>
      </c>
      <c r="C69" s="4" t="str">
        <f>HYPERLINK("https://epingalert.org/en/Search?viewData= G/TBT/N/BDI/241, G/TBT/N/KEN/1260, G/TBT/N/RWA/671, G/TBT/N/TZA/781, G/TBT/N/UGA/1594"," G/TBT/N/BDI/241, G/TBT/N/KEN/1260, G/TBT/N/RWA/671, G/TBT/N/TZA/781, G/TBT/N/UGA/1594")</f>
        <v xml:space="preserve"> G/TBT/N/BDI/241, G/TBT/N/KEN/1260, G/TBT/N/RWA/671, G/TBT/N/TZA/781, G/TBT/N/UGA/1594</v>
      </c>
      <c r="D69" s="4" t="s">
        <v>110</v>
      </c>
      <c r="E69" s="5" t="s">
        <v>392</v>
      </c>
      <c r="F69" s="5" t="s">
        <v>393</v>
      </c>
      <c r="H69" s="4" t="s">
        <v>163</v>
      </c>
      <c r="I69" s="4" t="s">
        <v>18</v>
      </c>
      <c r="J69" s="4" t="s">
        <v>27</v>
      </c>
      <c r="K69" s="6" t="s">
        <v>18</v>
      </c>
      <c r="L69" s="4" t="s">
        <v>21</v>
      </c>
      <c r="M69" s="5" t="s">
        <v>267</v>
      </c>
      <c r="N69" s="4" t="str">
        <f>HYPERLINK("https://docs.wto.org/imrd/directdoc.asp?DDFDocuments/t/G/TBTN22/BRA1390.DOCX", "https://docs.wto.org/imrd/directdoc.asp?DDFDocuments/t/G/TBTN22/BRA1390.DOCX")</f>
        <v>https://docs.wto.org/imrd/directdoc.asp?DDFDocuments/t/G/TBTN22/BRA1390.DOCX</v>
      </c>
      <c r="O69" s="4"/>
    </row>
    <row r="70" spans="1:16" ht="75" customHeight="1">
      <c r="A70" s="8" t="s">
        <v>1001</v>
      </c>
      <c r="B70" s="5" t="s">
        <v>370</v>
      </c>
      <c r="C70" s="4" t="str">
        <f>HYPERLINK("https://epingalert.org/en/Search?viewData= G/TBT/N/BDI/240, G/TBT/N/KEN/1259, G/TBT/N/RWA/670, G/TBT/N/TZA/780, G/TBT/N/UGA/1593"," G/TBT/N/BDI/240, G/TBT/N/KEN/1259, G/TBT/N/RWA/670, G/TBT/N/TZA/780, G/TBT/N/UGA/1593")</f>
        <v xml:space="preserve"> G/TBT/N/BDI/240, G/TBT/N/KEN/1259, G/TBT/N/RWA/670, G/TBT/N/TZA/780, G/TBT/N/UGA/1593</v>
      </c>
      <c r="D70" s="4" t="s">
        <v>148</v>
      </c>
      <c r="E70" s="5" t="s">
        <v>368</v>
      </c>
      <c r="F70" s="5" t="s">
        <v>369</v>
      </c>
      <c r="H70" s="4" t="s">
        <v>18</v>
      </c>
      <c r="I70" s="4" t="s">
        <v>271</v>
      </c>
      <c r="J70" s="4" t="s">
        <v>272</v>
      </c>
      <c r="K70" s="6">
        <v>44765</v>
      </c>
      <c r="L70" s="4" t="s">
        <v>21</v>
      </c>
      <c r="M70" s="4"/>
      <c r="N70" s="4" t="str">
        <f>HYPERLINK("https://docs.wto.org/imrd/directdoc.asp?DDFDocuments/t/G/TBTN22/BWA143.DOCX", "https://docs.wto.org/imrd/directdoc.asp?DDFDocuments/t/G/TBTN22/BWA143.DOCX")</f>
        <v>https://docs.wto.org/imrd/directdoc.asp?DDFDocuments/t/G/TBTN22/BWA143.DOCX</v>
      </c>
      <c r="O70" s="4"/>
      <c r="P70" t="str">
        <f>HYPERLINK("https://docs.wto.org/imrd/directdoc.asp?DDFDocuments/v/G/TBTN22/BWA143.DOCX", "https://docs.wto.org/imrd/directdoc.asp?DDFDocuments/v/G/TBTN22/BWA143.DOCX")</f>
        <v>https://docs.wto.org/imrd/directdoc.asp?DDFDocuments/v/G/TBTN22/BWA143.DOCX</v>
      </c>
    </row>
    <row r="71" spans="1:16" ht="75" customHeight="1">
      <c r="A71" s="8" t="s">
        <v>1001</v>
      </c>
      <c r="B71" s="5" t="s">
        <v>358</v>
      </c>
      <c r="C71" s="4" t="str">
        <f>HYPERLINK("https://epingalert.org/en/Search?viewData= G/TBT/N/BDI/239, G/TBT/N/KEN/1258, G/TBT/N/RWA/669, G/TBT/N/TZA/779, G/TBT/N/UGA/1592"," G/TBT/N/BDI/239, G/TBT/N/KEN/1258, G/TBT/N/RWA/669, G/TBT/N/TZA/779, G/TBT/N/UGA/1592")</f>
        <v xml:space="preserve"> G/TBT/N/BDI/239, G/TBT/N/KEN/1258, G/TBT/N/RWA/669, G/TBT/N/TZA/779, G/TBT/N/UGA/1592</v>
      </c>
      <c r="D71" s="4" t="s">
        <v>110</v>
      </c>
      <c r="E71" s="5" t="s">
        <v>380</v>
      </c>
      <c r="F71" s="5" t="s">
        <v>381</v>
      </c>
      <c r="H71" s="4" t="s">
        <v>18</v>
      </c>
      <c r="I71" s="4" t="s">
        <v>184</v>
      </c>
      <c r="J71" s="4" t="s">
        <v>275</v>
      </c>
      <c r="K71" s="6">
        <v>44765</v>
      </c>
      <c r="L71" s="4" t="s">
        <v>21</v>
      </c>
      <c r="M71" s="4"/>
      <c r="N71" s="4" t="str">
        <f>HYPERLINK("https://docs.wto.org/imrd/directdoc.asp?DDFDocuments/t/G/TBTN22/BWA144.DOCX", "https://docs.wto.org/imrd/directdoc.asp?DDFDocuments/t/G/TBTN22/BWA144.DOCX")</f>
        <v>https://docs.wto.org/imrd/directdoc.asp?DDFDocuments/t/G/TBTN22/BWA144.DOCX</v>
      </c>
      <c r="O71" s="4"/>
      <c r="P71" t="str">
        <f>HYPERLINK("https://docs.wto.org/imrd/directdoc.asp?DDFDocuments/v/G/TBTN22/BWA144.DOCX", "https://docs.wto.org/imrd/directdoc.asp?DDFDocuments/v/G/TBTN22/BWA144.DOCX")</f>
        <v>https://docs.wto.org/imrd/directdoc.asp?DDFDocuments/v/G/TBTN22/BWA144.DOCX</v>
      </c>
    </row>
    <row r="72" spans="1:16" ht="75" customHeight="1">
      <c r="A72" s="8" t="s">
        <v>1001</v>
      </c>
      <c r="B72" s="5" t="s">
        <v>370</v>
      </c>
      <c r="C72" s="4" t="str">
        <f>HYPERLINK("https://epingalert.org/en/Search?viewData= G/TBT/N/BDI/241, G/TBT/N/KEN/1260, G/TBT/N/RWA/671, G/TBT/N/TZA/781, G/TBT/N/UGA/1594"," G/TBT/N/BDI/241, G/TBT/N/KEN/1260, G/TBT/N/RWA/671, G/TBT/N/TZA/781, G/TBT/N/UGA/1594")</f>
        <v xml:space="preserve"> G/TBT/N/BDI/241, G/TBT/N/KEN/1260, G/TBT/N/RWA/671, G/TBT/N/TZA/781, G/TBT/N/UGA/1594</v>
      </c>
      <c r="D72" s="4" t="s">
        <v>43</v>
      </c>
      <c r="E72" s="5" t="s">
        <v>392</v>
      </c>
      <c r="F72" s="5" t="s">
        <v>393</v>
      </c>
      <c r="H72" s="4" t="s">
        <v>18</v>
      </c>
      <c r="I72" s="4" t="s">
        <v>279</v>
      </c>
      <c r="J72" s="4" t="s">
        <v>280</v>
      </c>
      <c r="K72" s="6">
        <v>44765</v>
      </c>
      <c r="L72" s="4" t="s">
        <v>21</v>
      </c>
      <c r="M72" s="4"/>
      <c r="N72" s="4" t="str">
        <f>HYPERLINK("https://docs.wto.org/imrd/directdoc.asp?DDFDocuments/t/G/TBTN22/BWA146.DOCX", "https://docs.wto.org/imrd/directdoc.asp?DDFDocuments/t/G/TBTN22/BWA146.DOCX")</f>
        <v>https://docs.wto.org/imrd/directdoc.asp?DDFDocuments/t/G/TBTN22/BWA146.DOCX</v>
      </c>
      <c r="O72" s="4"/>
    </row>
    <row r="73" spans="1:16" ht="75" customHeight="1">
      <c r="A73" s="8" t="s">
        <v>1001</v>
      </c>
      <c r="B73" s="5" t="s">
        <v>370</v>
      </c>
      <c r="C73" s="4" t="str">
        <f>HYPERLINK("https://epingalert.org/en/Search?viewData= G/TBT/N/BDI/241, G/TBT/N/KEN/1260, G/TBT/N/RWA/671, G/TBT/N/TZA/781, G/TBT/N/UGA/1594"," G/TBT/N/BDI/241, G/TBT/N/KEN/1260, G/TBT/N/RWA/671, G/TBT/N/TZA/781, G/TBT/N/UGA/1594")</f>
        <v xml:space="preserve"> G/TBT/N/BDI/241, G/TBT/N/KEN/1260, G/TBT/N/RWA/671, G/TBT/N/TZA/781, G/TBT/N/UGA/1594</v>
      </c>
      <c r="D73" s="4" t="s">
        <v>148</v>
      </c>
      <c r="E73" s="5" t="s">
        <v>392</v>
      </c>
      <c r="F73" s="5" t="s">
        <v>393</v>
      </c>
      <c r="H73" s="4" t="s">
        <v>18</v>
      </c>
      <c r="I73" s="4" t="s">
        <v>271</v>
      </c>
      <c r="J73" s="4" t="s">
        <v>283</v>
      </c>
      <c r="K73" s="6">
        <v>44765</v>
      </c>
      <c r="L73" s="4" t="s">
        <v>21</v>
      </c>
      <c r="M73" s="4"/>
      <c r="N73" s="4" t="str">
        <f>HYPERLINK("https://docs.wto.org/imrd/directdoc.asp?DDFDocuments/t/G/TBTN22/BWA140.DOCX", "https://docs.wto.org/imrd/directdoc.asp?DDFDocuments/t/G/TBTN22/BWA140.DOCX")</f>
        <v>https://docs.wto.org/imrd/directdoc.asp?DDFDocuments/t/G/TBTN22/BWA140.DOCX</v>
      </c>
      <c r="O73" s="4"/>
      <c r="P73" t="str">
        <f>HYPERLINK("https://docs.wto.org/imrd/directdoc.asp?DDFDocuments/v/G/TBTN22/BWA140.DOCX", "https://docs.wto.org/imrd/directdoc.asp?DDFDocuments/v/G/TBTN22/BWA140.DOCX")</f>
        <v>https://docs.wto.org/imrd/directdoc.asp?DDFDocuments/v/G/TBTN22/BWA140.DOCX</v>
      </c>
    </row>
    <row r="74" spans="1:16" ht="75" customHeight="1">
      <c r="A74" s="8" t="s">
        <v>1001</v>
      </c>
      <c r="B74" s="5" t="s">
        <v>370</v>
      </c>
      <c r="C74" s="4" t="str">
        <f>HYPERLINK("https://epingalert.org/en/Search?viewData= G/TBT/N/BDI/238, G/TBT/N/KEN/1257, G/TBT/N/RWA/668, G/TBT/N/TZA/778, G/TBT/N/UGA/1591"," G/TBT/N/BDI/238, G/TBT/N/KEN/1257, G/TBT/N/RWA/668, G/TBT/N/TZA/778, G/TBT/N/UGA/1591")</f>
        <v xml:space="preserve"> G/TBT/N/BDI/238, G/TBT/N/KEN/1257, G/TBT/N/RWA/668, G/TBT/N/TZA/778, G/TBT/N/UGA/1591</v>
      </c>
      <c r="D74" s="4" t="s">
        <v>148</v>
      </c>
      <c r="E74" s="5" t="s">
        <v>376</v>
      </c>
      <c r="F74" s="5" t="s">
        <v>377</v>
      </c>
      <c r="H74" s="4" t="s">
        <v>18</v>
      </c>
      <c r="I74" s="4" t="s">
        <v>271</v>
      </c>
      <c r="J74" s="4" t="s">
        <v>286</v>
      </c>
      <c r="K74" s="6">
        <v>44765</v>
      </c>
      <c r="L74" s="4" t="s">
        <v>21</v>
      </c>
      <c r="M74" s="4"/>
      <c r="N74" s="4" t="str">
        <f>HYPERLINK("https://docs.wto.org/imrd/directdoc.asp?DDFDocuments/t/G/TBTN22/BWA139.DOCX", "https://docs.wto.org/imrd/directdoc.asp?DDFDocuments/t/G/TBTN22/BWA139.DOCX")</f>
        <v>https://docs.wto.org/imrd/directdoc.asp?DDFDocuments/t/G/TBTN22/BWA139.DOCX</v>
      </c>
      <c r="O74" s="4"/>
      <c r="P74" t="str">
        <f>HYPERLINK("https://docs.wto.org/imrd/directdoc.asp?DDFDocuments/v/G/TBTN22/BWA139.DOCX", "https://docs.wto.org/imrd/directdoc.asp?DDFDocuments/v/G/TBTN22/BWA139.DOCX")</f>
        <v>https://docs.wto.org/imrd/directdoc.asp?DDFDocuments/v/G/TBTN22/BWA139.DOCX</v>
      </c>
    </row>
    <row r="75" spans="1:16" ht="75" customHeight="1">
      <c r="A75" s="8" t="s">
        <v>1001</v>
      </c>
      <c r="B75" s="5" t="s">
        <v>358</v>
      </c>
      <c r="C75" s="4" t="str">
        <f>HYPERLINK("https://epingalert.org/en/Search?viewData= G/TBT/N/BDI/239, G/TBT/N/KEN/1258, G/TBT/N/RWA/669, G/TBT/N/TZA/779, G/TBT/N/UGA/1592"," G/TBT/N/BDI/239, G/TBT/N/KEN/1258, G/TBT/N/RWA/669, G/TBT/N/TZA/779, G/TBT/N/UGA/1592")</f>
        <v xml:space="preserve"> G/TBT/N/BDI/239, G/TBT/N/KEN/1258, G/TBT/N/RWA/669, G/TBT/N/TZA/779, G/TBT/N/UGA/1592</v>
      </c>
      <c r="D75" s="4" t="s">
        <v>102</v>
      </c>
      <c r="E75" s="5" t="s">
        <v>380</v>
      </c>
      <c r="F75" s="5" t="s">
        <v>381</v>
      </c>
      <c r="H75" s="4" t="s">
        <v>18</v>
      </c>
      <c r="I75" s="4" t="s">
        <v>290</v>
      </c>
      <c r="J75" s="4" t="s">
        <v>291</v>
      </c>
      <c r="K75" s="6">
        <v>44795</v>
      </c>
      <c r="L75" s="4" t="s">
        <v>21</v>
      </c>
      <c r="M75" s="5" t="s">
        <v>292</v>
      </c>
      <c r="N75" s="4" t="str">
        <f>HYPERLINK("https://docs.wto.org/imrd/directdoc.asp?DDFDocuments/t/G/TBTN22/USA1870.DOCX", "https://docs.wto.org/imrd/directdoc.asp?DDFDocuments/t/G/TBTN22/USA1870.DOCX")</f>
        <v>https://docs.wto.org/imrd/directdoc.asp?DDFDocuments/t/G/TBTN22/USA1870.DOCX</v>
      </c>
      <c r="O75" s="4"/>
    </row>
    <row r="76" spans="1:16" ht="75" customHeight="1">
      <c r="A76" s="8" t="s">
        <v>1001</v>
      </c>
      <c r="B76" s="5" t="s">
        <v>358</v>
      </c>
      <c r="C76" s="4" t="str">
        <f>HYPERLINK("https://epingalert.org/en/Search?viewData= G/TBT/N/BDI/239, G/TBT/N/KEN/1258, G/TBT/N/RWA/669, G/TBT/N/TZA/779, G/TBT/N/UGA/1592"," G/TBT/N/BDI/239, G/TBT/N/KEN/1258, G/TBT/N/RWA/669, G/TBT/N/TZA/779, G/TBT/N/UGA/1592")</f>
        <v xml:space="preserve"> G/TBT/N/BDI/239, G/TBT/N/KEN/1258, G/TBT/N/RWA/669, G/TBT/N/TZA/779, G/TBT/N/UGA/1592</v>
      </c>
      <c r="D76" s="4" t="s">
        <v>148</v>
      </c>
      <c r="E76" s="5" t="s">
        <v>380</v>
      </c>
      <c r="F76" s="5" t="s">
        <v>381</v>
      </c>
      <c r="H76" s="4" t="s">
        <v>18</v>
      </c>
      <c r="I76" s="4" t="s">
        <v>184</v>
      </c>
      <c r="J76" s="4" t="s">
        <v>295</v>
      </c>
      <c r="K76" s="6">
        <v>44765</v>
      </c>
      <c r="L76" s="4" t="s">
        <v>21</v>
      </c>
      <c r="M76" s="4"/>
      <c r="N76" s="4" t="str">
        <f>HYPERLINK("https://docs.wto.org/imrd/directdoc.asp?DDFDocuments/t/G/TBTN22/BWA145.DOCX", "https://docs.wto.org/imrd/directdoc.asp?DDFDocuments/t/G/TBTN22/BWA145.DOCX")</f>
        <v>https://docs.wto.org/imrd/directdoc.asp?DDFDocuments/t/G/TBTN22/BWA145.DOCX</v>
      </c>
      <c r="O76" s="4"/>
      <c r="P76" t="str">
        <f>HYPERLINK("https://docs.wto.org/imrd/directdoc.asp?DDFDocuments/v/G/TBTN22/BWA145.DOCX", "https://docs.wto.org/imrd/directdoc.asp?DDFDocuments/v/G/TBTN22/BWA145.DOCX")</f>
        <v>https://docs.wto.org/imrd/directdoc.asp?DDFDocuments/v/G/TBTN22/BWA145.DOCX</v>
      </c>
    </row>
    <row r="77" spans="1:16" ht="75" customHeight="1">
      <c r="A77" s="8" t="s">
        <v>1001</v>
      </c>
      <c r="B77" s="5" t="s">
        <v>370</v>
      </c>
      <c r="C77" s="4" t="str">
        <f>HYPERLINK("https://epingalert.org/en/Search?viewData= G/TBT/N/BDI/242, G/TBT/N/KEN/1261, G/TBT/N/RWA/672, G/TBT/N/TZA/782, G/TBT/N/UGA/1595"," G/TBT/N/BDI/242, G/TBT/N/KEN/1261, G/TBT/N/RWA/672, G/TBT/N/TZA/782, G/TBT/N/UGA/1595")</f>
        <v xml:space="preserve"> G/TBT/N/BDI/242, G/TBT/N/KEN/1261, G/TBT/N/RWA/672, G/TBT/N/TZA/782, G/TBT/N/UGA/1595</v>
      </c>
      <c r="D77" s="4" t="s">
        <v>148</v>
      </c>
      <c r="E77" s="5" t="s">
        <v>409</v>
      </c>
      <c r="F77" s="5" t="s">
        <v>410</v>
      </c>
      <c r="H77" s="4" t="s">
        <v>18</v>
      </c>
      <c r="I77" s="4" t="s">
        <v>184</v>
      </c>
      <c r="J77" s="4" t="s">
        <v>299</v>
      </c>
      <c r="K77" s="6">
        <v>44765</v>
      </c>
      <c r="L77" s="4" t="s">
        <v>21</v>
      </c>
      <c r="M77" s="4"/>
      <c r="N77" s="4" t="str">
        <f>HYPERLINK("https://docs.wto.org/imrd/directdoc.asp?DDFDocuments/t/G/TBTN22/BWA142.DOCX", "https://docs.wto.org/imrd/directdoc.asp?DDFDocuments/t/G/TBTN22/BWA142.DOCX")</f>
        <v>https://docs.wto.org/imrd/directdoc.asp?DDFDocuments/t/G/TBTN22/BWA142.DOCX</v>
      </c>
      <c r="O77" s="4"/>
      <c r="P77" t="str">
        <f>HYPERLINK("https://docs.wto.org/imrd/directdoc.asp?DDFDocuments/v/G/TBTN22/BWA142.DOCX", "https://docs.wto.org/imrd/directdoc.asp?DDFDocuments/v/G/TBTN22/BWA142.DOCX")</f>
        <v>https://docs.wto.org/imrd/directdoc.asp?DDFDocuments/v/G/TBTN22/BWA142.DOCX</v>
      </c>
    </row>
    <row r="78" spans="1:16" ht="75" customHeight="1">
      <c r="A78" s="8" t="s">
        <v>1001</v>
      </c>
      <c r="B78" s="5" t="s">
        <v>370</v>
      </c>
      <c r="C78" s="4" t="str">
        <f>HYPERLINK("https://epingalert.org/en/Search?viewData= G/TBT/N/BDI/242, G/TBT/N/KEN/1261, G/TBT/N/RWA/672, G/TBT/N/TZA/782, G/TBT/N/UGA/1595"," G/TBT/N/BDI/242, G/TBT/N/KEN/1261, G/TBT/N/RWA/672, G/TBT/N/TZA/782, G/TBT/N/UGA/1595")</f>
        <v xml:space="preserve"> G/TBT/N/BDI/242, G/TBT/N/KEN/1261, G/TBT/N/RWA/672, G/TBT/N/TZA/782, G/TBT/N/UGA/1595</v>
      </c>
      <c r="D78" s="4" t="s">
        <v>110</v>
      </c>
      <c r="E78" s="5" t="s">
        <v>409</v>
      </c>
      <c r="F78" s="5" t="s">
        <v>410</v>
      </c>
      <c r="H78" s="4" t="s">
        <v>18</v>
      </c>
      <c r="I78" s="4" t="s">
        <v>184</v>
      </c>
      <c r="J78" s="4" t="s">
        <v>302</v>
      </c>
      <c r="K78" s="6">
        <v>44765</v>
      </c>
      <c r="L78" s="4" t="s">
        <v>21</v>
      </c>
      <c r="M78" s="4"/>
      <c r="N78" s="4" t="str">
        <f>HYPERLINK("https://docs.wto.org/imrd/directdoc.asp?DDFDocuments/t/G/TBTN22/BWA147.DOCX", "https://docs.wto.org/imrd/directdoc.asp?DDFDocuments/t/G/TBTN22/BWA147.DOCX")</f>
        <v>https://docs.wto.org/imrd/directdoc.asp?DDFDocuments/t/G/TBTN22/BWA147.DOCX</v>
      </c>
      <c r="O78" s="4"/>
      <c r="P78" t="str">
        <f>HYPERLINK("https://docs.wto.org/imrd/directdoc.asp?DDFDocuments/v/G/TBTN22/BWA147.DOCX", "https://docs.wto.org/imrd/directdoc.asp?DDFDocuments/v/G/TBTN22/BWA147.DOCX")</f>
        <v>https://docs.wto.org/imrd/directdoc.asp?DDFDocuments/v/G/TBTN22/BWA147.DOCX</v>
      </c>
    </row>
    <row r="79" spans="1:16" ht="75" customHeight="1">
      <c r="A79" s="8" t="s">
        <v>1001</v>
      </c>
      <c r="B79" s="5" t="s">
        <v>370</v>
      </c>
      <c r="C79" s="4" t="str">
        <f>HYPERLINK("https://epingalert.org/en/Search?viewData= G/TBT/N/BDI/242, G/TBT/N/KEN/1261, G/TBT/N/RWA/672, G/TBT/N/TZA/782, G/TBT/N/UGA/1595"," G/TBT/N/BDI/242, G/TBT/N/KEN/1261, G/TBT/N/RWA/672, G/TBT/N/TZA/782, G/TBT/N/UGA/1595")</f>
        <v xml:space="preserve"> G/TBT/N/BDI/242, G/TBT/N/KEN/1261, G/TBT/N/RWA/672, G/TBT/N/TZA/782, G/TBT/N/UGA/1595</v>
      </c>
      <c r="D79" s="4" t="s">
        <v>43</v>
      </c>
      <c r="E79" s="5" t="s">
        <v>409</v>
      </c>
      <c r="F79" s="5" t="s">
        <v>410</v>
      </c>
      <c r="H79" s="4" t="s">
        <v>18</v>
      </c>
      <c r="I79" s="4" t="s">
        <v>18</v>
      </c>
      <c r="J79" s="4" t="s">
        <v>307</v>
      </c>
      <c r="K79" s="6">
        <v>44729</v>
      </c>
      <c r="L79" s="4" t="s">
        <v>21</v>
      </c>
      <c r="M79" s="5" t="s">
        <v>308</v>
      </c>
      <c r="N79" s="4" t="str">
        <f>HYPERLINK("https://docs.wto.org/imrd/directdoc.asp?DDFDocuments/t/G/TBTN22/RUS133.DOCX", "https://docs.wto.org/imrd/directdoc.asp?DDFDocuments/t/G/TBTN22/RUS133.DOCX")</f>
        <v>https://docs.wto.org/imrd/directdoc.asp?DDFDocuments/t/G/TBTN22/RUS133.DOCX</v>
      </c>
      <c r="O79" s="4"/>
    </row>
    <row r="80" spans="1:16" ht="75" customHeight="1">
      <c r="A80" s="8" t="s">
        <v>1001</v>
      </c>
      <c r="B80" s="5" t="s">
        <v>370</v>
      </c>
      <c r="C80" s="4" t="str">
        <f>HYPERLINK("https://epingalert.org/en/Search?viewData= G/TBT/N/BDI/242, G/TBT/N/KEN/1261, G/TBT/N/RWA/672, G/TBT/N/TZA/782, G/TBT/N/UGA/1595"," G/TBT/N/BDI/242, G/TBT/N/KEN/1261, G/TBT/N/RWA/672, G/TBT/N/TZA/782, G/TBT/N/UGA/1595")</f>
        <v xml:space="preserve"> G/TBT/N/BDI/242, G/TBT/N/KEN/1261, G/TBT/N/RWA/672, G/TBT/N/TZA/782, G/TBT/N/UGA/1595</v>
      </c>
      <c r="D80" s="4" t="s">
        <v>94</v>
      </c>
      <c r="E80" s="5" t="s">
        <v>409</v>
      </c>
      <c r="F80" s="5" t="s">
        <v>410</v>
      </c>
      <c r="H80" s="4" t="s">
        <v>312</v>
      </c>
      <c r="I80" s="4" t="s">
        <v>18</v>
      </c>
      <c r="J80" s="4" t="s">
        <v>27</v>
      </c>
      <c r="K80" s="6">
        <v>44735</v>
      </c>
      <c r="L80" s="4" t="s">
        <v>21</v>
      </c>
      <c r="M80" s="5" t="s">
        <v>313</v>
      </c>
      <c r="N80" s="4" t="str">
        <f>HYPERLINK("https://docs.wto.org/imrd/directdoc.asp?DDFDocuments/t/G/TBTN22/TPKM489.DOCX", "https://docs.wto.org/imrd/directdoc.asp?DDFDocuments/t/G/TBTN22/TPKM489.DOCX")</f>
        <v>https://docs.wto.org/imrd/directdoc.asp?DDFDocuments/t/G/TBTN22/TPKM489.DOCX</v>
      </c>
      <c r="O80" s="4"/>
      <c r="P80" t="str">
        <f>HYPERLINK("https://docs.wto.org/imrd/directdoc.asp?DDFDocuments/v/G/TBTN22/TPKM489.DOCX", "https://docs.wto.org/imrd/directdoc.asp?DDFDocuments/v/G/TBTN22/TPKM489.DOCX")</f>
        <v>https://docs.wto.org/imrd/directdoc.asp?DDFDocuments/v/G/TBTN22/TPKM489.DOCX</v>
      </c>
    </row>
    <row r="81" spans="1:16" ht="75" customHeight="1">
      <c r="A81" s="8" t="s">
        <v>1001</v>
      </c>
      <c r="B81" s="5" t="s">
        <v>370</v>
      </c>
      <c r="C81" s="4" t="str">
        <f>HYPERLINK("https://epingalert.org/en/Search?viewData= G/TBT/N/BDI/238, G/TBT/N/KEN/1257, G/TBT/N/RWA/668, G/TBT/N/TZA/778, G/TBT/N/UGA/1591"," G/TBT/N/BDI/238, G/TBT/N/KEN/1257, G/TBT/N/RWA/668, G/TBT/N/TZA/778, G/TBT/N/UGA/1591")</f>
        <v xml:space="preserve"> G/TBT/N/BDI/238, G/TBT/N/KEN/1257, G/TBT/N/RWA/668, G/TBT/N/TZA/778, G/TBT/N/UGA/1591</v>
      </c>
      <c r="D81" s="4" t="s">
        <v>110</v>
      </c>
      <c r="E81" s="5" t="s">
        <v>376</v>
      </c>
      <c r="F81" s="5" t="s">
        <v>377</v>
      </c>
      <c r="H81" s="4" t="s">
        <v>18</v>
      </c>
      <c r="I81" s="4" t="s">
        <v>184</v>
      </c>
      <c r="J81" s="4" t="s">
        <v>316</v>
      </c>
      <c r="K81" s="6">
        <v>44765</v>
      </c>
      <c r="L81" s="4" t="s">
        <v>21</v>
      </c>
      <c r="M81" s="4"/>
      <c r="N81" s="4" t="str">
        <f>HYPERLINK("https://docs.wto.org/imrd/directdoc.asp?DDFDocuments/t/G/TBTN22/BWA141.DOCX", "https://docs.wto.org/imrd/directdoc.asp?DDFDocuments/t/G/TBTN22/BWA141.DOCX")</f>
        <v>https://docs.wto.org/imrd/directdoc.asp?DDFDocuments/t/G/TBTN22/BWA141.DOCX</v>
      </c>
      <c r="O81" s="4"/>
      <c r="P81" t="str">
        <f>HYPERLINK("https://docs.wto.org/imrd/directdoc.asp?DDFDocuments/v/G/TBTN22/BWA141.DOCX", "https://docs.wto.org/imrd/directdoc.asp?DDFDocuments/v/G/TBTN22/BWA141.DOCX")</f>
        <v>https://docs.wto.org/imrd/directdoc.asp?DDFDocuments/v/G/TBTN22/BWA141.DOCX</v>
      </c>
    </row>
    <row r="82" spans="1:16" ht="75" customHeight="1">
      <c r="A82" s="8" t="s">
        <v>1001</v>
      </c>
      <c r="B82" s="5" t="s">
        <v>358</v>
      </c>
      <c r="C82" s="4" t="str">
        <f>HYPERLINK("https://epingalert.org/en/Search?viewData= G/TBT/N/BDI/239, G/TBT/N/KEN/1258, G/TBT/N/RWA/669, G/TBT/N/TZA/779, G/TBT/N/UGA/1592"," G/TBT/N/BDI/239, G/TBT/N/KEN/1258, G/TBT/N/RWA/669, G/TBT/N/TZA/779, G/TBT/N/UGA/1592")</f>
        <v xml:space="preserve"> G/TBT/N/BDI/239, G/TBT/N/KEN/1258, G/TBT/N/RWA/669, G/TBT/N/TZA/779, G/TBT/N/UGA/1592</v>
      </c>
      <c r="D82" s="4" t="s">
        <v>94</v>
      </c>
      <c r="E82" s="5" t="s">
        <v>380</v>
      </c>
      <c r="F82" s="5" t="s">
        <v>381</v>
      </c>
      <c r="H82" s="4" t="s">
        <v>18</v>
      </c>
      <c r="I82" s="4" t="s">
        <v>320</v>
      </c>
      <c r="J82" s="4" t="s">
        <v>321</v>
      </c>
      <c r="K82" s="6">
        <v>44726</v>
      </c>
      <c r="L82" s="4" t="s">
        <v>21</v>
      </c>
      <c r="M82" s="5" t="s">
        <v>322</v>
      </c>
      <c r="N82" s="4" t="str">
        <f>HYPERLINK("https://docs.wto.org/imrd/directdoc.asp?DDFDocuments/t/G/TBTN22/USA1868.DOCX", "https://docs.wto.org/imrd/directdoc.asp?DDFDocuments/t/G/TBTN22/USA1868.DOCX")</f>
        <v>https://docs.wto.org/imrd/directdoc.asp?DDFDocuments/t/G/TBTN22/USA1868.DOCX</v>
      </c>
      <c r="O82" s="4"/>
    </row>
    <row r="83" spans="1:16" ht="75" customHeight="1">
      <c r="A83" s="8" t="s">
        <v>1001</v>
      </c>
      <c r="B83" s="5" t="s">
        <v>370</v>
      </c>
      <c r="C83" s="4" t="str">
        <f>HYPERLINK("https://epingalert.org/en/Search?viewData= G/TBT/N/BDI/242, G/TBT/N/KEN/1261, G/TBT/N/RWA/672, G/TBT/N/TZA/782, G/TBT/N/UGA/1595"," G/TBT/N/BDI/242, G/TBT/N/KEN/1261, G/TBT/N/RWA/672, G/TBT/N/TZA/782, G/TBT/N/UGA/1595")</f>
        <v xml:space="preserve"> G/TBT/N/BDI/242, G/TBT/N/KEN/1261, G/TBT/N/RWA/672, G/TBT/N/TZA/782, G/TBT/N/UGA/1595</v>
      </c>
      <c r="D83" s="4" t="s">
        <v>102</v>
      </c>
      <c r="E83" s="5" t="s">
        <v>409</v>
      </c>
      <c r="F83" s="5" t="s">
        <v>410</v>
      </c>
      <c r="H83" s="4" t="s">
        <v>18</v>
      </c>
      <c r="I83" s="4" t="s">
        <v>326</v>
      </c>
      <c r="J83" s="4" t="s">
        <v>327</v>
      </c>
      <c r="K83" s="6">
        <v>44720</v>
      </c>
      <c r="L83" s="4" t="s">
        <v>21</v>
      </c>
      <c r="M83" s="5" t="s">
        <v>328</v>
      </c>
      <c r="N83" s="4" t="str">
        <f>HYPERLINK("https://docs.wto.org/imrd/directdoc.asp?DDFDocuments/t/G/TBTN22/USA1867.DOCX", "https://docs.wto.org/imrd/directdoc.asp?DDFDocuments/t/G/TBTN22/USA1867.DOCX")</f>
        <v>https://docs.wto.org/imrd/directdoc.asp?DDFDocuments/t/G/TBTN22/USA1867.DOCX</v>
      </c>
      <c r="O83" s="4" t="str">
        <f>HYPERLINK("https://docs.wto.org/imrd/directdoc.asp?DDFDocuments/u/G/TBTN22/USA1867.DOCX", "https://docs.wto.org/imrd/directdoc.asp?DDFDocuments/u/G/TBTN22/USA1867.DOCX")</f>
        <v>https://docs.wto.org/imrd/directdoc.asp?DDFDocuments/u/G/TBTN22/USA1867.DOCX</v>
      </c>
      <c r="P83" t="str">
        <f>HYPERLINK("https://docs.wto.org/imrd/directdoc.asp?DDFDocuments/v/G/TBTN22/USA1867.DOCX", "https://docs.wto.org/imrd/directdoc.asp?DDFDocuments/v/G/TBTN22/USA1867.DOCX")</f>
        <v>https://docs.wto.org/imrd/directdoc.asp?DDFDocuments/v/G/TBTN22/USA1867.DOCX</v>
      </c>
    </row>
    <row r="84" spans="1:16" ht="75" customHeight="1">
      <c r="A84" s="8" t="s">
        <v>1001</v>
      </c>
      <c r="B84" s="5" t="s">
        <v>358</v>
      </c>
      <c r="C84" s="4" t="str">
        <f>HYPERLINK("https://epingalert.org/en/Search?viewData= G/TBT/N/BDI/237, G/TBT/N/KEN/1256, G/TBT/N/RWA/667, G/TBT/N/TZA/777, G/TBT/N/UGA/1590"," G/TBT/N/BDI/237, G/TBT/N/KEN/1256, G/TBT/N/RWA/667, G/TBT/N/TZA/777, G/TBT/N/UGA/1590")</f>
        <v xml:space="preserve"> G/TBT/N/BDI/237, G/TBT/N/KEN/1256, G/TBT/N/RWA/667, G/TBT/N/TZA/777, G/TBT/N/UGA/1590</v>
      </c>
      <c r="D84" s="4" t="s">
        <v>94</v>
      </c>
      <c r="E84" s="5" t="s">
        <v>356</v>
      </c>
      <c r="F84" s="5" t="s">
        <v>357</v>
      </c>
      <c r="H84" s="4" t="s">
        <v>18</v>
      </c>
      <c r="I84" s="4" t="s">
        <v>332</v>
      </c>
      <c r="J84" s="4" t="s">
        <v>333</v>
      </c>
      <c r="K84" s="6">
        <v>44764</v>
      </c>
      <c r="L84" s="4" t="s">
        <v>21</v>
      </c>
      <c r="M84" s="4"/>
      <c r="N84" s="4" t="str">
        <f>HYPERLINK("https://docs.wto.org/imrd/directdoc.asp?DDFDocuments/t/G/TBTN22/BWA138.DOCX", "https://docs.wto.org/imrd/directdoc.asp?DDFDocuments/t/G/TBTN22/BWA138.DOCX")</f>
        <v>https://docs.wto.org/imrd/directdoc.asp?DDFDocuments/t/G/TBTN22/BWA138.DOCX</v>
      </c>
      <c r="O84" s="4"/>
      <c r="P84" t="str">
        <f>HYPERLINK("https://docs.wto.org/imrd/directdoc.asp?DDFDocuments/v/G/TBTN22/BWA138.DOCX", "https://docs.wto.org/imrd/directdoc.asp?DDFDocuments/v/G/TBTN22/BWA138.DOCX")</f>
        <v>https://docs.wto.org/imrd/directdoc.asp?DDFDocuments/v/G/TBTN22/BWA138.DOCX</v>
      </c>
    </row>
    <row r="85" spans="1:16" ht="75" customHeight="1">
      <c r="A85" s="8" t="s">
        <v>1001</v>
      </c>
      <c r="B85" s="5" t="s">
        <v>370</v>
      </c>
      <c r="C85" s="4" t="str">
        <f>HYPERLINK("https://epingalert.org/en/Search?viewData= G/TBT/N/BDI/240, G/TBT/N/KEN/1259, G/TBT/N/RWA/670, G/TBT/N/TZA/780, G/TBT/N/UGA/1593"," G/TBT/N/BDI/240, G/TBT/N/KEN/1259, G/TBT/N/RWA/670, G/TBT/N/TZA/780, G/TBT/N/UGA/1593")</f>
        <v xml:space="preserve"> G/TBT/N/BDI/240, G/TBT/N/KEN/1259, G/TBT/N/RWA/670, G/TBT/N/TZA/780, G/TBT/N/UGA/1593</v>
      </c>
      <c r="D85" s="4" t="s">
        <v>94</v>
      </c>
      <c r="E85" s="5" t="s">
        <v>368</v>
      </c>
      <c r="F85" s="5" t="s">
        <v>369</v>
      </c>
      <c r="H85" s="4" t="s">
        <v>18</v>
      </c>
      <c r="I85" s="4" t="s">
        <v>337</v>
      </c>
      <c r="J85" s="4" t="s">
        <v>338</v>
      </c>
      <c r="K85" s="6">
        <v>44712</v>
      </c>
      <c r="L85" s="4" t="s">
        <v>21</v>
      </c>
      <c r="M85" s="5" t="s">
        <v>339</v>
      </c>
      <c r="N85" s="4" t="str">
        <f>HYPERLINK("https://docs.wto.org/imrd/directdoc.asp?DDFDocuments/t/G/TBTN22/USA1869.DOCX", "https://docs.wto.org/imrd/directdoc.asp?DDFDocuments/t/G/TBTN22/USA1869.DOCX")</f>
        <v>https://docs.wto.org/imrd/directdoc.asp?DDFDocuments/t/G/TBTN22/USA1869.DOCX</v>
      </c>
      <c r="O85" s="4" t="str">
        <f>HYPERLINK("https://docs.wto.org/imrd/directdoc.asp?DDFDocuments/u/G/TBTN22/USA1869.DOCX", "https://docs.wto.org/imrd/directdoc.asp?DDFDocuments/u/G/TBTN22/USA1869.DOCX")</f>
        <v>https://docs.wto.org/imrd/directdoc.asp?DDFDocuments/u/G/TBTN22/USA1869.DOCX</v>
      </c>
    </row>
    <row r="86" spans="1:16" ht="75" customHeight="1">
      <c r="A86" s="8" t="s">
        <v>1011</v>
      </c>
      <c r="B86" s="5" t="s">
        <v>226</v>
      </c>
      <c r="C86" s="4" t="str">
        <f>HYPERLINK("https://epingalert.org/en/Search?viewData= G/TBT/N/BWA/150"," G/TBT/N/BWA/150")</f>
        <v xml:space="preserve"> G/TBT/N/BWA/150</v>
      </c>
      <c r="D86" s="4" t="s">
        <v>112</v>
      </c>
      <c r="E86" s="5" t="s">
        <v>224</v>
      </c>
      <c r="F86" s="5" t="s">
        <v>225</v>
      </c>
      <c r="H86" s="4" t="s">
        <v>18</v>
      </c>
      <c r="I86" s="4" t="s">
        <v>343</v>
      </c>
      <c r="J86" s="4" t="s">
        <v>27</v>
      </c>
      <c r="K86" s="6">
        <v>44760</v>
      </c>
      <c r="L86" s="4" t="s">
        <v>21</v>
      </c>
      <c r="M86" s="5" t="s">
        <v>344</v>
      </c>
      <c r="N86" s="4" t="str">
        <f>HYPERLINK("https://docs.wto.org/imrd/directdoc.asp?DDFDocuments/t/G/TBTN22/USA1866.DOCX", "https://docs.wto.org/imrd/directdoc.asp?DDFDocuments/t/G/TBTN22/USA1866.DOCX")</f>
        <v>https://docs.wto.org/imrd/directdoc.asp?DDFDocuments/t/G/TBTN22/USA1866.DOCX</v>
      </c>
      <c r="O86" s="4" t="str">
        <f>HYPERLINK("https://docs.wto.org/imrd/directdoc.asp?DDFDocuments/u/G/TBTN22/USA1866.DOCX", "https://docs.wto.org/imrd/directdoc.asp?DDFDocuments/u/G/TBTN22/USA1866.DOCX")</f>
        <v>https://docs.wto.org/imrd/directdoc.asp?DDFDocuments/u/G/TBTN22/USA1866.DOCX</v>
      </c>
      <c r="P86" t="str">
        <f>HYPERLINK("https://docs.wto.org/imrd/directdoc.asp?DDFDocuments/v/G/TBTN22/USA1866.DOCX", "https://docs.wto.org/imrd/directdoc.asp?DDFDocuments/v/G/TBTN22/USA1866.DOCX")</f>
        <v>https://docs.wto.org/imrd/directdoc.asp?DDFDocuments/v/G/TBTN22/USA1866.DOCX</v>
      </c>
    </row>
    <row r="87" spans="1:16" ht="75" customHeight="1">
      <c r="A87" s="8" t="s">
        <v>1052</v>
      </c>
      <c r="B87" s="5" t="s">
        <v>522</v>
      </c>
      <c r="C87" s="4" t="str">
        <f>HYPERLINK("https://epingalert.org/en/Search?viewData= G/TBT/N/KEN/1249"," G/TBT/N/KEN/1249")</f>
        <v xml:space="preserve"> G/TBT/N/KEN/1249</v>
      </c>
      <c r="D87" s="4" t="s">
        <v>94</v>
      </c>
      <c r="E87" s="5" t="s">
        <v>520</v>
      </c>
      <c r="F87" s="5" t="s">
        <v>521</v>
      </c>
      <c r="H87" s="4" t="s">
        <v>18</v>
      </c>
      <c r="I87" s="4" t="s">
        <v>348</v>
      </c>
      <c r="J87" s="4" t="s">
        <v>349</v>
      </c>
      <c r="K87" s="6">
        <v>44733</v>
      </c>
      <c r="L87" s="4" t="s">
        <v>21</v>
      </c>
      <c r="M87" s="5" t="s">
        <v>350</v>
      </c>
      <c r="N87" s="4" t="str">
        <f>HYPERLINK("https://docs.wto.org/imrd/directdoc.asp?DDFDocuments/t/G/TBTN22/USA1865.DOCX", "https://docs.wto.org/imrd/directdoc.asp?DDFDocuments/t/G/TBTN22/USA1865.DOCX")</f>
        <v>https://docs.wto.org/imrd/directdoc.asp?DDFDocuments/t/G/TBTN22/USA1865.DOCX</v>
      </c>
      <c r="O87" s="4" t="str">
        <f>HYPERLINK("https://docs.wto.org/imrd/directdoc.asp?DDFDocuments/u/G/TBTN22/USA1865.DOCX", "https://docs.wto.org/imrd/directdoc.asp?DDFDocuments/u/G/TBTN22/USA1865.DOCX")</f>
        <v>https://docs.wto.org/imrd/directdoc.asp?DDFDocuments/u/G/TBTN22/USA1865.DOCX</v>
      </c>
      <c r="P87" t="str">
        <f>HYPERLINK("https://docs.wto.org/imrd/directdoc.asp?DDFDocuments/v/G/TBTN22/USA1865.DOCX", "https://docs.wto.org/imrd/directdoc.asp?DDFDocuments/v/G/TBTN22/USA1865.DOCX")</f>
        <v>https://docs.wto.org/imrd/directdoc.asp?DDFDocuments/v/G/TBTN22/USA1865.DOCX</v>
      </c>
    </row>
    <row r="88" spans="1:16" ht="75" customHeight="1">
      <c r="A88" s="8" t="s">
        <v>1052</v>
      </c>
      <c r="B88" s="5" t="s">
        <v>522</v>
      </c>
      <c r="C88" s="4" t="str">
        <f>HYPERLINK("https://epingalert.org/en/Search?viewData= G/TBT/N/KEN/1248"," G/TBT/N/KEN/1248")</f>
        <v xml:space="preserve"> G/TBT/N/KEN/1248</v>
      </c>
      <c r="D88" s="4" t="s">
        <v>94</v>
      </c>
      <c r="E88" s="5" t="s">
        <v>553</v>
      </c>
      <c r="F88" s="5" t="s">
        <v>554</v>
      </c>
      <c r="H88" s="4" t="s">
        <v>18</v>
      </c>
      <c r="I88" s="4" t="s">
        <v>354</v>
      </c>
      <c r="J88" s="4" t="s">
        <v>355</v>
      </c>
      <c r="K88" s="6">
        <v>44761</v>
      </c>
      <c r="L88" s="4" t="s">
        <v>21</v>
      </c>
      <c r="M88" s="4"/>
      <c r="N88" s="4" t="str">
        <f>HYPERLINK("https://docs.wto.org/imrd/directdoc.asp?DDFDocuments/t/G/TBTN22/BWA137.DOCX", "https://docs.wto.org/imrd/directdoc.asp?DDFDocuments/t/G/TBTN22/BWA137.DOCX")</f>
        <v>https://docs.wto.org/imrd/directdoc.asp?DDFDocuments/t/G/TBTN22/BWA137.DOCX</v>
      </c>
      <c r="O88" s="4" t="str">
        <f>HYPERLINK("https://docs.wto.org/imrd/directdoc.asp?DDFDocuments/u/G/TBTN22/BWA137.DOCX", "https://docs.wto.org/imrd/directdoc.asp?DDFDocuments/u/G/TBTN22/BWA137.DOCX")</f>
        <v>https://docs.wto.org/imrd/directdoc.asp?DDFDocuments/u/G/TBTN22/BWA137.DOCX</v>
      </c>
      <c r="P88" t="str">
        <f>HYPERLINK("https://docs.wto.org/imrd/directdoc.asp?DDFDocuments/v/G/TBTN22/BWA137.DOCX", "https://docs.wto.org/imrd/directdoc.asp?DDFDocuments/v/G/TBTN22/BWA137.DOCX")</f>
        <v>https://docs.wto.org/imrd/directdoc.asp?DDFDocuments/v/G/TBTN22/BWA137.DOCX</v>
      </c>
    </row>
    <row r="89" spans="1:16" ht="75" customHeight="1">
      <c r="A89" s="8" t="s">
        <v>1097</v>
      </c>
      <c r="B89" s="5" t="s">
        <v>784</v>
      </c>
      <c r="C89" s="4" t="str">
        <f>HYPERLINK("https://epingalert.org/en/Search?viewData= G/TBT/N/RWA/664"," G/TBT/N/RWA/664")</f>
        <v xml:space="preserve"> G/TBT/N/RWA/664</v>
      </c>
      <c r="D89" s="4" t="s">
        <v>148</v>
      </c>
      <c r="E89" s="5" t="s">
        <v>782</v>
      </c>
      <c r="F89" s="5" t="s">
        <v>783</v>
      </c>
      <c r="H89" s="4" t="s">
        <v>359</v>
      </c>
      <c r="I89" s="4" t="s">
        <v>179</v>
      </c>
      <c r="J89" s="4" t="s">
        <v>360</v>
      </c>
      <c r="K89" s="6">
        <v>44760</v>
      </c>
      <c r="L89" s="4" t="s">
        <v>21</v>
      </c>
      <c r="M89" s="5" t="s">
        <v>361</v>
      </c>
      <c r="N89" s="4" t="str">
        <f>HYPERLINK("https://docs.wto.org/imrd/directdoc.asp?DDFDocuments/t/G/TBTN22/BDI237.DOCX", "https://docs.wto.org/imrd/directdoc.asp?DDFDocuments/t/G/TBTN22/BDI237.DOCX")</f>
        <v>https://docs.wto.org/imrd/directdoc.asp?DDFDocuments/t/G/TBTN22/BDI237.DOCX</v>
      </c>
      <c r="O89" s="4" t="str">
        <f>HYPERLINK("https://docs.wto.org/imrd/directdoc.asp?DDFDocuments/u/G/TBTN22/BDI237.DOCX", "https://docs.wto.org/imrd/directdoc.asp?DDFDocuments/u/G/TBTN22/BDI237.DOCX")</f>
        <v>https://docs.wto.org/imrd/directdoc.asp?DDFDocuments/u/G/TBTN22/BDI237.DOCX</v>
      </c>
      <c r="P89" t="str">
        <f>HYPERLINK("https://docs.wto.org/imrd/directdoc.asp?DDFDocuments/v/G/TBTN22/BDI237.DOCX", "https://docs.wto.org/imrd/directdoc.asp?DDFDocuments/v/G/TBTN22/BDI237.DOCX")</f>
        <v>https://docs.wto.org/imrd/directdoc.asp?DDFDocuments/v/G/TBTN22/BDI237.DOCX</v>
      </c>
    </row>
    <row r="90" spans="1:16" ht="75" customHeight="1">
      <c r="A90" s="8" t="s">
        <v>1114</v>
      </c>
      <c r="B90" s="5" t="s">
        <v>893</v>
      </c>
      <c r="C90" s="4" t="str">
        <f>HYPERLINK("https://epingalert.org/en/Search?viewData= G/TBT/N/TZA/761"," G/TBT/N/TZA/761")</f>
        <v xml:space="preserve"> G/TBT/N/TZA/761</v>
      </c>
      <c r="D90" s="4" t="s">
        <v>110</v>
      </c>
      <c r="E90" s="5" t="s">
        <v>891</v>
      </c>
      <c r="F90" s="5" t="s">
        <v>892</v>
      </c>
      <c r="H90" s="4" t="s">
        <v>365</v>
      </c>
      <c r="I90" s="4" t="s">
        <v>179</v>
      </c>
      <c r="J90" s="4" t="s">
        <v>366</v>
      </c>
      <c r="K90" s="6">
        <v>44760</v>
      </c>
      <c r="L90" s="4" t="s">
        <v>21</v>
      </c>
      <c r="M90" s="5" t="s">
        <v>367</v>
      </c>
      <c r="N90" s="4" t="str">
        <f>HYPERLINK("https://docs.wto.org/imrd/directdoc.asp?DDFDocuments/t/G/TBTN22/BDI235.DOCX", "https://docs.wto.org/imrd/directdoc.asp?DDFDocuments/t/G/TBTN22/BDI235.DOCX")</f>
        <v>https://docs.wto.org/imrd/directdoc.asp?DDFDocuments/t/G/TBTN22/BDI235.DOCX</v>
      </c>
      <c r="O90" s="4" t="str">
        <f>HYPERLINK("https://docs.wto.org/imrd/directdoc.asp?DDFDocuments/u/G/TBTN22/BDI235.DOCX", "https://docs.wto.org/imrd/directdoc.asp?DDFDocuments/u/G/TBTN22/BDI235.DOCX")</f>
        <v>https://docs.wto.org/imrd/directdoc.asp?DDFDocuments/u/G/TBTN22/BDI235.DOCX</v>
      </c>
      <c r="P90" t="str">
        <f>HYPERLINK("https://docs.wto.org/imrd/directdoc.asp?DDFDocuments/v/G/TBTN22/BDI235.DOCX", "https://docs.wto.org/imrd/directdoc.asp?DDFDocuments/v/G/TBTN22/BDI235.DOCX")</f>
        <v>https://docs.wto.org/imrd/directdoc.asp?DDFDocuments/v/G/TBTN22/BDI235.DOCX</v>
      </c>
    </row>
    <row r="91" spans="1:16" ht="75" customHeight="1">
      <c r="A91" s="8" t="s">
        <v>1114</v>
      </c>
      <c r="B91" s="5" t="s">
        <v>893</v>
      </c>
      <c r="C91" s="4" t="str">
        <f>HYPERLINK("https://epingalert.org/en/Search?viewData= G/TBT/N/TZA/758"," G/TBT/N/TZA/758")</f>
        <v xml:space="preserve"> G/TBT/N/TZA/758</v>
      </c>
      <c r="D91" s="4" t="s">
        <v>110</v>
      </c>
      <c r="E91" s="5" t="s">
        <v>897</v>
      </c>
      <c r="F91" s="5" t="s">
        <v>898</v>
      </c>
      <c r="H91" s="4" t="s">
        <v>371</v>
      </c>
      <c r="I91" s="4" t="s">
        <v>179</v>
      </c>
      <c r="J91" s="4" t="s">
        <v>372</v>
      </c>
      <c r="K91" s="6">
        <v>44760</v>
      </c>
      <c r="L91" s="4" t="s">
        <v>21</v>
      </c>
      <c r="M91" s="5" t="s">
        <v>373</v>
      </c>
      <c r="N91" s="4" t="str">
        <f>HYPERLINK("https://docs.wto.org/imrd/directdoc.asp?DDFDocuments/t/G/TBTN22/BDI240.DOCX", "https://docs.wto.org/imrd/directdoc.asp?DDFDocuments/t/G/TBTN22/BDI240.DOCX")</f>
        <v>https://docs.wto.org/imrd/directdoc.asp?DDFDocuments/t/G/TBTN22/BDI240.DOCX</v>
      </c>
      <c r="O91" s="4" t="str">
        <f>HYPERLINK("https://docs.wto.org/imrd/directdoc.asp?DDFDocuments/u/G/TBTN22/BDI240.DOCX", "https://docs.wto.org/imrd/directdoc.asp?DDFDocuments/u/G/TBTN22/BDI240.DOCX")</f>
        <v>https://docs.wto.org/imrd/directdoc.asp?DDFDocuments/u/G/TBTN22/BDI240.DOCX</v>
      </c>
      <c r="P91" t="str">
        <f>HYPERLINK("https://docs.wto.org/imrd/directdoc.asp?DDFDocuments/v/G/TBTN22/BDI240.DOCX", "https://docs.wto.org/imrd/directdoc.asp?DDFDocuments/v/G/TBTN22/BDI240.DOCX")</f>
        <v>https://docs.wto.org/imrd/directdoc.asp?DDFDocuments/v/G/TBTN22/BDI240.DOCX</v>
      </c>
    </row>
    <row r="92" spans="1:16" ht="75" customHeight="1">
      <c r="A92" s="8" t="s">
        <v>1114</v>
      </c>
      <c r="B92" s="5" t="s">
        <v>893</v>
      </c>
      <c r="C92" s="4" t="str">
        <f>HYPERLINK("https://epingalert.org/en/Search?viewData= G/TBT/N/TZA/759"," G/TBT/N/TZA/759")</f>
        <v xml:space="preserve"> G/TBT/N/TZA/759</v>
      </c>
      <c r="D92" s="4" t="s">
        <v>110</v>
      </c>
      <c r="E92" s="5" t="s">
        <v>904</v>
      </c>
      <c r="F92" s="5" t="s">
        <v>905</v>
      </c>
      <c r="H92" s="4" t="s">
        <v>359</v>
      </c>
      <c r="I92" s="4" t="s">
        <v>179</v>
      </c>
      <c r="J92" s="4" t="s">
        <v>374</v>
      </c>
      <c r="K92" s="6">
        <v>44760</v>
      </c>
      <c r="L92" s="4" t="s">
        <v>21</v>
      </c>
      <c r="M92" s="5" t="s">
        <v>361</v>
      </c>
      <c r="N92" s="4" t="str">
        <f>HYPERLINK("https://docs.wto.org/imrd/directdoc.asp?DDFDocuments/t/G/TBTN22/BDI237.DOCX", "https://docs.wto.org/imrd/directdoc.asp?DDFDocuments/t/G/TBTN22/BDI237.DOCX")</f>
        <v>https://docs.wto.org/imrd/directdoc.asp?DDFDocuments/t/G/TBTN22/BDI237.DOCX</v>
      </c>
      <c r="O92" s="4" t="str">
        <f>HYPERLINK("https://docs.wto.org/imrd/directdoc.asp?DDFDocuments/u/G/TBTN22/BDI237.DOCX", "https://docs.wto.org/imrd/directdoc.asp?DDFDocuments/u/G/TBTN22/BDI237.DOCX")</f>
        <v>https://docs.wto.org/imrd/directdoc.asp?DDFDocuments/u/G/TBTN22/BDI237.DOCX</v>
      </c>
      <c r="P92" t="str">
        <f>HYPERLINK("https://docs.wto.org/imrd/directdoc.asp?DDFDocuments/v/G/TBTN22/BDI237.DOCX", "https://docs.wto.org/imrd/directdoc.asp?DDFDocuments/v/G/TBTN22/BDI237.DOCX")</f>
        <v>https://docs.wto.org/imrd/directdoc.asp?DDFDocuments/v/G/TBTN22/BDI237.DOCX</v>
      </c>
    </row>
    <row r="93" spans="1:16" ht="75" customHeight="1">
      <c r="A93" s="8" t="s">
        <v>1114</v>
      </c>
      <c r="B93" s="5" t="s">
        <v>893</v>
      </c>
      <c r="C93" s="4" t="str">
        <f>HYPERLINK("https://epingalert.org/en/Search?viewData= G/TBT/N/TZA/753"," G/TBT/N/TZA/753")</f>
        <v xml:space="preserve"> G/TBT/N/TZA/753</v>
      </c>
      <c r="D93" s="4" t="s">
        <v>110</v>
      </c>
      <c r="E93" s="5" t="s">
        <v>907</v>
      </c>
      <c r="F93" s="5" t="s">
        <v>908</v>
      </c>
      <c r="H93" s="4" t="s">
        <v>365</v>
      </c>
      <c r="I93" s="4" t="s">
        <v>179</v>
      </c>
      <c r="J93" s="4" t="s">
        <v>375</v>
      </c>
      <c r="K93" s="6">
        <v>44760</v>
      </c>
      <c r="L93" s="4" t="s">
        <v>21</v>
      </c>
      <c r="M93" s="5" t="s">
        <v>367</v>
      </c>
      <c r="N93" s="4" t="str">
        <f>HYPERLINK("https://docs.wto.org/imrd/directdoc.asp?DDFDocuments/t/G/TBTN22/BDI235.DOCX", "https://docs.wto.org/imrd/directdoc.asp?DDFDocuments/t/G/TBTN22/BDI235.DOCX")</f>
        <v>https://docs.wto.org/imrd/directdoc.asp?DDFDocuments/t/G/TBTN22/BDI235.DOCX</v>
      </c>
      <c r="O93" s="4" t="str">
        <f>HYPERLINK("https://docs.wto.org/imrd/directdoc.asp?DDFDocuments/u/G/TBTN22/BDI235.DOCX", "https://docs.wto.org/imrd/directdoc.asp?DDFDocuments/u/G/TBTN22/BDI235.DOCX")</f>
        <v>https://docs.wto.org/imrd/directdoc.asp?DDFDocuments/u/G/TBTN22/BDI235.DOCX</v>
      </c>
      <c r="P93" t="str">
        <f>HYPERLINK("https://docs.wto.org/imrd/directdoc.asp?DDFDocuments/v/G/TBTN22/BDI235.DOCX", "https://docs.wto.org/imrd/directdoc.asp?DDFDocuments/v/G/TBTN22/BDI235.DOCX")</f>
        <v>https://docs.wto.org/imrd/directdoc.asp?DDFDocuments/v/G/TBTN22/BDI235.DOCX</v>
      </c>
    </row>
    <row r="94" spans="1:16" ht="75" customHeight="1">
      <c r="A94" s="8" t="s">
        <v>1039</v>
      </c>
      <c r="B94" s="5" t="s">
        <v>439</v>
      </c>
      <c r="C94" s="4" t="str">
        <f>HYPERLINK("https://epingalert.org/en/Search?viewData= G/TBT/N/EU/892"," G/TBT/N/EU/892")</f>
        <v xml:space="preserve"> G/TBT/N/EU/892</v>
      </c>
      <c r="D94" s="4" t="s">
        <v>234</v>
      </c>
      <c r="E94" s="5" t="s">
        <v>437</v>
      </c>
      <c r="F94" s="5" t="s">
        <v>438</v>
      </c>
      <c r="H94" s="4" t="s">
        <v>371</v>
      </c>
      <c r="I94" s="4" t="s">
        <v>179</v>
      </c>
      <c r="J94" s="4" t="s">
        <v>378</v>
      </c>
      <c r="K94" s="6">
        <v>44760</v>
      </c>
      <c r="L94" s="4" t="s">
        <v>21</v>
      </c>
      <c r="M94" s="5" t="s">
        <v>379</v>
      </c>
      <c r="N94" s="4" t="str">
        <f>HYPERLINK("https://docs.wto.org/imrd/directdoc.asp?DDFDocuments/t/G/TBTN22/BDI238.DOCX", "https://docs.wto.org/imrd/directdoc.asp?DDFDocuments/t/G/TBTN22/BDI238.DOCX")</f>
        <v>https://docs.wto.org/imrd/directdoc.asp?DDFDocuments/t/G/TBTN22/BDI238.DOCX</v>
      </c>
      <c r="O94" s="4" t="str">
        <f>HYPERLINK("https://docs.wto.org/imrd/directdoc.asp?DDFDocuments/u/G/TBTN22/BDI238.DOCX", "https://docs.wto.org/imrd/directdoc.asp?DDFDocuments/u/G/TBTN22/BDI238.DOCX")</f>
        <v>https://docs.wto.org/imrd/directdoc.asp?DDFDocuments/u/G/TBTN22/BDI238.DOCX</v>
      </c>
      <c r="P94" t="str">
        <f>HYPERLINK("https://docs.wto.org/imrd/directdoc.asp?DDFDocuments/v/G/TBTN22/BDI238.DOCX", "https://docs.wto.org/imrd/directdoc.asp?DDFDocuments/v/G/TBTN22/BDI238.DOCX")</f>
        <v>https://docs.wto.org/imrd/directdoc.asp?DDFDocuments/v/G/TBTN22/BDI238.DOCX</v>
      </c>
    </row>
    <row r="95" spans="1:16" ht="75" customHeight="1">
      <c r="A95" s="8" t="s">
        <v>1039</v>
      </c>
      <c r="B95" s="5" t="s">
        <v>504</v>
      </c>
      <c r="C95" s="4" t="str">
        <f>HYPERLINK("https://epingalert.org/en/Search?viewData= G/TBT/N/KOR/1073"," G/TBT/N/KOR/1073")</f>
        <v xml:space="preserve"> G/TBT/N/KOR/1073</v>
      </c>
      <c r="D95" s="4" t="s">
        <v>37</v>
      </c>
      <c r="E95" s="5" t="s">
        <v>502</v>
      </c>
      <c r="F95" s="5" t="s">
        <v>503</v>
      </c>
      <c r="H95" s="4" t="s">
        <v>359</v>
      </c>
      <c r="I95" s="4" t="s">
        <v>179</v>
      </c>
      <c r="J95" s="4" t="s">
        <v>382</v>
      </c>
      <c r="K95" s="6">
        <v>44760</v>
      </c>
      <c r="L95" s="4" t="s">
        <v>21</v>
      </c>
      <c r="M95" s="5" t="s">
        <v>383</v>
      </c>
      <c r="N95" s="4" t="str">
        <f>HYPERLINK("https://docs.wto.org/imrd/directdoc.asp?DDFDocuments/t/G/TBTN22/BDI239.DOCX", "https://docs.wto.org/imrd/directdoc.asp?DDFDocuments/t/G/TBTN22/BDI239.DOCX")</f>
        <v>https://docs.wto.org/imrd/directdoc.asp?DDFDocuments/t/G/TBTN22/BDI239.DOCX</v>
      </c>
      <c r="O95" s="4" t="str">
        <f>HYPERLINK("https://docs.wto.org/imrd/directdoc.asp?DDFDocuments/u/G/TBTN22/BDI239.DOCX", "https://docs.wto.org/imrd/directdoc.asp?DDFDocuments/u/G/TBTN22/BDI239.DOCX")</f>
        <v>https://docs.wto.org/imrd/directdoc.asp?DDFDocuments/u/G/TBTN22/BDI239.DOCX</v>
      </c>
      <c r="P95" t="str">
        <f>HYPERLINK("https://docs.wto.org/imrd/directdoc.asp?DDFDocuments/v/G/TBTN22/BDI239.DOCX", "https://docs.wto.org/imrd/directdoc.asp?DDFDocuments/v/G/TBTN22/BDI239.DOCX")</f>
        <v>https://docs.wto.org/imrd/directdoc.asp?DDFDocuments/v/G/TBTN22/BDI239.DOCX</v>
      </c>
    </row>
    <row r="96" spans="1:16" ht="75" customHeight="1">
      <c r="A96" s="8" t="s">
        <v>1080</v>
      </c>
      <c r="B96" s="5" t="s">
        <v>688</v>
      </c>
      <c r="C96" s="4" t="str">
        <f>HYPERLINK("https://epingalert.org/en/Search?viewData= G/TBT/N/EGY/320"," G/TBT/N/EGY/320")</f>
        <v xml:space="preserve"> G/TBT/N/EGY/320</v>
      </c>
      <c r="D96" s="4" t="s">
        <v>685</v>
      </c>
      <c r="E96" s="5" t="s">
        <v>686</v>
      </c>
      <c r="F96" s="5" t="s">
        <v>687</v>
      </c>
      <c r="H96" s="4" t="s">
        <v>18</v>
      </c>
      <c r="I96" s="4" t="s">
        <v>387</v>
      </c>
      <c r="J96" s="4" t="s">
        <v>388</v>
      </c>
      <c r="K96" s="6">
        <v>44760</v>
      </c>
      <c r="L96" s="4" t="s">
        <v>21</v>
      </c>
      <c r="M96" s="5" t="s">
        <v>389</v>
      </c>
      <c r="N96" s="4" t="str">
        <f>HYPERLINK("https://docs.wto.org/imrd/directdoc.asp?DDFDocuments/t/G/TBTN22/USA1864.DOCX", "https://docs.wto.org/imrd/directdoc.asp?DDFDocuments/t/G/TBTN22/USA1864.DOCX")</f>
        <v>https://docs.wto.org/imrd/directdoc.asp?DDFDocuments/t/G/TBTN22/USA1864.DOCX</v>
      </c>
      <c r="O96" s="4" t="str">
        <f>HYPERLINK("https://docs.wto.org/imrd/directdoc.asp?DDFDocuments/u/G/TBTN22/USA1864.DOCX", "https://docs.wto.org/imrd/directdoc.asp?DDFDocuments/u/G/TBTN22/USA1864.DOCX")</f>
        <v>https://docs.wto.org/imrd/directdoc.asp?DDFDocuments/u/G/TBTN22/USA1864.DOCX</v>
      </c>
      <c r="P96" t="str">
        <f>HYPERLINK("https://docs.wto.org/imrd/directdoc.asp?DDFDocuments/v/G/TBTN22/USA1864.DOCX", "https://docs.wto.org/imrd/directdoc.asp?DDFDocuments/v/G/TBTN22/USA1864.DOCX")</f>
        <v>https://docs.wto.org/imrd/directdoc.asp?DDFDocuments/v/G/TBTN22/USA1864.DOCX</v>
      </c>
    </row>
    <row r="97" spans="1:16" ht="75" customHeight="1">
      <c r="A97" s="8" t="s">
        <v>1080</v>
      </c>
      <c r="B97" s="5" t="s">
        <v>688</v>
      </c>
      <c r="C97" s="4" t="str">
        <f>HYPERLINK("https://epingalert.org/en/Search?viewData= G/TBT/N/EGY/319"," G/TBT/N/EGY/319")</f>
        <v xml:space="preserve"> G/TBT/N/EGY/319</v>
      </c>
      <c r="D97" s="4" t="s">
        <v>685</v>
      </c>
      <c r="E97" s="5" t="s">
        <v>753</v>
      </c>
      <c r="F97" s="5" t="s">
        <v>754</v>
      </c>
      <c r="H97" s="4" t="s">
        <v>365</v>
      </c>
      <c r="I97" s="4" t="s">
        <v>179</v>
      </c>
      <c r="J97" s="4" t="s">
        <v>375</v>
      </c>
      <c r="K97" s="6">
        <v>44760</v>
      </c>
      <c r="L97" s="4" t="s">
        <v>21</v>
      </c>
      <c r="M97" s="5" t="s">
        <v>367</v>
      </c>
      <c r="N97" s="4" t="str">
        <f>HYPERLINK("https://docs.wto.org/imrd/directdoc.asp?DDFDocuments/t/G/TBTN22/BDI235.DOCX", "https://docs.wto.org/imrd/directdoc.asp?DDFDocuments/t/G/TBTN22/BDI235.DOCX")</f>
        <v>https://docs.wto.org/imrd/directdoc.asp?DDFDocuments/t/G/TBTN22/BDI235.DOCX</v>
      </c>
      <c r="O97" s="4" t="str">
        <f>HYPERLINK("https://docs.wto.org/imrd/directdoc.asp?DDFDocuments/u/G/TBTN22/BDI235.DOCX", "https://docs.wto.org/imrd/directdoc.asp?DDFDocuments/u/G/TBTN22/BDI235.DOCX")</f>
        <v>https://docs.wto.org/imrd/directdoc.asp?DDFDocuments/u/G/TBTN22/BDI235.DOCX</v>
      </c>
      <c r="P97" t="str">
        <f>HYPERLINK("https://docs.wto.org/imrd/directdoc.asp?DDFDocuments/v/G/TBTN22/BDI235.DOCX", "https://docs.wto.org/imrd/directdoc.asp?DDFDocuments/v/G/TBTN22/BDI235.DOCX")</f>
        <v>https://docs.wto.org/imrd/directdoc.asp?DDFDocuments/v/G/TBTN22/BDI235.DOCX</v>
      </c>
    </row>
    <row r="98" spans="1:16" ht="75" customHeight="1">
      <c r="A98" s="8" t="s">
        <v>1051</v>
      </c>
      <c r="B98" s="5" t="s">
        <v>517</v>
      </c>
      <c r="C98" s="4" t="str">
        <f>HYPERLINK("https://epingalert.org/en/Search?viewData= G/TBT/N/SVN/117"," G/TBT/N/SVN/117")</f>
        <v xml:space="preserve"> G/TBT/N/SVN/117</v>
      </c>
      <c r="D98" s="4" t="s">
        <v>514</v>
      </c>
      <c r="E98" s="5" t="s">
        <v>515</v>
      </c>
      <c r="F98" s="5" t="s">
        <v>516</v>
      </c>
      <c r="H98" s="4" t="s">
        <v>371</v>
      </c>
      <c r="I98" s="4" t="s">
        <v>179</v>
      </c>
      <c r="J98" s="4" t="s">
        <v>390</v>
      </c>
      <c r="K98" s="6">
        <v>44760</v>
      </c>
      <c r="L98" s="4" t="s">
        <v>21</v>
      </c>
      <c r="M98" s="5" t="s">
        <v>373</v>
      </c>
      <c r="N98" s="4" t="str">
        <f>HYPERLINK("https://docs.wto.org/imrd/directdoc.asp?DDFDocuments/t/G/TBTN22/BDI240.DOCX", "https://docs.wto.org/imrd/directdoc.asp?DDFDocuments/t/G/TBTN22/BDI240.DOCX")</f>
        <v>https://docs.wto.org/imrd/directdoc.asp?DDFDocuments/t/G/TBTN22/BDI240.DOCX</v>
      </c>
      <c r="O98" s="4" t="str">
        <f>HYPERLINK("https://docs.wto.org/imrd/directdoc.asp?DDFDocuments/u/G/TBTN22/BDI240.DOCX", "https://docs.wto.org/imrd/directdoc.asp?DDFDocuments/u/G/TBTN22/BDI240.DOCX")</f>
        <v>https://docs.wto.org/imrd/directdoc.asp?DDFDocuments/u/G/TBTN22/BDI240.DOCX</v>
      </c>
      <c r="P98" t="str">
        <f>HYPERLINK("https://docs.wto.org/imrd/directdoc.asp?DDFDocuments/v/G/TBTN22/BDI240.DOCX", "https://docs.wto.org/imrd/directdoc.asp?DDFDocuments/v/G/TBTN22/BDI240.DOCX")</f>
        <v>https://docs.wto.org/imrd/directdoc.asp?DDFDocuments/v/G/TBTN22/BDI240.DOCX</v>
      </c>
    </row>
    <row r="99" spans="1:16" ht="75" customHeight="1">
      <c r="A99" s="8" t="s">
        <v>1050</v>
      </c>
      <c r="B99" s="5" t="s">
        <v>510</v>
      </c>
      <c r="C99" s="4" t="str">
        <f>HYPERLINK("https://epingalert.org/en/Search?viewData= G/TBT/N/PHL/288"," G/TBT/N/PHL/288")</f>
        <v xml:space="preserve"> G/TBT/N/PHL/288</v>
      </c>
      <c r="D99" s="4" t="s">
        <v>507</v>
      </c>
      <c r="E99" s="5" t="s">
        <v>508</v>
      </c>
      <c r="F99" s="5" t="s">
        <v>509</v>
      </c>
      <c r="H99" s="4" t="s">
        <v>371</v>
      </c>
      <c r="I99" s="4" t="s">
        <v>179</v>
      </c>
      <c r="J99" s="4" t="s">
        <v>378</v>
      </c>
      <c r="K99" s="6">
        <v>44760</v>
      </c>
      <c r="L99" s="4" t="s">
        <v>21</v>
      </c>
      <c r="M99" s="5" t="s">
        <v>379</v>
      </c>
      <c r="N99" s="4" t="str">
        <f>HYPERLINK("https://docs.wto.org/imrd/directdoc.asp?DDFDocuments/t/G/TBTN22/BDI238.DOCX", "https://docs.wto.org/imrd/directdoc.asp?DDFDocuments/t/G/TBTN22/BDI238.DOCX")</f>
        <v>https://docs.wto.org/imrd/directdoc.asp?DDFDocuments/t/G/TBTN22/BDI238.DOCX</v>
      </c>
      <c r="O99" s="4" t="str">
        <f>HYPERLINK("https://docs.wto.org/imrd/directdoc.asp?DDFDocuments/u/G/TBTN22/BDI238.DOCX", "https://docs.wto.org/imrd/directdoc.asp?DDFDocuments/u/G/TBTN22/BDI238.DOCX")</f>
        <v>https://docs.wto.org/imrd/directdoc.asp?DDFDocuments/u/G/TBTN22/BDI238.DOCX</v>
      </c>
      <c r="P99" t="str">
        <f>HYPERLINK("https://docs.wto.org/imrd/directdoc.asp?DDFDocuments/v/G/TBTN22/BDI238.DOCX", "https://docs.wto.org/imrd/directdoc.asp?DDFDocuments/v/G/TBTN22/BDI238.DOCX")</f>
        <v>https://docs.wto.org/imrd/directdoc.asp?DDFDocuments/v/G/TBTN22/BDI238.DOCX</v>
      </c>
    </row>
    <row r="100" spans="1:16" ht="75" customHeight="1">
      <c r="A100" s="8" t="s">
        <v>1079</v>
      </c>
      <c r="B100" s="5" t="s">
        <v>682</v>
      </c>
      <c r="C100" s="4" t="str">
        <f>HYPERLINK("https://epingalert.org/en/Search?viewData= G/TBT/N/USA/1859"," G/TBT/N/USA/1859")</f>
        <v xml:space="preserve"> G/TBT/N/USA/1859</v>
      </c>
      <c r="D100" s="4" t="s">
        <v>14</v>
      </c>
      <c r="E100" s="5" t="s">
        <v>680</v>
      </c>
      <c r="F100" s="5" t="s">
        <v>681</v>
      </c>
      <c r="H100" s="4" t="s">
        <v>371</v>
      </c>
      <c r="I100" s="4" t="s">
        <v>179</v>
      </c>
      <c r="J100" s="4" t="s">
        <v>391</v>
      </c>
      <c r="K100" s="6">
        <v>44760</v>
      </c>
      <c r="L100" s="4" t="s">
        <v>21</v>
      </c>
      <c r="M100" s="5" t="s">
        <v>379</v>
      </c>
      <c r="N100" s="4" t="str">
        <f>HYPERLINK("https://docs.wto.org/imrd/directdoc.asp?DDFDocuments/t/G/TBTN22/BDI238.DOCX", "https://docs.wto.org/imrd/directdoc.asp?DDFDocuments/t/G/TBTN22/BDI238.DOCX")</f>
        <v>https://docs.wto.org/imrd/directdoc.asp?DDFDocuments/t/G/TBTN22/BDI238.DOCX</v>
      </c>
      <c r="O100" s="4" t="str">
        <f>HYPERLINK("https://docs.wto.org/imrd/directdoc.asp?DDFDocuments/u/G/TBTN22/BDI238.DOCX", "https://docs.wto.org/imrd/directdoc.asp?DDFDocuments/u/G/TBTN22/BDI238.DOCX")</f>
        <v>https://docs.wto.org/imrd/directdoc.asp?DDFDocuments/u/G/TBTN22/BDI238.DOCX</v>
      </c>
      <c r="P100" t="str">
        <f>HYPERLINK("https://docs.wto.org/imrd/directdoc.asp?DDFDocuments/v/G/TBTN22/BDI238.DOCX", "https://docs.wto.org/imrd/directdoc.asp?DDFDocuments/v/G/TBTN22/BDI238.DOCX")</f>
        <v>https://docs.wto.org/imrd/directdoc.asp?DDFDocuments/v/G/TBTN22/BDI238.DOCX</v>
      </c>
    </row>
    <row r="101" spans="1:16" ht="75" customHeight="1">
      <c r="A101" s="8" t="s">
        <v>1120</v>
      </c>
      <c r="B101" s="5" t="s">
        <v>935</v>
      </c>
      <c r="C101" s="4" t="str">
        <f>HYPERLINK("https://epingalert.org/en/Search?viewData= G/TBT/N/TZA/755"," G/TBT/N/TZA/755")</f>
        <v xml:space="preserve"> G/TBT/N/TZA/755</v>
      </c>
      <c r="D101" s="4" t="s">
        <v>110</v>
      </c>
      <c r="E101" s="5" t="s">
        <v>933</v>
      </c>
      <c r="F101" s="5" t="s">
        <v>934</v>
      </c>
      <c r="H101" s="4" t="s">
        <v>371</v>
      </c>
      <c r="I101" s="4" t="s">
        <v>179</v>
      </c>
      <c r="J101" s="4" t="s">
        <v>390</v>
      </c>
      <c r="K101" s="6">
        <v>44760</v>
      </c>
      <c r="L101" s="4" t="s">
        <v>21</v>
      </c>
      <c r="M101" s="5" t="s">
        <v>373</v>
      </c>
      <c r="N101" s="4" t="str">
        <f>HYPERLINK("https://docs.wto.org/imrd/directdoc.asp?DDFDocuments/t/G/TBTN22/BDI240.DOCX", "https://docs.wto.org/imrd/directdoc.asp?DDFDocuments/t/G/TBTN22/BDI240.DOCX")</f>
        <v>https://docs.wto.org/imrd/directdoc.asp?DDFDocuments/t/G/TBTN22/BDI240.DOCX</v>
      </c>
      <c r="O101" s="4" t="str">
        <f>HYPERLINK("https://docs.wto.org/imrd/directdoc.asp?DDFDocuments/u/G/TBTN22/BDI240.DOCX", "https://docs.wto.org/imrd/directdoc.asp?DDFDocuments/u/G/TBTN22/BDI240.DOCX")</f>
        <v>https://docs.wto.org/imrd/directdoc.asp?DDFDocuments/u/G/TBTN22/BDI240.DOCX</v>
      </c>
      <c r="P101" t="str">
        <f>HYPERLINK("https://docs.wto.org/imrd/directdoc.asp?DDFDocuments/v/G/TBTN22/BDI240.DOCX", "https://docs.wto.org/imrd/directdoc.asp?DDFDocuments/v/G/TBTN22/BDI240.DOCX")</f>
        <v>https://docs.wto.org/imrd/directdoc.asp?DDFDocuments/v/G/TBTN22/BDI240.DOCX</v>
      </c>
    </row>
    <row r="102" spans="1:16" ht="75" customHeight="1">
      <c r="A102" s="8" t="s">
        <v>1017</v>
      </c>
      <c r="B102" s="5" t="s">
        <v>270</v>
      </c>
      <c r="C102" s="4" t="str">
        <f>HYPERLINK("https://epingalert.org/en/Search?viewData= G/TBT/N/EGY/324"," G/TBT/N/EGY/324")</f>
        <v xml:space="preserve"> G/TBT/N/EGY/324</v>
      </c>
      <c r="D102" s="4" t="s">
        <v>685</v>
      </c>
      <c r="E102" s="5" t="s">
        <v>709</v>
      </c>
      <c r="F102" s="5" t="s">
        <v>710</v>
      </c>
      <c r="H102" s="4" t="s">
        <v>371</v>
      </c>
      <c r="I102" s="4" t="s">
        <v>179</v>
      </c>
      <c r="J102" s="4" t="s">
        <v>394</v>
      </c>
      <c r="K102" s="6">
        <v>44760</v>
      </c>
      <c r="L102" s="4" t="s">
        <v>21</v>
      </c>
      <c r="M102" s="5" t="s">
        <v>395</v>
      </c>
      <c r="N102" s="4" t="str">
        <f>HYPERLINK("https://docs.wto.org/imrd/directdoc.asp?DDFDocuments/t/G/TBTN22/BDI241.DOCX", "https://docs.wto.org/imrd/directdoc.asp?DDFDocuments/t/G/TBTN22/BDI241.DOCX")</f>
        <v>https://docs.wto.org/imrd/directdoc.asp?DDFDocuments/t/G/TBTN22/BDI241.DOCX</v>
      </c>
      <c r="O102" s="4" t="str">
        <f>HYPERLINK("https://docs.wto.org/imrd/directdoc.asp?DDFDocuments/u/G/TBTN22/BDI241.DOCX", "https://docs.wto.org/imrd/directdoc.asp?DDFDocuments/u/G/TBTN22/BDI241.DOCX")</f>
        <v>https://docs.wto.org/imrd/directdoc.asp?DDFDocuments/u/G/TBTN22/BDI241.DOCX</v>
      </c>
      <c r="P102" t="str">
        <f>HYPERLINK("https://docs.wto.org/imrd/directdoc.asp?DDFDocuments/v/G/TBTN22/BDI241.DOCX", "https://docs.wto.org/imrd/directdoc.asp?DDFDocuments/v/G/TBTN22/BDI241.DOCX")</f>
        <v>https://docs.wto.org/imrd/directdoc.asp?DDFDocuments/v/G/TBTN22/BDI241.DOCX</v>
      </c>
    </row>
    <row r="103" spans="1:16" ht="75" customHeight="1">
      <c r="A103" s="8" t="s">
        <v>1017</v>
      </c>
      <c r="B103" s="5" t="s">
        <v>270</v>
      </c>
      <c r="C103" s="4" t="str">
        <f>HYPERLINK("https://epingalert.org/en/Search?viewData= G/TBT/N/EGY/322"," G/TBT/N/EGY/322")</f>
        <v xml:space="preserve"> G/TBT/N/EGY/322</v>
      </c>
      <c r="D103" s="4" t="s">
        <v>685</v>
      </c>
      <c r="E103" s="5" t="s">
        <v>735</v>
      </c>
      <c r="F103" s="5" t="s">
        <v>736</v>
      </c>
      <c r="H103" s="4" t="s">
        <v>365</v>
      </c>
      <c r="I103" s="4" t="s">
        <v>179</v>
      </c>
      <c r="J103" s="4" t="s">
        <v>398</v>
      </c>
      <c r="K103" s="6">
        <v>44760</v>
      </c>
      <c r="L103" s="4" t="s">
        <v>21</v>
      </c>
      <c r="M103" s="5" t="s">
        <v>399</v>
      </c>
      <c r="N103" s="4" t="str">
        <f>HYPERLINK("https://docs.wto.org/imrd/directdoc.asp?DDFDocuments/t/G/TBTN22/BDI236.DOCX", "https://docs.wto.org/imrd/directdoc.asp?DDFDocuments/t/G/TBTN22/BDI236.DOCX")</f>
        <v>https://docs.wto.org/imrd/directdoc.asp?DDFDocuments/t/G/TBTN22/BDI236.DOCX</v>
      </c>
      <c r="O103" s="4" t="str">
        <f>HYPERLINK("https://docs.wto.org/imrd/directdoc.asp?DDFDocuments/u/G/TBTN22/BDI236.DOCX", "https://docs.wto.org/imrd/directdoc.asp?DDFDocuments/u/G/TBTN22/BDI236.DOCX")</f>
        <v>https://docs.wto.org/imrd/directdoc.asp?DDFDocuments/u/G/TBTN22/BDI236.DOCX</v>
      </c>
      <c r="P103" t="str">
        <f>HYPERLINK("https://docs.wto.org/imrd/directdoc.asp?DDFDocuments/v/G/TBTN22/BDI236.DOCX", "https://docs.wto.org/imrd/directdoc.asp?DDFDocuments/v/G/TBTN22/BDI236.DOCX")</f>
        <v>https://docs.wto.org/imrd/directdoc.asp?DDFDocuments/v/G/TBTN22/BDI236.DOCX</v>
      </c>
    </row>
    <row r="104" spans="1:16" ht="75" customHeight="1">
      <c r="A104" s="8" t="s">
        <v>1093</v>
      </c>
      <c r="B104" s="5" t="s">
        <v>765</v>
      </c>
      <c r="C104" s="4" t="str">
        <f>HYPERLINK("https://epingalert.org/en/Search?viewData= G/TBT/N/EGY/323"," G/TBT/N/EGY/323")</f>
        <v xml:space="preserve"> G/TBT/N/EGY/323</v>
      </c>
      <c r="D104" s="4" t="s">
        <v>685</v>
      </c>
      <c r="E104" s="5" t="s">
        <v>763</v>
      </c>
      <c r="F104" s="5" t="s">
        <v>764</v>
      </c>
      <c r="H104" s="4" t="s">
        <v>365</v>
      </c>
      <c r="I104" s="4" t="s">
        <v>179</v>
      </c>
      <c r="J104" s="4" t="s">
        <v>375</v>
      </c>
      <c r="K104" s="6">
        <v>44760</v>
      </c>
      <c r="L104" s="4" t="s">
        <v>21</v>
      </c>
      <c r="M104" s="5" t="s">
        <v>367</v>
      </c>
      <c r="N104" s="4" t="str">
        <f>HYPERLINK("https://docs.wto.org/imrd/directdoc.asp?DDFDocuments/t/G/TBTN22/BDI235.DOCX", "https://docs.wto.org/imrd/directdoc.asp?DDFDocuments/t/G/TBTN22/BDI235.DOCX")</f>
        <v>https://docs.wto.org/imrd/directdoc.asp?DDFDocuments/t/G/TBTN22/BDI235.DOCX</v>
      </c>
      <c r="O104" s="4" t="str">
        <f>HYPERLINK("https://docs.wto.org/imrd/directdoc.asp?DDFDocuments/u/G/TBTN22/BDI235.DOCX", "https://docs.wto.org/imrd/directdoc.asp?DDFDocuments/u/G/TBTN22/BDI235.DOCX")</f>
        <v>https://docs.wto.org/imrd/directdoc.asp?DDFDocuments/u/G/TBTN22/BDI235.DOCX</v>
      </c>
      <c r="P104" t="str">
        <f>HYPERLINK("https://docs.wto.org/imrd/directdoc.asp?DDFDocuments/v/G/TBTN22/BDI235.DOCX", "https://docs.wto.org/imrd/directdoc.asp?DDFDocuments/v/G/TBTN22/BDI235.DOCX")</f>
        <v>https://docs.wto.org/imrd/directdoc.asp?DDFDocuments/v/G/TBTN22/BDI235.DOCX</v>
      </c>
    </row>
    <row r="105" spans="1:16" ht="75" customHeight="1">
      <c r="A105" s="8" t="s">
        <v>1019</v>
      </c>
      <c r="B105" s="5" t="s">
        <v>270</v>
      </c>
      <c r="C105" s="4" t="str">
        <f>HYPERLINK("https://epingalert.org/en/Search?viewData= G/TBT/N/BWA/143"," G/TBT/N/BWA/143")</f>
        <v xml:space="preserve"> G/TBT/N/BWA/143</v>
      </c>
      <c r="D105" s="4" t="s">
        <v>112</v>
      </c>
      <c r="E105" s="5" t="s">
        <v>268</v>
      </c>
      <c r="F105" s="5" t="s">
        <v>269</v>
      </c>
      <c r="H105" s="4" t="s">
        <v>365</v>
      </c>
      <c r="I105" s="4" t="s">
        <v>179</v>
      </c>
      <c r="J105" s="4" t="s">
        <v>398</v>
      </c>
      <c r="K105" s="6">
        <v>44760</v>
      </c>
      <c r="L105" s="4" t="s">
        <v>21</v>
      </c>
      <c r="M105" s="5" t="s">
        <v>399</v>
      </c>
      <c r="N105" s="4" t="str">
        <f>HYPERLINK("https://docs.wto.org/imrd/directdoc.asp?DDFDocuments/t/G/TBTN22/BDI236.DOCX", "https://docs.wto.org/imrd/directdoc.asp?DDFDocuments/t/G/TBTN22/BDI236.DOCX")</f>
        <v>https://docs.wto.org/imrd/directdoc.asp?DDFDocuments/t/G/TBTN22/BDI236.DOCX</v>
      </c>
      <c r="O105" s="4" t="str">
        <f>HYPERLINK("https://docs.wto.org/imrd/directdoc.asp?DDFDocuments/u/G/TBTN22/BDI236.DOCX", "https://docs.wto.org/imrd/directdoc.asp?DDFDocuments/u/G/TBTN22/BDI236.DOCX")</f>
        <v>https://docs.wto.org/imrd/directdoc.asp?DDFDocuments/u/G/TBTN22/BDI236.DOCX</v>
      </c>
      <c r="P105" t="str">
        <f>HYPERLINK("https://docs.wto.org/imrd/directdoc.asp?DDFDocuments/v/G/TBTN22/BDI236.DOCX", "https://docs.wto.org/imrd/directdoc.asp?DDFDocuments/v/G/TBTN22/BDI236.DOCX")</f>
        <v>https://docs.wto.org/imrd/directdoc.asp?DDFDocuments/v/G/TBTN22/BDI236.DOCX</v>
      </c>
    </row>
    <row r="106" spans="1:16" ht="75" customHeight="1">
      <c r="A106" s="8" t="s">
        <v>1019</v>
      </c>
      <c r="B106" s="5" t="s">
        <v>270</v>
      </c>
      <c r="C106" s="4" t="str">
        <f>HYPERLINK("https://epingalert.org/en/Search?viewData= G/TBT/N/BWA/140"," G/TBT/N/BWA/140")</f>
        <v xml:space="preserve"> G/TBT/N/BWA/140</v>
      </c>
      <c r="D106" s="4" t="s">
        <v>112</v>
      </c>
      <c r="E106" s="5" t="s">
        <v>281</v>
      </c>
      <c r="F106" s="5" t="s">
        <v>282</v>
      </c>
      <c r="H106" s="4" t="s">
        <v>359</v>
      </c>
      <c r="I106" s="4" t="s">
        <v>179</v>
      </c>
      <c r="J106" s="4" t="s">
        <v>360</v>
      </c>
      <c r="K106" s="6">
        <v>44760</v>
      </c>
      <c r="L106" s="4" t="s">
        <v>21</v>
      </c>
      <c r="M106" s="5" t="s">
        <v>361</v>
      </c>
      <c r="N106" s="4" t="str">
        <f>HYPERLINK("https://docs.wto.org/imrd/directdoc.asp?DDFDocuments/t/G/TBTN22/BDI237.DOCX", "https://docs.wto.org/imrd/directdoc.asp?DDFDocuments/t/G/TBTN22/BDI237.DOCX")</f>
        <v>https://docs.wto.org/imrd/directdoc.asp?DDFDocuments/t/G/TBTN22/BDI237.DOCX</v>
      </c>
      <c r="O106" s="4" t="str">
        <f>HYPERLINK("https://docs.wto.org/imrd/directdoc.asp?DDFDocuments/u/G/TBTN22/BDI237.DOCX", "https://docs.wto.org/imrd/directdoc.asp?DDFDocuments/u/G/TBTN22/BDI237.DOCX")</f>
        <v>https://docs.wto.org/imrd/directdoc.asp?DDFDocuments/u/G/TBTN22/BDI237.DOCX</v>
      </c>
      <c r="P106" t="str">
        <f>HYPERLINK("https://docs.wto.org/imrd/directdoc.asp?DDFDocuments/v/G/TBTN22/BDI237.DOCX", "https://docs.wto.org/imrd/directdoc.asp?DDFDocuments/v/G/TBTN22/BDI237.DOCX")</f>
        <v>https://docs.wto.org/imrd/directdoc.asp?DDFDocuments/v/G/TBTN22/BDI237.DOCX</v>
      </c>
    </row>
    <row r="107" spans="1:16" ht="75" customHeight="1">
      <c r="A107" s="8" t="s">
        <v>1019</v>
      </c>
      <c r="B107" s="5" t="s">
        <v>270</v>
      </c>
      <c r="C107" s="4" t="str">
        <f>HYPERLINK("https://epingalert.org/en/Search?viewData= G/TBT/N/BWA/139"," G/TBT/N/BWA/139")</f>
        <v xml:space="preserve"> G/TBT/N/BWA/139</v>
      </c>
      <c r="D107" s="4" t="s">
        <v>112</v>
      </c>
      <c r="E107" s="5" t="s">
        <v>284</v>
      </c>
      <c r="F107" s="5" t="s">
        <v>285</v>
      </c>
      <c r="H107" s="4" t="s">
        <v>359</v>
      </c>
      <c r="I107" s="4" t="s">
        <v>179</v>
      </c>
      <c r="J107" s="4" t="s">
        <v>374</v>
      </c>
      <c r="K107" s="6">
        <v>44760</v>
      </c>
      <c r="L107" s="4" t="s">
        <v>21</v>
      </c>
      <c r="M107" s="5" t="s">
        <v>361</v>
      </c>
      <c r="N107" s="4" t="str">
        <f>HYPERLINK("https://docs.wto.org/imrd/directdoc.asp?DDFDocuments/t/G/TBTN22/BDI237.DOCX", "https://docs.wto.org/imrd/directdoc.asp?DDFDocuments/t/G/TBTN22/BDI237.DOCX")</f>
        <v>https://docs.wto.org/imrd/directdoc.asp?DDFDocuments/t/G/TBTN22/BDI237.DOCX</v>
      </c>
      <c r="O107" s="4" t="str">
        <f>HYPERLINK("https://docs.wto.org/imrd/directdoc.asp?DDFDocuments/u/G/TBTN22/BDI237.DOCX", "https://docs.wto.org/imrd/directdoc.asp?DDFDocuments/u/G/TBTN22/BDI237.DOCX")</f>
        <v>https://docs.wto.org/imrd/directdoc.asp?DDFDocuments/u/G/TBTN22/BDI237.DOCX</v>
      </c>
      <c r="P107" t="str">
        <f>HYPERLINK("https://docs.wto.org/imrd/directdoc.asp?DDFDocuments/v/G/TBTN22/BDI237.DOCX", "https://docs.wto.org/imrd/directdoc.asp?DDFDocuments/v/G/TBTN22/BDI237.DOCX")</f>
        <v>https://docs.wto.org/imrd/directdoc.asp?DDFDocuments/v/G/TBTN22/BDI237.DOCX</v>
      </c>
    </row>
    <row r="108" spans="1:16" ht="75" customHeight="1">
      <c r="A108" s="8" t="s">
        <v>1016</v>
      </c>
      <c r="B108" s="5" t="s">
        <v>262</v>
      </c>
      <c r="C108" s="4" t="str">
        <f>HYPERLINK("https://epingalert.org/en/Search?viewData= G/TBT/N/BWA/157"," G/TBT/N/BWA/157")</f>
        <v xml:space="preserve"> G/TBT/N/BWA/157</v>
      </c>
      <c r="D108" s="4" t="s">
        <v>112</v>
      </c>
      <c r="E108" s="5" t="s">
        <v>260</v>
      </c>
      <c r="F108" s="5" t="s">
        <v>261</v>
      </c>
      <c r="H108" s="4" t="s">
        <v>371</v>
      </c>
      <c r="I108" s="4" t="s">
        <v>179</v>
      </c>
      <c r="J108" s="4" t="s">
        <v>400</v>
      </c>
      <c r="K108" s="6">
        <v>44760</v>
      </c>
      <c r="L108" s="4" t="s">
        <v>21</v>
      </c>
      <c r="M108" s="5" t="s">
        <v>395</v>
      </c>
      <c r="N108" s="4" t="str">
        <f>HYPERLINK("https://docs.wto.org/imrd/directdoc.asp?DDFDocuments/t/G/TBTN22/BDI241.DOCX", "https://docs.wto.org/imrd/directdoc.asp?DDFDocuments/t/G/TBTN22/BDI241.DOCX")</f>
        <v>https://docs.wto.org/imrd/directdoc.asp?DDFDocuments/t/G/TBTN22/BDI241.DOCX</v>
      </c>
      <c r="O108" s="4" t="str">
        <f>HYPERLINK("https://docs.wto.org/imrd/directdoc.asp?DDFDocuments/u/G/TBTN22/BDI241.DOCX", "https://docs.wto.org/imrd/directdoc.asp?DDFDocuments/u/G/TBTN22/BDI241.DOCX")</f>
        <v>https://docs.wto.org/imrd/directdoc.asp?DDFDocuments/u/G/TBTN22/BDI241.DOCX</v>
      </c>
      <c r="P108" t="str">
        <f>HYPERLINK("https://docs.wto.org/imrd/directdoc.asp?DDFDocuments/v/G/TBTN22/BDI241.DOCX", "https://docs.wto.org/imrd/directdoc.asp?DDFDocuments/v/G/TBTN22/BDI241.DOCX")</f>
        <v>https://docs.wto.org/imrd/directdoc.asp?DDFDocuments/v/G/TBTN22/BDI241.DOCX</v>
      </c>
    </row>
    <row r="109" spans="1:16" ht="75" customHeight="1">
      <c r="A109" s="8" t="s">
        <v>1016</v>
      </c>
      <c r="B109" s="5" t="s">
        <v>262</v>
      </c>
      <c r="C109" s="4" t="str">
        <f>HYPERLINK("https://epingalert.org/en/Search?viewData= G/TBT/N/KEN/1250"," G/TBT/N/KEN/1250")</f>
        <v xml:space="preserve"> G/TBT/N/KEN/1250</v>
      </c>
      <c r="D109" s="4" t="s">
        <v>94</v>
      </c>
      <c r="E109" s="5" t="s">
        <v>545</v>
      </c>
      <c r="F109" s="5" t="s">
        <v>546</v>
      </c>
      <c r="H109" s="4" t="s">
        <v>371</v>
      </c>
      <c r="I109" s="4" t="s">
        <v>179</v>
      </c>
      <c r="J109" s="4" t="s">
        <v>394</v>
      </c>
      <c r="K109" s="6">
        <v>44760</v>
      </c>
      <c r="L109" s="4" t="s">
        <v>21</v>
      </c>
      <c r="M109" s="5" t="s">
        <v>395</v>
      </c>
      <c r="N109" s="4" t="str">
        <f>HYPERLINK("https://docs.wto.org/imrd/directdoc.asp?DDFDocuments/t/G/TBTN22/BDI241.DOCX", "https://docs.wto.org/imrd/directdoc.asp?DDFDocuments/t/G/TBTN22/BDI241.DOCX")</f>
        <v>https://docs.wto.org/imrd/directdoc.asp?DDFDocuments/t/G/TBTN22/BDI241.DOCX</v>
      </c>
      <c r="O109" s="4" t="str">
        <f>HYPERLINK("https://docs.wto.org/imrd/directdoc.asp?DDFDocuments/u/G/TBTN22/BDI241.DOCX", "https://docs.wto.org/imrd/directdoc.asp?DDFDocuments/u/G/TBTN22/BDI241.DOCX")</f>
        <v>https://docs.wto.org/imrd/directdoc.asp?DDFDocuments/u/G/TBTN22/BDI241.DOCX</v>
      </c>
      <c r="P109" t="str">
        <f>HYPERLINK("https://docs.wto.org/imrd/directdoc.asp?DDFDocuments/v/G/TBTN22/BDI241.DOCX", "https://docs.wto.org/imrd/directdoc.asp?DDFDocuments/v/G/TBTN22/BDI241.DOCX")</f>
        <v>https://docs.wto.org/imrd/directdoc.asp?DDFDocuments/v/G/TBTN22/BDI241.DOCX</v>
      </c>
    </row>
    <row r="110" spans="1:16" ht="75" customHeight="1">
      <c r="A110" s="8" t="s">
        <v>1047</v>
      </c>
      <c r="B110" s="5" t="s">
        <v>481</v>
      </c>
      <c r="C110" s="4" t="str">
        <f>HYPERLINK("https://epingalert.org/en/Search?viewData= G/TBT/N/OMN/460"," G/TBT/N/OMN/460")</f>
        <v xml:space="preserve"> G/TBT/N/OMN/460</v>
      </c>
      <c r="D110" s="4" t="s">
        <v>441</v>
      </c>
      <c r="E110" s="5" t="s">
        <v>479</v>
      </c>
      <c r="F110" s="5" t="s">
        <v>480</v>
      </c>
      <c r="H110" s="4" t="s">
        <v>371</v>
      </c>
      <c r="I110" s="4" t="s">
        <v>179</v>
      </c>
      <c r="J110" s="4" t="s">
        <v>372</v>
      </c>
      <c r="K110" s="6">
        <v>44760</v>
      </c>
      <c r="L110" s="4" t="s">
        <v>21</v>
      </c>
      <c r="M110" s="5" t="s">
        <v>373</v>
      </c>
      <c r="N110" s="4" t="str">
        <f>HYPERLINK("https://docs.wto.org/imrd/directdoc.asp?DDFDocuments/t/G/TBTN22/BDI240.DOCX", "https://docs.wto.org/imrd/directdoc.asp?DDFDocuments/t/G/TBTN22/BDI240.DOCX")</f>
        <v>https://docs.wto.org/imrd/directdoc.asp?DDFDocuments/t/G/TBTN22/BDI240.DOCX</v>
      </c>
      <c r="O110" s="4" t="str">
        <f>HYPERLINK("https://docs.wto.org/imrd/directdoc.asp?DDFDocuments/u/G/TBTN22/BDI240.DOCX", "https://docs.wto.org/imrd/directdoc.asp?DDFDocuments/u/G/TBTN22/BDI240.DOCX")</f>
        <v>https://docs.wto.org/imrd/directdoc.asp?DDFDocuments/u/G/TBTN22/BDI240.DOCX</v>
      </c>
      <c r="P110" t="str">
        <f>HYPERLINK("https://docs.wto.org/imrd/directdoc.asp?DDFDocuments/v/G/TBTN22/BDI240.DOCX", "https://docs.wto.org/imrd/directdoc.asp?DDFDocuments/v/G/TBTN22/BDI240.DOCX")</f>
        <v>https://docs.wto.org/imrd/directdoc.asp?DDFDocuments/v/G/TBTN22/BDI240.DOCX</v>
      </c>
    </row>
    <row r="111" spans="1:16" ht="75" customHeight="1">
      <c r="A111" s="8" t="s">
        <v>1032</v>
      </c>
      <c r="B111" s="5" t="s">
        <v>364</v>
      </c>
      <c r="C111" s="4" t="str">
        <f>HYPERLINK("https://epingalert.org/en/Search?viewData= G/TBT/N/BDI/235, G/TBT/N/KEN/1252, G/TBT/N/RWA/665, G/TBT/N/TZA/775, G/TBT/N/UGA/1588"," G/TBT/N/BDI/235, G/TBT/N/KEN/1252, G/TBT/N/RWA/665, G/TBT/N/TZA/775, G/TBT/N/UGA/1588")</f>
        <v xml:space="preserve"> G/TBT/N/BDI/235, G/TBT/N/KEN/1252, G/TBT/N/RWA/665, G/TBT/N/TZA/775, G/TBT/N/UGA/1588</v>
      </c>
      <c r="D111" s="4" t="s">
        <v>102</v>
      </c>
      <c r="E111" s="5" t="s">
        <v>362</v>
      </c>
      <c r="F111" s="5" t="s">
        <v>363</v>
      </c>
      <c r="H111" s="4" t="s">
        <v>359</v>
      </c>
      <c r="I111" s="4" t="s">
        <v>179</v>
      </c>
      <c r="J111" s="4" t="s">
        <v>401</v>
      </c>
      <c r="K111" s="6">
        <v>44760</v>
      </c>
      <c r="L111" s="4" t="s">
        <v>21</v>
      </c>
      <c r="M111" s="5" t="s">
        <v>383</v>
      </c>
      <c r="N111" s="4" t="str">
        <f>HYPERLINK("https://docs.wto.org/imrd/directdoc.asp?DDFDocuments/t/G/TBTN22/BDI239.DOCX", "https://docs.wto.org/imrd/directdoc.asp?DDFDocuments/t/G/TBTN22/BDI239.DOCX")</f>
        <v>https://docs.wto.org/imrd/directdoc.asp?DDFDocuments/t/G/TBTN22/BDI239.DOCX</v>
      </c>
      <c r="O111" s="4" t="str">
        <f>HYPERLINK("https://docs.wto.org/imrd/directdoc.asp?DDFDocuments/u/G/TBTN22/BDI239.DOCX", "https://docs.wto.org/imrd/directdoc.asp?DDFDocuments/u/G/TBTN22/BDI239.DOCX")</f>
        <v>https://docs.wto.org/imrd/directdoc.asp?DDFDocuments/u/G/TBTN22/BDI239.DOCX</v>
      </c>
      <c r="P111" t="str">
        <f>HYPERLINK("https://docs.wto.org/imrd/directdoc.asp?DDFDocuments/v/G/TBTN22/BDI239.DOCX", "https://docs.wto.org/imrd/directdoc.asp?DDFDocuments/v/G/TBTN22/BDI239.DOCX")</f>
        <v>https://docs.wto.org/imrd/directdoc.asp?DDFDocuments/v/G/TBTN22/BDI239.DOCX</v>
      </c>
    </row>
    <row r="112" spans="1:16" ht="75" customHeight="1">
      <c r="A112" s="8" t="s">
        <v>1032</v>
      </c>
      <c r="B112" s="5" t="s">
        <v>364</v>
      </c>
      <c r="C112" s="4" t="str">
        <f>HYPERLINK("https://epingalert.org/en/Search?viewData= G/TBT/N/BDI/235, G/TBT/N/KEN/1252, G/TBT/N/RWA/665, G/TBT/N/TZA/775, G/TBT/N/UGA/1588"," G/TBT/N/BDI/235, G/TBT/N/KEN/1252, G/TBT/N/RWA/665, G/TBT/N/TZA/775, G/TBT/N/UGA/1588")</f>
        <v xml:space="preserve"> G/TBT/N/BDI/235, G/TBT/N/KEN/1252, G/TBT/N/RWA/665, G/TBT/N/TZA/775, G/TBT/N/UGA/1588</v>
      </c>
      <c r="D112" s="4" t="s">
        <v>148</v>
      </c>
      <c r="E112" s="5" t="s">
        <v>362</v>
      </c>
      <c r="F112" s="5" t="s">
        <v>363</v>
      </c>
      <c r="H112" s="4" t="s">
        <v>18</v>
      </c>
      <c r="I112" s="4" t="s">
        <v>405</v>
      </c>
      <c r="J112" s="4" t="s">
        <v>406</v>
      </c>
      <c r="K112" s="6">
        <v>44760</v>
      </c>
      <c r="L112" s="4" t="s">
        <v>21</v>
      </c>
      <c r="M112" s="4"/>
      <c r="N112" s="4" t="str">
        <f>HYPERLINK("https://docs.wto.org/imrd/directdoc.asp?DDFDocuments/t/G/TBTN22/BWA136.DOCX", "https://docs.wto.org/imrd/directdoc.asp?DDFDocuments/t/G/TBTN22/BWA136.DOCX")</f>
        <v>https://docs.wto.org/imrd/directdoc.asp?DDFDocuments/t/G/TBTN22/BWA136.DOCX</v>
      </c>
      <c r="O112" s="4" t="str">
        <f>HYPERLINK("https://docs.wto.org/imrd/directdoc.asp?DDFDocuments/u/G/TBTN22/BWA136.DOCX", "https://docs.wto.org/imrd/directdoc.asp?DDFDocuments/u/G/TBTN22/BWA136.DOCX")</f>
        <v>https://docs.wto.org/imrd/directdoc.asp?DDFDocuments/u/G/TBTN22/BWA136.DOCX</v>
      </c>
      <c r="P112" t="str">
        <f>HYPERLINK("https://docs.wto.org/imrd/directdoc.asp?DDFDocuments/v/G/TBTN22/BWA136.DOCX", "https://docs.wto.org/imrd/directdoc.asp?DDFDocuments/v/G/TBTN22/BWA136.DOCX")</f>
        <v>https://docs.wto.org/imrd/directdoc.asp?DDFDocuments/v/G/TBTN22/BWA136.DOCX</v>
      </c>
    </row>
    <row r="113" spans="1:16" ht="75" customHeight="1">
      <c r="A113" s="8" t="s">
        <v>1032</v>
      </c>
      <c r="B113" s="5" t="s">
        <v>364</v>
      </c>
      <c r="C113" s="4" t="str">
        <f>HYPERLINK("https://epingalert.org/en/Search?viewData= G/TBT/N/BDI/235, G/TBT/N/KEN/1252, G/TBT/N/RWA/665, G/TBT/N/TZA/775, G/TBT/N/UGA/1588"," G/TBT/N/BDI/235, G/TBT/N/KEN/1252, G/TBT/N/RWA/665, G/TBT/N/TZA/775, G/TBT/N/UGA/1588")</f>
        <v xml:space="preserve"> G/TBT/N/BDI/235, G/TBT/N/KEN/1252, G/TBT/N/RWA/665, G/TBT/N/TZA/775, G/TBT/N/UGA/1588</v>
      </c>
      <c r="D113" s="4" t="s">
        <v>94</v>
      </c>
      <c r="E113" s="5" t="s">
        <v>362</v>
      </c>
      <c r="F113" s="5" t="s">
        <v>363</v>
      </c>
      <c r="H113" s="4" t="s">
        <v>371</v>
      </c>
      <c r="I113" s="4" t="s">
        <v>179</v>
      </c>
      <c r="J113" s="4" t="s">
        <v>400</v>
      </c>
      <c r="K113" s="6">
        <v>44760</v>
      </c>
      <c r="L113" s="4" t="s">
        <v>21</v>
      </c>
      <c r="M113" s="5" t="s">
        <v>395</v>
      </c>
      <c r="N113" s="4" t="str">
        <f>HYPERLINK("https://docs.wto.org/imrd/directdoc.asp?DDFDocuments/t/G/TBTN22/BDI241.DOCX", "https://docs.wto.org/imrd/directdoc.asp?DDFDocuments/t/G/TBTN22/BDI241.DOCX")</f>
        <v>https://docs.wto.org/imrd/directdoc.asp?DDFDocuments/t/G/TBTN22/BDI241.DOCX</v>
      </c>
      <c r="O113" s="4" t="str">
        <f>HYPERLINK("https://docs.wto.org/imrd/directdoc.asp?DDFDocuments/u/G/TBTN22/BDI241.DOCX", "https://docs.wto.org/imrd/directdoc.asp?DDFDocuments/u/G/TBTN22/BDI241.DOCX")</f>
        <v>https://docs.wto.org/imrd/directdoc.asp?DDFDocuments/u/G/TBTN22/BDI241.DOCX</v>
      </c>
      <c r="P113" t="str">
        <f>HYPERLINK("https://docs.wto.org/imrd/directdoc.asp?DDFDocuments/v/G/TBTN22/BDI241.DOCX", "https://docs.wto.org/imrd/directdoc.asp?DDFDocuments/v/G/TBTN22/BDI241.DOCX")</f>
        <v>https://docs.wto.org/imrd/directdoc.asp?DDFDocuments/v/G/TBTN22/BDI241.DOCX</v>
      </c>
    </row>
    <row r="114" spans="1:16" ht="75" customHeight="1">
      <c r="A114" s="8" t="s">
        <v>1032</v>
      </c>
      <c r="B114" s="5" t="s">
        <v>364</v>
      </c>
      <c r="C114" s="4" t="str">
        <f>HYPERLINK("https://epingalert.org/en/Search?viewData= G/TBT/N/BDI/236, G/TBT/N/KEN/1253, G/TBT/N/RWA/666, G/TBT/N/TZA/776, G/TBT/N/UGA/1589"," G/TBT/N/BDI/236, G/TBT/N/KEN/1253, G/TBT/N/RWA/666, G/TBT/N/TZA/776, G/TBT/N/UGA/1589")</f>
        <v xml:space="preserve"> G/TBT/N/BDI/236, G/TBT/N/KEN/1253, G/TBT/N/RWA/666, G/TBT/N/TZA/776, G/TBT/N/UGA/1589</v>
      </c>
      <c r="D114" s="4" t="s">
        <v>94</v>
      </c>
      <c r="E114" s="5" t="s">
        <v>396</v>
      </c>
      <c r="F114" s="5" t="s">
        <v>397</v>
      </c>
      <c r="H114" s="4" t="s">
        <v>371</v>
      </c>
      <c r="I114" s="4" t="s">
        <v>179</v>
      </c>
      <c r="J114" s="4" t="s">
        <v>394</v>
      </c>
      <c r="K114" s="6">
        <v>44760</v>
      </c>
      <c r="L114" s="4" t="s">
        <v>21</v>
      </c>
      <c r="M114" s="5" t="s">
        <v>395</v>
      </c>
      <c r="N114" s="4" t="str">
        <f>HYPERLINK("https://docs.wto.org/imrd/directdoc.asp?DDFDocuments/t/G/TBTN22/BDI241.DOCX", "https://docs.wto.org/imrd/directdoc.asp?DDFDocuments/t/G/TBTN22/BDI241.DOCX")</f>
        <v>https://docs.wto.org/imrd/directdoc.asp?DDFDocuments/t/G/TBTN22/BDI241.DOCX</v>
      </c>
      <c r="O114" s="4" t="str">
        <f>HYPERLINK("https://docs.wto.org/imrd/directdoc.asp?DDFDocuments/u/G/TBTN22/BDI241.DOCX", "https://docs.wto.org/imrd/directdoc.asp?DDFDocuments/u/G/TBTN22/BDI241.DOCX")</f>
        <v>https://docs.wto.org/imrd/directdoc.asp?DDFDocuments/u/G/TBTN22/BDI241.DOCX</v>
      </c>
      <c r="P114" t="str">
        <f>HYPERLINK("https://docs.wto.org/imrd/directdoc.asp?DDFDocuments/v/G/TBTN22/BDI241.DOCX", "https://docs.wto.org/imrd/directdoc.asp?DDFDocuments/v/G/TBTN22/BDI241.DOCX")</f>
        <v>https://docs.wto.org/imrd/directdoc.asp?DDFDocuments/v/G/TBTN22/BDI241.DOCX</v>
      </c>
    </row>
    <row r="115" spans="1:16" ht="75" customHeight="1">
      <c r="A115" s="8" t="s">
        <v>1032</v>
      </c>
      <c r="B115" s="5" t="s">
        <v>364</v>
      </c>
      <c r="C115" s="4" t="str">
        <f>HYPERLINK("https://epingalert.org/en/Search?viewData= G/TBT/N/BDI/235, G/TBT/N/KEN/1252, G/TBT/N/RWA/665, G/TBT/N/TZA/775, G/TBT/N/UGA/1588"," G/TBT/N/BDI/235, G/TBT/N/KEN/1252, G/TBT/N/RWA/665, G/TBT/N/TZA/775, G/TBT/N/UGA/1588")</f>
        <v xml:space="preserve"> G/TBT/N/BDI/235, G/TBT/N/KEN/1252, G/TBT/N/RWA/665, G/TBT/N/TZA/775, G/TBT/N/UGA/1588</v>
      </c>
      <c r="D115" s="4" t="s">
        <v>110</v>
      </c>
      <c r="E115" s="5" t="s">
        <v>362</v>
      </c>
      <c r="F115" s="5" t="s">
        <v>363</v>
      </c>
      <c r="H115" s="4" t="s">
        <v>365</v>
      </c>
      <c r="I115" s="4" t="s">
        <v>179</v>
      </c>
      <c r="J115" s="4" t="s">
        <v>407</v>
      </c>
      <c r="K115" s="6">
        <v>44760</v>
      </c>
      <c r="L115" s="4" t="s">
        <v>21</v>
      </c>
      <c r="M115" s="5" t="s">
        <v>399</v>
      </c>
      <c r="N115" s="4" t="str">
        <f>HYPERLINK("https://docs.wto.org/imrd/directdoc.asp?DDFDocuments/t/G/TBTN22/BDI236.DOCX", "https://docs.wto.org/imrd/directdoc.asp?DDFDocuments/t/G/TBTN22/BDI236.DOCX")</f>
        <v>https://docs.wto.org/imrd/directdoc.asp?DDFDocuments/t/G/TBTN22/BDI236.DOCX</v>
      </c>
      <c r="O115" s="4" t="str">
        <f>HYPERLINK("https://docs.wto.org/imrd/directdoc.asp?DDFDocuments/u/G/TBTN22/BDI236.DOCX", "https://docs.wto.org/imrd/directdoc.asp?DDFDocuments/u/G/TBTN22/BDI236.DOCX")</f>
        <v>https://docs.wto.org/imrd/directdoc.asp?DDFDocuments/u/G/TBTN22/BDI236.DOCX</v>
      </c>
      <c r="P115" t="str">
        <f>HYPERLINK("https://docs.wto.org/imrd/directdoc.asp?DDFDocuments/v/G/TBTN22/BDI236.DOCX", "https://docs.wto.org/imrd/directdoc.asp?DDFDocuments/v/G/TBTN22/BDI236.DOCX")</f>
        <v>https://docs.wto.org/imrd/directdoc.asp?DDFDocuments/v/G/TBTN22/BDI236.DOCX</v>
      </c>
    </row>
    <row r="116" spans="1:16" ht="75" customHeight="1">
      <c r="A116" s="8" t="s">
        <v>1032</v>
      </c>
      <c r="B116" s="5" t="s">
        <v>364</v>
      </c>
      <c r="C116" s="4" t="str">
        <f>HYPERLINK("https://epingalert.org/en/Search?viewData= G/TBT/N/BDI/236, G/TBT/N/KEN/1253, G/TBT/N/RWA/666, G/TBT/N/TZA/776, G/TBT/N/UGA/1589"," G/TBT/N/BDI/236, G/TBT/N/KEN/1253, G/TBT/N/RWA/666, G/TBT/N/TZA/776, G/TBT/N/UGA/1589")</f>
        <v xml:space="preserve"> G/TBT/N/BDI/236, G/TBT/N/KEN/1253, G/TBT/N/RWA/666, G/TBT/N/TZA/776, G/TBT/N/UGA/1589</v>
      </c>
      <c r="D116" s="4" t="s">
        <v>110</v>
      </c>
      <c r="E116" s="5" t="s">
        <v>396</v>
      </c>
      <c r="F116" s="5" t="s">
        <v>397</v>
      </c>
      <c r="H116" s="4" t="s">
        <v>371</v>
      </c>
      <c r="I116" s="4" t="s">
        <v>179</v>
      </c>
      <c r="J116" s="4" t="s">
        <v>391</v>
      </c>
      <c r="K116" s="6">
        <v>44760</v>
      </c>
      <c r="L116" s="4" t="s">
        <v>21</v>
      </c>
      <c r="M116" s="5" t="s">
        <v>379</v>
      </c>
      <c r="N116" s="4" t="str">
        <f>HYPERLINK("https://docs.wto.org/imrd/directdoc.asp?DDFDocuments/t/G/TBTN22/BDI238.DOCX", "https://docs.wto.org/imrd/directdoc.asp?DDFDocuments/t/G/TBTN22/BDI238.DOCX")</f>
        <v>https://docs.wto.org/imrd/directdoc.asp?DDFDocuments/t/G/TBTN22/BDI238.DOCX</v>
      </c>
      <c r="O116" s="4" t="str">
        <f>HYPERLINK("https://docs.wto.org/imrd/directdoc.asp?DDFDocuments/u/G/TBTN22/BDI238.DOCX", "https://docs.wto.org/imrd/directdoc.asp?DDFDocuments/u/G/TBTN22/BDI238.DOCX")</f>
        <v>https://docs.wto.org/imrd/directdoc.asp?DDFDocuments/u/G/TBTN22/BDI238.DOCX</v>
      </c>
      <c r="P116" t="str">
        <f>HYPERLINK("https://docs.wto.org/imrd/directdoc.asp?DDFDocuments/v/G/TBTN22/BDI238.DOCX", "https://docs.wto.org/imrd/directdoc.asp?DDFDocuments/v/G/TBTN22/BDI238.DOCX")</f>
        <v>https://docs.wto.org/imrd/directdoc.asp?DDFDocuments/v/G/TBTN22/BDI238.DOCX</v>
      </c>
    </row>
    <row r="117" spans="1:16" ht="75" customHeight="1">
      <c r="A117" s="8" t="s">
        <v>1032</v>
      </c>
      <c r="B117" s="5" t="s">
        <v>364</v>
      </c>
      <c r="C117" s="4" t="str">
        <f>HYPERLINK("https://epingalert.org/en/Search?viewData= G/TBT/N/BDI/236, G/TBT/N/KEN/1253, G/TBT/N/RWA/666, G/TBT/N/TZA/776, G/TBT/N/UGA/1589"," G/TBT/N/BDI/236, G/TBT/N/KEN/1253, G/TBT/N/RWA/666, G/TBT/N/TZA/776, G/TBT/N/UGA/1589")</f>
        <v xml:space="preserve"> G/TBT/N/BDI/236, G/TBT/N/KEN/1253, G/TBT/N/RWA/666, G/TBT/N/TZA/776, G/TBT/N/UGA/1589</v>
      </c>
      <c r="D117" s="4" t="s">
        <v>43</v>
      </c>
      <c r="E117" s="5" t="s">
        <v>396</v>
      </c>
      <c r="F117" s="5" t="s">
        <v>397</v>
      </c>
      <c r="H117" s="4" t="s">
        <v>359</v>
      </c>
      <c r="I117" s="4" t="s">
        <v>179</v>
      </c>
      <c r="J117" s="4" t="s">
        <v>408</v>
      </c>
      <c r="K117" s="6">
        <v>44760</v>
      </c>
      <c r="L117" s="4" t="s">
        <v>21</v>
      </c>
      <c r="M117" s="5" t="s">
        <v>383</v>
      </c>
      <c r="N117" s="4" t="str">
        <f>HYPERLINK("https://docs.wto.org/imrd/directdoc.asp?DDFDocuments/t/G/TBTN22/BDI239.DOCX", "https://docs.wto.org/imrd/directdoc.asp?DDFDocuments/t/G/TBTN22/BDI239.DOCX")</f>
        <v>https://docs.wto.org/imrd/directdoc.asp?DDFDocuments/t/G/TBTN22/BDI239.DOCX</v>
      </c>
      <c r="O117" s="4" t="str">
        <f>HYPERLINK("https://docs.wto.org/imrd/directdoc.asp?DDFDocuments/u/G/TBTN22/BDI239.DOCX", "https://docs.wto.org/imrd/directdoc.asp?DDFDocuments/u/G/TBTN22/BDI239.DOCX")</f>
        <v>https://docs.wto.org/imrd/directdoc.asp?DDFDocuments/u/G/TBTN22/BDI239.DOCX</v>
      </c>
      <c r="P117" t="str">
        <f>HYPERLINK("https://docs.wto.org/imrd/directdoc.asp?DDFDocuments/v/G/TBTN22/BDI239.DOCX", "https://docs.wto.org/imrd/directdoc.asp?DDFDocuments/v/G/TBTN22/BDI239.DOCX")</f>
        <v>https://docs.wto.org/imrd/directdoc.asp?DDFDocuments/v/G/TBTN22/BDI239.DOCX</v>
      </c>
    </row>
    <row r="118" spans="1:16" ht="75" customHeight="1">
      <c r="A118" s="8" t="s">
        <v>1032</v>
      </c>
      <c r="B118" s="5" t="s">
        <v>364</v>
      </c>
      <c r="C118" s="4" t="str">
        <f>HYPERLINK("https://epingalert.org/en/Search?viewData= G/TBT/N/BDI/236, G/TBT/N/KEN/1253, G/TBT/N/RWA/666, G/TBT/N/TZA/776, G/TBT/N/UGA/1589"," G/TBT/N/BDI/236, G/TBT/N/KEN/1253, G/TBT/N/RWA/666, G/TBT/N/TZA/776, G/TBT/N/UGA/1589")</f>
        <v xml:space="preserve"> G/TBT/N/BDI/236, G/TBT/N/KEN/1253, G/TBT/N/RWA/666, G/TBT/N/TZA/776, G/TBT/N/UGA/1589</v>
      </c>
      <c r="D118" s="4" t="s">
        <v>148</v>
      </c>
      <c r="E118" s="5" t="s">
        <v>396</v>
      </c>
      <c r="F118" s="5" t="s">
        <v>397</v>
      </c>
      <c r="H118" s="4" t="s">
        <v>359</v>
      </c>
      <c r="I118" s="4" t="s">
        <v>179</v>
      </c>
      <c r="J118" s="4" t="s">
        <v>401</v>
      </c>
      <c r="K118" s="6">
        <v>44760</v>
      </c>
      <c r="L118" s="4" t="s">
        <v>21</v>
      </c>
      <c r="M118" s="5" t="s">
        <v>383</v>
      </c>
      <c r="N118" s="4" t="str">
        <f>HYPERLINK("https://docs.wto.org/imrd/directdoc.asp?DDFDocuments/t/G/TBTN22/BDI239.DOCX", "https://docs.wto.org/imrd/directdoc.asp?DDFDocuments/t/G/TBTN22/BDI239.DOCX")</f>
        <v>https://docs.wto.org/imrd/directdoc.asp?DDFDocuments/t/G/TBTN22/BDI239.DOCX</v>
      </c>
      <c r="O118" s="4" t="str">
        <f>HYPERLINK("https://docs.wto.org/imrd/directdoc.asp?DDFDocuments/u/G/TBTN22/BDI239.DOCX", "https://docs.wto.org/imrd/directdoc.asp?DDFDocuments/u/G/TBTN22/BDI239.DOCX")</f>
        <v>https://docs.wto.org/imrd/directdoc.asp?DDFDocuments/u/G/TBTN22/BDI239.DOCX</v>
      </c>
      <c r="P118" t="str">
        <f>HYPERLINK("https://docs.wto.org/imrd/directdoc.asp?DDFDocuments/v/G/TBTN22/BDI239.DOCX", "https://docs.wto.org/imrd/directdoc.asp?DDFDocuments/v/G/TBTN22/BDI239.DOCX")</f>
        <v>https://docs.wto.org/imrd/directdoc.asp?DDFDocuments/v/G/TBTN22/BDI239.DOCX</v>
      </c>
    </row>
    <row r="119" spans="1:16" ht="75" customHeight="1">
      <c r="A119" s="8" t="s">
        <v>1032</v>
      </c>
      <c r="B119" s="5" t="s">
        <v>364</v>
      </c>
      <c r="C119" s="4" t="str">
        <f>HYPERLINK("https://epingalert.org/en/Search?viewData= G/TBT/N/BDI/236, G/TBT/N/KEN/1253, G/TBT/N/RWA/666, G/TBT/N/TZA/776, G/TBT/N/UGA/1589"," G/TBT/N/BDI/236, G/TBT/N/KEN/1253, G/TBT/N/RWA/666, G/TBT/N/TZA/776, G/TBT/N/UGA/1589")</f>
        <v xml:space="preserve"> G/TBT/N/BDI/236, G/TBT/N/KEN/1253, G/TBT/N/RWA/666, G/TBT/N/TZA/776, G/TBT/N/UGA/1589</v>
      </c>
      <c r="D119" s="4" t="s">
        <v>102</v>
      </c>
      <c r="E119" s="5" t="s">
        <v>396</v>
      </c>
      <c r="F119" s="5" t="s">
        <v>397</v>
      </c>
      <c r="H119" s="4" t="s">
        <v>371</v>
      </c>
      <c r="I119" s="4" t="s">
        <v>179</v>
      </c>
      <c r="J119" s="4" t="s">
        <v>401</v>
      </c>
      <c r="K119" s="6">
        <v>44760</v>
      </c>
      <c r="L119" s="4" t="s">
        <v>21</v>
      </c>
      <c r="M119" s="5" t="s">
        <v>411</v>
      </c>
      <c r="N119" s="4" t="str">
        <f>HYPERLINK("https://docs.wto.org/imrd/directdoc.asp?DDFDocuments/t/G/TBTN22/BDI242.DOCX", "https://docs.wto.org/imrd/directdoc.asp?DDFDocuments/t/G/TBTN22/BDI242.DOCX")</f>
        <v>https://docs.wto.org/imrd/directdoc.asp?DDFDocuments/t/G/TBTN22/BDI242.DOCX</v>
      </c>
      <c r="O119" s="4" t="str">
        <f>HYPERLINK("https://docs.wto.org/imrd/directdoc.asp?DDFDocuments/u/G/TBTN22/BDI242.DOCX", "https://docs.wto.org/imrd/directdoc.asp?DDFDocuments/u/G/TBTN22/BDI242.DOCX")</f>
        <v>https://docs.wto.org/imrd/directdoc.asp?DDFDocuments/u/G/TBTN22/BDI242.DOCX</v>
      </c>
      <c r="P119" t="str">
        <f>HYPERLINK("https://docs.wto.org/imrd/directdoc.asp?DDFDocuments/v/G/TBTN22/BDI242.DOCX", "https://docs.wto.org/imrd/directdoc.asp?DDFDocuments/v/G/TBTN22/BDI242.DOCX")</f>
        <v>https://docs.wto.org/imrd/directdoc.asp?DDFDocuments/v/G/TBTN22/BDI242.DOCX</v>
      </c>
    </row>
    <row r="120" spans="1:16" ht="75" customHeight="1">
      <c r="A120" s="8" t="s">
        <v>1032</v>
      </c>
      <c r="B120" s="5" t="s">
        <v>364</v>
      </c>
      <c r="C120" s="4" t="str">
        <f>HYPERLINK("https://epingalert.org/en/Search?viewData= G/TBT/N/BDI/235, G/TBT/N/KEN/1252, G/TBT/N/RWA/665, G/TBT/N/TZA/775, G/TBT/N/UGA/1588"," G/TBT/N/BDI/235, G/TBT/N/KEN/1252, G/TBT/N/RWA/665, G/TBT/N/TZA/775, G/TBT/N/UGA/1588")</f>
        <v xml:space="preserve"> G/TBT/N/BDI/235, G/TBT/N/KEN/1252, G/TBT/N/RWA/665, G/TBT/N/TZA/775, G/TBT/N/UGA/1588</v>
      </c>
      <c r="D120" s="4" t="s">
        <v>43</v>
      </c>
      <c r="E120" s="5" t="s">
        <v>362</v>
      </c>
      <c r="F120" s="5" t="s">
        <v>363</v>
      </c>
      <c r="H120" s="4" t="s">
        <v>371</v>
      </c>
      <c r="I120" s="4" t="s">
        <v>179</v>
      </c>
      <c r="J120" s="4" t="s">
        <v>401</v>
      </c>
      <c r="K120" s="6">
        <v>44760</v>
      </c>
      <c r="L120" s="4" t="s">
        <v>21</v>
      </c>
      <c r="M120" s="5" t="s">
        <v>411</v>
      </c>
      <c r="N120" s="4" t="str">
        <f>HYPERLINK("https://docs.wto.org/imrd/directdoc.asp?DDFDocuments/t/G/TBTN22/BDI242.DOCX", "https://docs.wto.org/imrd/directdoc.asp?DDFDocuments/t/G/TBTN22/BDI242.DOCX")</f>
        <v>https://docs.wto.org/imrd/directdoc.asp?DDFDocuments/t/G/TBTN22/BDI242.DOCX</v>
      </c>
      <c r="O120" s="4" t="str">
        <f>HYPERLINK("https://docs.wto.org/imrd/directdoc.asp?DDFDocuments/u/G/TBTN22/BDI242.DOCX", "https://docs.wto.org/imrd/directdoc.asp?DDFDocuments/u/G/TBTN22/BDI242.DOCX")</f>
        <v>https://docs.wto.org/imrd/directdoc.asp?DDFDocuments/u/G/TBTN22/BDI242.DOCX</v>
      </c>
      <c r="P120" t="str">
        <f>HYPERLINK("https://docs.wto.org/imrd/directdoc.asp?DDFDocuments/v/G/TBTN22/BDI242.DOCX", "https://docs.wto.org/imrd/directdoc.asp?DDFDocuments/v/G/TBTN22/BDI242.DOCX")</f>
        <v>https://docs.wto.org/imrd/directdoc.asp?DDFDocuments/v/G/TBTN22/BDI242.DOCX</v>
      </c>
    </row>
    <row r="121" spans="1:16" ht="75" customHeight="1">
      <c r="A121" s="8" t="s">
        <v>1103</v>
      </c>
      <c r="B121" s="5" t="s">
        <v>821</v>
      </c>
      <c r="C121" s="4" t="str">
        <f>HYPERLINK("https://epingalert.org/en/Search?viewData= G/TBT/N/CHL/591"," G/TBT/N/CHL/591")</f>
        <v xml:space="preserve"> G/TBT/N/CHL/591</v>
      </c>
      <c r="D121" s="4" t="s">
        <v>23</v>
      </c>
      <c r="E121" s="5" t="s">
        <v>819</v>
      </c>
      <c r="F121" s="5" t="s">
        <v>820</v>
      </c>
      <c r="H121" s="4" t="s">
        <v>18</v>
      </c>
      <c r="I121" s="4" t="s">
        <v>415</v>
      </c>
      <c r="J121" s="4" t="s">
        <v>416</v>
      </c>
      <c r="K121" s="6">
        <v>44760</v>
      </c>
      <c r="L121" s="4" t="s">
        <v>21</v>
      </c>
      <c r="M121" s="5" t="s">
        <v>417</v>
      </c>
      <c r="N121" s="4" t="str">
        <f>HYPERLINK("https://docs.wto.org/imrd/directdoc.asp?DDFDocuments/t/G/TBTN22/KEN1254.DOCX", "https://docs.wto.org/imrd/directdoc.asp?DDFDocuments/t/G/TBTN22/KEN1254.DOCX")</f>
        <v>https://docs.wto.org/imrd/directdoc.asp?DDFDocuments/t/G/TBTN22/KEN1254.DOCX</v>
      </c>
      <c r="O121" s="4" t="str">
        <f>HYPERLINK("https://docs.wto.org/imrd/directdoc.asp?DDFDocuments/u/G/TBTN22/KEN1254.DOCX", "https://docs.wto.org/imrd/directdoc.asp?DDFDocuments/u/G/TBTN22/KEN1254.DOCX")</f>
        <v>https://docs.wto.org/imrd/directdoc.asp?DDFDocuments/u/G/TBTN22/KEN1254.DOCX</v>
      </c>
      <c r="P121" t="str">
        <f>HYPERLINK("https://docs.wto.org/imrd/directdoc.asp?DDFDocuments/v/G/TBTN22/KEN1254.DOCX", "https://docs.wto.org/imrd/directdoc.asp?DDFDocuments/v/G/TBTN22/KEN1254.DOCX")</f>
        <v>https://docs.wto.org/imrd/directdoc.asp?DDFDocuments/v/G/TBTN22/KEN1254.DOCX</v>
      </c>
    </row>
    <row r="122" spans="1:16" ht="75" customHeight="1">
      <c r="A122" s="8" t="s">
        <v>1110</v>
      </c>
      <c r="B122" s="5" t="s">
        <v>859</v>
      </c>
      <c r="C122" s="4" t="str">
        <f>HYPERLINK("https://epingalert.org/en/Search?viewData= G/TBT/N/DNK/128"," G/TBT/N/DNK/128")</f>
        <v xml:space="preserve"> G/TBT/N/DNK/128</v>
      </c>
      <c r="D122" s="4" t="s">
        <v>449</v>
      </c>
      <c r="E122" s="5" t="s">
        <v>857</v>
      </c>
      <c r="F122" s="5" t="s">
        <v>858</v>
      </c>
      <c r="H122" s="4" t="s">
        <v>371</v>
      </c>
      <c r="I122" s="4" t="s">
        <v>179</v>
      </c>
      <c r="J122" s="4" t="s">
        <v>382</v>
      </c>
      <c r="K122" s="6">
        <v>44760</v>
      </c>
      <c r="L122" s="4" t="s">
        <v>21</v>
      </c>
      <c r="M122" s="5" t="s">
        <v>411</v>
      </c>
      <c r="N122" s="4" t="str">
        <f>HYPERLINK("https://docs.wto.org/imrd/directdoc.asp?DDFDocuments/t/G/TBTN22/BDI242.DOCX", "https://docs.wto.org/imrd/directdoc.asp?DDFDocuments/t/G/TBTN22/BDI242.DOCX")</f>
        <v>https://docs.wto.org/imrd/directdoc.asp?DDFDocuments/t/G/TBTN22/BDI242.DOCX</v>
      </c>
      <c r="O122" s="4" t="str">
        <f>HYPERLINK("https://docs.wto.org/imrd/directdoc.asp?DDFDocuments/u/G/TBTN22/BDI242.DOCX", "https://docs.wto.org/imrd/directdoc.asp?DDFDocuments/u/G/TBTN22/BDI242.DOCX")</f>
        <v>https://docs.wto.org/imrd/directdoc.asp?DDFDocuments/u/G/TBTN22/BDI242.DOCX</v>
      </c>
      <c r="P122" t="str">
        <f>HYPERLINK("https://docs.wto.org/imrd/directdoc.asp?DDFDocuments/v/G/TBTN22/BDI242.DOCX", "https://docs.wto.org/imrd/directdoc.asp?DDFDocuments/v/G/TBTN22/BDI242.DOCX")</f>
        <v>https://docs.wto.org/imrd/directdoc.asp?DDFDocuments/v/G/TBTN22/BDI242.DOCX</v>
      </c>
    </row>
    <row r="123" spans="1:16" ht="75" customHeight="1">
      <c r="A123" s="8" t="s">
        <v>1122</v>
      </c>
      <c r="B123" s="5" t="s">
        <v>950</v>
      </c>
      <c r="C123" s="4" t="str">
        <f>HYPERLINK("https://epingalert.org/en/Search?viewData= G/TBT/N/URY/62"," G/TBT/N/URY/62")</f>
        <v xml:space="preserve"> G/TBT/N/URY/62</v>
      </c>
      <c r="D123" s="4" t="s">
        <v>947</v>
      </c>
      <c r="E123" s="5" t="s">
        <v>948</v>
      </c>
      <c r="F123" s="5" t="s">
        <v>949</v>
      </c>
      <c r="H123" s="4" t="s">
        <v>371</v>
      </c>
      <c r="I123" s="4" t="s">
        <v>179</v>
      </c>
      <c r="J123" s="4" t="s">
        <v>401</v>
      </c>
      <c r="K123" s="6">
        <v>44760</v>
      </c>
      <c r="L123" s="4" t="s">
        <v>21</v>
      </c>
      <c r="M123" s="5" t="s">
        <v>411</v>
      </c>
      <c r="N123" s="4" t="str">
        <f>HYPERLINK("https://docs.wto.org/imrd/directdoc.asp?DDFDocuments/t/G/TBTN22/BDI242.DOCX", "https://docs.wto.org/imrd/directdoc.asp?DDFDocuments/t/G/TBTN22/BDI242.DOCX")</f>
        <v>https://docs.wto.org/imrd/directdoc.asp?DDFDocuments/t/G/TBTN22/BDI242.DOCX</v>
      </c>
      <c r="O123" s="4" t="str">
        <f>HYPERLINK("https://docs.wto.org/imrd/directdoc.asp?DDFDocuments/u/G/TBTN22/BDI242.DOCX", "https://docs.wto.org/imrd/directdoc.asp?DDFDocuments/u/G/TBTN22/BDI242.DOCX")</f>
        <v>https://docs.wto.org/imrd/directdoc.asp?DDFDocuments/u/G/TBTN22/BDI242.DOCX</v>
      </c>
      <c r="P123" t="str">
        <f>HYPERLINK("https://docs.wto.org/imrd/directdoc.asp?DDFDocuments/v/G/TBTN22/BDI242.DOCX", "https://docs.wto.org/imrd/directdoc.asp?DDFDocuments/v/G/TBTN22/BDI242.DOCX")</f>
        <v>https://docs.wto.org/imrd/directdoc.asp?DDFDocuments/v/G/TBTN22/BDI242.DOCX</v>
      </c>
    </row>
    <row r="124" spans="1:16" ht="75" customHeight="1">
      <c r="A124" s="8" t="s">
        <v>1101</v>
      </c>
      <c r="B124" s="5" t="s">
        <v>810</v>
      </c>
      <c r="C124" s="4" t="str">
        <f>HYPERLINK("https://epingalert.org/en/Search?viewData= G/TBT/N/UGA/1587"," G/TBT/N/UGA/1587")</f>
        <v xml:space="preserve"> G/TBT/N/UGA/1587</v>
      </c>
      <c r="D124" s="4" t="s">
        <v>43</v>
      </c>
      <c r="E124" s="5" t="s">
        <v>808</v>
      </c>
      <c r="F124" s="5" t="s">
        <v>809</v>
      </c>
      <c r="H124" s="4" t="s">
        <v>365</v>
      </c>
      <c r="I124" s="4" t="s">
        <v>179</v>
      </c>
      <c r="J124" s="4" t="s">
        <v>398</v>
      </c>
      <c r="K124" s="6">
        <v>44760</v>
      </c>
      <c r="L124" s="4" t="s">
        <v>21</v>
      </c>
      <c r="M124" s="5" t="s">
        <v>399</v>
      </c>
      <c r="N124" s="4" t="str">
        <f>HYPERLINK("https://docs.wto.org/imrd/directdoc.asp?DDFDocuments/t/G/TBTN22/BDI236.DOCX", "https://docs.wto.org/imrd/directdoc.asp?DDFDocuments/t/G/TBTN22/BDI236.DOCX")</f>
        <v>https://docs.wto.org/imrd/directdoc.asp?DDFDocuments/t/G/TBTN22/BDI236.DOCX</v>
      </c>
      <c r="O124" s="4" t="str">
        <f>HYPERLINK("https://docs.wto.org/imrd/directdoc.asp?DDFDocuments/u/G/TBTN22/BDI236.DOCX", "https://docs.wto.org/imrd/directdoc.asp?DDFDocuments/u/G/TBTN22/BDI236.DOCX")</f>
        <v>https://docs.wto.org/imrd/directdoc.asp?DDFDocuments/u/G/TBTN22/BDI236.DOCX</v>
      </c>
      <c r="P124" t="str">
        <f>HYPERLINK("https://docs.wto.org/imrd/directdoc.asp?DDFDocuments/v/G/TBTN22/BDI236.DOCX", "https://docs.wto.org/imrd/directdoc.asp?DDFDocuments/v/G/TBTN22/BDI236.DOCX")</f>
        <v>https://docs.wto.org/imrd/directdoc.asp?DDFDocuments/v/G/TBTN22/BDI236.DOCX</v>
      </c>
    </row>
    <row r="125" spans="1:16" ht="75" customHeight="1">
      <c r="A125" s="8" t="s">
        <v>1030</v>
      </c>
      <c r="B125" s="5" t="s">
        <v>347</v>
      </c>
      <c r="C125" s="4" t="str">
        <f>HYPERLINK("https://epingalert.org/en/Search?viewData= G/TBT/N/USA/1865"," G/TBT/N/USA/1865")</f>
        <v xml:space="preserve"> G/TBT/N/USA/1865</v>
      </c>
      <c r="D125" s="4" t="s">
        <v>14</v>
      </c>
      <c r="E125" s="5" t="s">
        <v>345</v>
      </c>
      <c r="F125" s="5" t="s">
        <v>346</v>
      </c>
      <c r="H125" s="4" t="s">
        <v>18</v>
      </c>
      <c r="I125" s="4" t="s">
        <v>421</v>
      </c>
      <c r="J125" s="4" t="s">
        <v>416</v>
      </c>
      <c r="K125" s="6" t="s">
        <v>18</v>
      </c>
      <c r="L125" s="4" t="s">
        <v>21</v>
      </c>
      <c r="M125" s="5" t="s">
        <v>422</v>
      </c>
      <c r="N125" s="4" t="str">
        <f>HYPERLINK("https://docs.wto.org/imrd/directdoc.asp?DDFDocuments/t/G/TBTN22/KEN1255.DOCX", "https://docs.wto.org/imrd/directdoc.asp?DDFDocuments/t/G/TBTN22/KEN1255.DOCX")</f>
        <v>https://docs.wto.org/imrd/directdoc.asp?DDFDocuments/t/G/TBTN22/KEN1255.DOCX</v>
      </c>
      <c r="O125" s="4" t="str">
        <f>HYPERLINK("https://docs.wto.org/imrd/directdoc.asp?DDFDocuments/u/G/TBTN22/KEN1255.DOCX", "https://docs.wto.org/imrd/directdoc.asp?DDFDocuments/u/G/TBTN22/KEN1255.DOCX")</f>
        <v>https://docs.wto.org/imrd/directdoc.asp?DDFDocuments/u/G/TBTN22/KEN1255.DOCX</v>
      </c>
      <c r="P125" t="str">
        <f>HYPERLINK("https://docs.wto.org/imrd/directdoc.asp?DDFDocuments/v/G/TBTN22/KEN1255.DOCX", "https://docs.wto.org/imrd/directdoc.asp?DDFDocuments/v/G/TBTN22/KEN1255.DOCX")</f>
        <v>https://docs.wto.org/imrd/directdoc.asp?DDFDocuments/v/G/TBTN22/KEN1255.DOCX</v>
      </c>
    </row>
    <row r="126" spans="1:16" ht="75" customHeight="1">
      <c r="A126" s="8" t="s">
        <v>1096</v>
      </c>
      <c r="B126" s="5" t="s">
        <v>778</v>
      </c>
      <c r="C126" s="4" t="str">
        <f>HYPERLINK("https://epingalert.org/en/Search?viewData= G/TBT/N/RWA/662"," G/TBT/N/RWA/662")</f>
        <v xml:space="preserve"> G/TBT/N/RWA/662</v>
      </c>
      <c r="D126" s="4" t="s">
        <v>148</v>
      </c>
      <c r="E126" s="5" t="s">
        <v>776</v>
      </c>
      <c r="F126" s="5" t="s">
        <v>777</v>
      </c>
      <c r="H126" s="4" t="s">
        <v>365</v>
      </c>
      <c r="I126" s="4" t="s">
        <v>179</v>
      </c>
      <c r="J126" s="4" t="s">
        <v>407</v>
      </c>
      <c r="K126" s="6">
        <v>44760</v>
      </c>
      <c r="L126" s="4" t="s">
        <v>21</v>
      </c>
      <c r="M126" s="5" t="s">
        <v>399</v>
      </c>
      <c r="N126" s="4" t="str">
        <f>HYPERLINK("https://docs.wto.org/imrd/directdoc.asp?DDFDocuments/t/G/TBTN22/BDI236.DOCX", "https://docs.wto.org/imrd/directdoc.asp?DDFDocuments/t/G/TBTN22/BDI236.DOCX")</f>
        <v>https://docs.wto.org/imrd/directdoc.asp?DDFDocuments/t/G/TBTN22/BDI236.DOCX</v>
      </c>
      <c r="O126" s="4" t="str">
        <f>HYPERLINK("https://docs.wto.org/imrd/directdoc.asp?DDFDocuments/u/G/TBTN22/BDI236.DOCX", "https://docs.wto.org/imrd/directdoc.asp?DDFDocuments/u/G/TBTN22/BDI236.DOCX")</f>
        <v>https://docs.wto.org/imrd/directdoc.asp?DDFDocuments/u/G/TBTN22/BDI236.DOCX</v>
      </c>
      <c r="P126" t="str">
        <f>HYPERLINK("https://docs.wto.org/imrd/directdoc.asp?DDFDocuments/v/G/TBTN22/BDI236.DOCX", "https://docs.wto.org/imrd/directdoc.asp?DDFDocuments/v/G/TBTN22/BDI236.DOCX")</f>
        <v>https://docs.wto.org/imrd/directdoc.asp?DDFDocuments/v/G/TBTN22/BDI236.DOCX</v>
      </c>
    </row>
    <row r="127" spans="1:16" ht="75" customHeight="1">
      <c r="A127" s="8" t="s">
        <v>1096</v>
      </c>
      <c r="B127" s="5" t="s">
        <v>778</v>
      </c>
      <c r="C127" s="4" t="str">
        <f>HYPERLINK("https://epingalert.org/en/Search?viewData= G/TBT/N/RWA/663"," G/TBT/N/RWA/663")</f>
        <v xml:space="preserve"> G/TBT/N/RWA/663</v>
      </c>
      <c r="D127" s="4" t="s">
        <v>148</v>
      </c>
      <c r="E127" s="5" t="s">
        <v>787</v>
      </c>
      <c r="F127" s="5" t="s">
        <v>788</v>
      </c>
      <c r="H127" s="4" t="s">
        <v>371</v>
      </c>
      <c r="I127" s="4" t="s">
        <v>179</v>
      </c>
      <c r="J127" s="4" t="s">
        <v>391</v>
      </c>
      <c r="K127" s="6">
        <v>44760</v>
      </c>
      <c r="L127" s="4" t="s">
        <v>21</v>
      </c>
      <c r="M127" s="5" t="s">
        <v>379</v>
      </c>
      <c r="N127" s="4" t="str">
        <f>HYPERLINK("https://docs.wto.org/imrd/directdoc.asp?DDFDocuments/t/G/TBTN22/BDI238.DOCX", "https://docs.wto.org/imrd/directdoc.asp?DDFDocuments/t/G/TBTN22/BDI238.DOCX")</f>
        <v>https://docs.wto.org/imrd/directdoc.asp?DDFDocuments/t/G/TBTN22/BDI238.DOCX</v>
      </c>
      <c r="O127" s="4" t="str">
        <f>HYPERLINK("https://docs.wto.org/imrd/directdoc.asp?DDFDocuments/u/G/TBTN22/BDI238.DOCX", "https://docs.wto.org/imrd/directdoc.asp?DDFDocuments/u/G/TBTN22/BDI238.DOCX")</f>
        <v>https://docs.wto.org/imrd/directdoc.asp?DDFDocuments/u/G/TBTN22/BDI238.DOCX</v>
      </c>
      <c r="P127" t="str">
        <f>HYPERLINK("https://docs.wto.org/imrd/directdoc.asp?DDFDocuments/v/G/TBTN22/BDI238.DOCX", "https://docs.wto.org/imrd/directdoc.asp?DDFDocuments/v/G/TBTN22/BDI238.DOCX")</f>
        <v>https://docs.wto.org/imrd/directdoc.asp?DDFDocuments/v/G/TBTN22/BDI238.DOCX</v>
      </c>
    </row>
    <row r="128" spans="1:16" ht="75" customHeight="1">
      <c r="A128" s="8" t="s">
        <v>989</v>
      </c>
      <c r="B128" s="5" t="s">
        <v>97</v>
      </c>
      <c r="C128" s="4" t="str">
        <f>HYPERLINK("https://epingalert.org/en/Search?viewData= G/TBT/N/BDI/246, G/TBT/N/KEN/1265, G/TBT/N/RWA/676, G/TBT/N/TZA/786, G/TBT/N/UGA/1600"," G/TBT/N/BDI/246, G/TBT/N/KEN/1265, G/TBT/N/RWA/676, G/TBT/N/TZA/786, G/TBT/N/UGA/1600")</f>
        <v xml:space="preserve"> G/TBT/N/BDI/246, G/TBT/N/KEN/1265, G/TBT/N/RWA/676, G/TBT/N/TZA/786, G/TBT/N/UGA/1600</v>
      </c>
      <c r="D128" s="4" t="s">
        <v>94</v>
      </c>
      <c r="E128" s="5" t="s">
        <v>95</v>
      </c>
      <c r="F128" s="5" t="s">
        <v>96</v>
      </c>
      <c r="H128" s="4" t="s">
        <v>359</v>
      </c>
      <c r="I128" s="4" t="s">
        <v>179</v>
      </c>
      <c r="J128" s="4" t="s">
        <v>401</v>
      </c>
      <c r="K128" s="6">
        <v>44760</v>
      </c>
      <c r="L128" s="4" t="s">
        <v>21</v>
      </c>
      <c r="M128" s="5" t="s">
        <v>383</v>
      </c>
      <c r="N128" s="4" t="str">
        <f>HYPERLINK("https://docs.wto.org/imrd/directdoc.asp?DDFDocuments/t/G/TBTN22/BDI239.DOCX", "https://docs.wto.org/imrd/directdoc.asp?DDFDocuments/t/G/TBTN22/BDI239.DOCX")</f>
        <v>https://docs.wto.org/imrd/directdoc.asp?DDFDocuments/t/G/TBTN22/BDI239.DOCX</v>
      </c>
      <c r="O128" s="4" t="str">
        <f>HYPERLINK("https://docs.wto.org/imrd/directdoc.asp?DDFDocuments/u/G/TBTN22/BDI239.DOCX", "https://docs.wto.org/imrd/directdoc.asp?DDFDocuments/u/G/TBTN22/BDI239.DOCX")</f>
        <v>https://docs.wto.org/imrd/directdoc.asp?DDFDocuments/u/G/TBTN22/BDI239.DOCX</v>
      </c>
      <c r="P128" t="str">
        <f>HYPERLINK("https://docs.wto.org/imrd/directdoc.asp?DDFDocuments/v/G/TBTN22/BDI239.DOCX", "https://docs.wto.org/imrd/directdoc.asp?DDFDocuments/v/G/TBTN22/BDI239.DOCX")</f>
        <v>https://docs.wto.org/imrd/directdoc.asp?DDFDocuments/v/G/TBTN22/BDI239.DOCX</v>
      </c>
    </row>
    <row r="129" spans="1:16" ht="75" customHeight="1">
      <c r="A129" s="8" t="s">
        <v>989</v>
      </c>
      <c r="B129" s="5" t="s">
        <v>97</v>
      </c>
      <c r="C129" s="4" t="str">
        <f>HYPERLINK("https://epingalert.org/en/Search?viewData= G/TBT/N/BDI/246, G/TBT/N/KEN/1265, G/TBT/N/RWA/676, G/TBT/N/TZA/786, G/TBT/N/UGA/1600"," G/TBT/N/BDI/246, G/TBT/N/KEN/1265, G/TBT/N/RWA/676, G/TBT/N/TZA/786, G/TBT/N/UGA/1600")</f>
        <v xml:space="preserve"> G/TBT/N/BDI/246, G/TBT/N/KEN/1265, G/TBT/N/RWA/676, G/TBT/N/TZA/786, G/TBT/N/UGA/1600</v>
      </c>
      <c r="D129" s="4" t="s">
        <v>110</v>
      </c>
      <c r="E129" s="5" t="s">
        <v>95</v>
      </c>
      <c r="F129" s="5" t="s">
        <v>96</v>
      </c>
      <c r="H129" s="4" t="s">
        <v>371</v>
      </c>
      <c r="I129" s="4" t="s">
        <v>179</v>
      </c>
      <c r="J129" s="4" t="s">
        <v>382</v>
      </c>
      <c r="K129" s="6">
        <v>44760</v>
      </c>
      <c r="L129" s="4" t="s">
        <v>21</v>
      </c>
      <c r="M129" s="5" t="s">
        <v>411</v>
      </c>
      <c r="N129" s="4" t="str">
        <f>HYPERLINK("https://docs.wto.org/imrd/directdoc.asp?DDFDocuments/t/G/TBTN22/BDI242.DOCX", "https://docs.wto.org/imrd/directdoc.asp?DDFDocuments/t/G/TBTN22/BDI242.DOCX")</f>
        <v>https://docs.wto.org/imrd/directdoc.asp?DDFDocuments/t/G/TBTN22/BDI242.DOCX</v>
      </c>
      <c r="O129" s="4" t="str">
        <f>HYPERLINK("https://docs.wto.org/imrd/directdoc.asp?DDFDocuments/u/G/TBTN22/BDI242.DOCX", "https://docs.wto.org/imrd/directdoc.asp?DDFDocuments/u/G/TBTN22/BDI242.DOCX")</f>
        <v>https://docs.wto.org/imrd/directdoc.asp?DDFDocuments/u/G/TBTN22/BDI242.DOCX</v>
      </c>
      <c r="P129" t="str">
        <f>HYPERLINK("https://docs.wto.org/imrd/directdoc.asp?DDFDocuments/v/G/TBTN22/BDI242.DOCX", "https://docs.wto.org/imrd/directdoc.asp?DDFDocuments/v/G/TBTN22/BDI242.DOCX")</f>
        <v>https://docs.wto.org/imrd/directdoc.asp?DDFDocuments/v/G/TBTN22/BDI242.DOCX</v>
      </c>
    </row>
    <row r="130" spans="1:16" ht="75" customHeight="1">
      <c r="A130" s="8" t="s">
        <v>989</v>
      </c>
      <c r="B130" s="5" t="s">
        <v>97</v>
      </c>
      <c r="C130" s="4" t="str">
        <f>HYPERLINK("https://epingalert.org/en/Search?viewData= G/TBT/N/BDI/246, G/TBT/N/KEN/1265, G/TBT/N/RWA/676, G/TBT/N/TZA/786, G/TBT/N/UGA/1600"," G/TBT/N/BDI/246, G/TBT/N/KEN/1265, G/TBT/N/RWA/676, G/TBT/N/TZA/786, G/TBT/N/UGA/1600")</f>
        <v xml:space="preserve"> G/TBT/N/BDI/246, G/TBT/N/KEN/1265, G/TBT/N/RWA/676, G/TBT/N/TZA/786, G/TBT/N/UGA/1600</v>
      </c>
      <c r="D130" s="4" t="s">
        <v>148</v>
      </c>
      <c r="E130" s="5" t="s">
        <v>95</v>
      </c>
      <c r="F130" s="5" t="s">
        <v>96</v>
      </c>
      <c r="H130" s="4" t="s">
        <v>359</v>
      </c>
      <c r="I130" s="4" t="s">
        <v>179</v>
      </c>
      <c r="J130" s="4" t="s">
        <v>374</v>
      </c>
      <c r="K130" s="6">
        <v>44760</v>
      </c>
      <c r="L130" s="4" t="s">
        <v>21</v>
      </c>
      <c r="M130" s="5" t="s">
        <v>361</v>
      </c>
      <c r="N130" s="4" t="str">
        <f>HYPERLINK("https://docs.wto.org/imrd/directdoc.asp?DDFDocuments/t/G/TBTN22/BDI237.DOCX", "https://docs.wto.org/imrd/directdoc.asp?DDFDocuments/t/G/TBTN22/BDI237.DOCX")</f>
        <v>https://docs.wto.org/imrd/directdoc.asp?DDFDocuments/t/G/TBTN22/BDI237.DOCX</v>
      </c>
      <c r="O130" s="4" t="str">
        <f>HYPERLINK("https://docs.wto.org/imrd/directdoc.asp?DDFDocuments/u/G/TBTN22/BDI237.DOCX", "https://docs.wto.org/imrd/directdoc.asp?DDFDocuments/u/G/TBTN22/BDI237.DOCX")</f>
        <v>https://docs.wto.org/imrd/directdoc.asp?DDFDocuments/u/G/TBTN22/BDI237.DOCX</v>
      </c>
      <c r="P130" t="str">
        <f>HYPERLINK("https://docs.wto.org/imrd/directdoc.asp?DDFDocuments/v/G/TBTN22/BDI237.DOCX", "https://docs.wto.org/imrd/directdoc.asp?DDFDocuments/v/G/TBTN22/BDI237.DOCX")</f>
        <v>https://docs.wto.org/imrd/directdoc.asp?DDFDocuments/v/G/TBTN22/BDI237.DOCX</v>
      </c>
    </row>
    <row r="131" spans="1:16" ht="75" customHeight="1">
      <c r="A131" s="8" t="s">
        <v>1003</v>
      </c>
      <c r="B131" s="5" t="s">
        <v>97</v>
      </c>
      <c r="C131" s="4" t="str">
        <f>HYPERLINK("https://epingalert.org/en/Search?viewData= G/TBT/N/BDI/246, G/TBT/N/KEN/1265, G/TBT/N/RWA/676, G/TBT/N/TZA/786, G/TBT/N/UGA/1600"," G/TBT/N/BDI/246, G/TBT/N/KEN/1265, G/TBT/N/RWA/676, G/TBT/N/TZA/786, G/TBT/N/UGA/1600")</f>
        <v xml:space="preserve"> G/TBT/N/BDI/246, G/TBT/N/KEN/1265, G/TBT/N/RWA/676, G/TBT/N/TZA/786, G/TBT/N/UGA/1600</v>
      </c>
      <c r="D131" s="4" t="s">
        <v>43</v>
      </c>
      <c r="E131" s="5" t="s">
        <v>95</v>
      </c>
      <c r="F131" s="5" t="s">
        <v>96</v>
      </c>
      <c r="H131" s="4" t="s">
        <v>365</v>
      </c>
      <c r="I131" s="4" t="s">
        <v>179</v>
      </c>
      <c r="J131" s="4" t="s">
        <v>366</v>
      </c>
      <c r="K131" s="6">
        <v>44760</v>
      </c>
      <c r="L131" s="4" t="s">
        <v>21</v>
      </c>
      <c r="M131" s="5" t="s">
        <v>367</v>
      </c>
      <c r="N131" s="4" t="str">
        <f>HYPERLINK("https://docs.wto.org/imrd/directdoc.asp?DDFDocuments/t/G/TBTN22/BDI235.DOCX", "https://docs.wto.org/imrd/directdoc.asp?DDFDocuments/t/G/TBTN22/BDI235.DOCX")</f>
        <v>https://docs.wto.org/imrd/directdoc.asp?DDFDocuments/t/G/TBTN22/BDI235.DOCX</v>
      </c>
      <c r="O131" s="4" t="str">
        <f>HYPERLINK("https://docs.wto.org/imrd/directdoc.asp?DDFDocuments/u/G/TBTN22/BDI235.DOCX", "https://docs.wto.org/imrd/directdoc.asp?DDFDocuments/u/G/TBTN22/BDI235.DOCX")</f>
        <v>https://docs.wto.org/imrd/directdoc.asp?DDFDocuments/u/G/TBTN22/BDI235.DOCX</v>
      </c>
      <c r="P131" t="str">
        <f>HYPERLINK("https://docs.wto.org/imrd/directdoc.asp?DDFDocuments/v/G/TBTN22/BDI235.DOCX", "https://docs.wto.org/imrd/directdoc.asp?DDFDocuments/v/G/TBTN22/BDI235.DOCX")</f>
        <v>https://docs.wto.org/imrd/directdoc.asp?DDFDocuments/v/G/TBTN22/BDI235.DOCX</v>
      </c>
    </row>
    <row r="132" spans="1:16" ht="75" customHeight="1">
      <c r="A132" s="8" t="s">
        <v>1003</v>
      </c>
      <c r="B132" s="5" t="s">
        <v>97</v>
      </c>
      <c r="C132" s="4" t="str">
        <f>HYPERLINK("https://epingalert.org/en/Search?viewData= G/TBT/N/BDI/246, G/TBT/N/KEN/1265, G/TBT/N/RWA/676, G/TBT/N/TZA/786, G/TBT/N/UGA/1600"," G/TBT/N/BDI/246, G/TBT/N/KEN/1265, G/TBT/N/RWA/676, G/TBT/N/TZA/786, G/TBT/N/UGA/1600")</f>
        <v xml:space="preserve"> G/TBT/N/BDI/246, G/TBT/N/KEN/1265, G/TBT/N/RWA/676, G/TBT/N/TZA/786, G/TBT/N/UGA/1600</v>
      </c>
      <c r="D132" s="4" t="s">
        <v>102</v>
      </c>
      <c r="E132" s="5" t="s">
        <v>95</v>
      </c>
      <c r="F132" s="5" t="s">
        <v>96</v>
      </c>
      <c r="H132" s="4" t="s">
        <v>371</v>
      </c>
      <c r="I132" s="4" t="s">
        <v>179</v>
      </c>
      <c r="J132" s="4" t="s">
        <v>372</v>
      </c>
      <c r="K132" s="6">
        <v>44760</v>
      </c>
      <c r="L132" s="4" t="s">
        <v>21</v>
      </c>
      <c r="M132" s="5" t="s">
        <v>373</v>
      </c>
      <c r="N132" s="4" t="str">
        <f>HYPERLINK("https://docs.wto.org/imrd/directdoc.asp?DDFDocuments/t/G/TBTN22/BDI240.DOCX", "https://docs.wto.org/imrd/directdoc.asp?DDFDocuments/t/G/TBTN22/BDI240.DOCX")</f>
        <v>https://docs.wto.org/imrd/directdoc.asp?DDFDocuments/t/G/TBTN22/BDI240.DOCX</v>
      </c>
      <c r="O132" s="4" t="str">
        <f>HYPERLINK("https://docs.wto.org/imrd/directdoc.asp?DDFDocuments/u/G/TBTN22/BDI240.DOCX", "https://docs.wto.org/imrd/directdoc.asp?DDFDocuments/u/G/TBTN22/BDI240.DOCX")</f>
        <v>https://docs.wto.org/imrd/directdoc.asp?DDFDocuments/u/G/TBTN22/BDI240.DOCX</v>
      </c>
      <c r="P132" t="str">
        <f>HYPERLINK("https://docs.wto.org/imrd/directdoc.asp?DDFDocuments/v/G/TBTN22/BDI240.DOCX", "https://docs.wto.org/imrd/directdoc.asp?DDFDocuments/v/G/TBTN22/BDI240.DOCX")</f>
        <v>https://docs.wto.org/imrd/directdoc.asp?DDFDocuments/v/G/TBTN22/BDI240.DOCX</v>
      </c>
    </row>
    <row r="133" spans="1:16" ht="75" customHeight="1">
      <c r="A133" s="8" t="s">
        <v>1117</v>
      </c>
      <c r="B133" s="5" t="s">
        <v>917</v>
      </c>
      <c r="C133" s="4" t="str">
        <f>HYPERLINK("https://epingalert.org/en/Search?viewData= G/TBT/N/TZA/756"," G/TBT/N/TZA/756")</f>
        <v xml:space="preserve"> G/TBT/N/TZA/756</v>
      </c>
      <c r="D133" s="4" t="s">
        <v>110</v>
      </c>
      <c r="E133" s="5" t="s">
        <v>915</v>
      </c>
      <c r="F133" s="5" t="s">
        <v>916</v>
      </c>
      <c r="H133" s="4" t="s">
        <v>18</v>
      </c>
      <c r="I133" s="4" t="s">
        <v>427</v>
      </c>
      <c r="J133" s="4" t="s">
        <v>62</v>
      </c>
      <c r="K133" s="6">
        <v>44770</v>
      </c>
      <c r="L133" s="4" t="s">
        <v>21</v>
      </c>
      <c r="M133" s="5" t="s">
        <v>428</v>
      </c>
      <c r="N133" s="4" t="str">
        <f>HYPERLINK("https://docs.wto.org/imrd/directdoc.asp?DDFDocuments/t/G/TBTN22/CAN673.DOCX", "https://docs.wto.org/imrd/directdoc.asp?DDFDocuments/t/G/TBTN22/CAN673.DOCX")</f>
        <v>https://docs.wto.org/imrd/directdoc.asp?DDFDocuments/t/G/TBTN22/CAN673.DOCX</v>
      </c>
      <c r="O133" s="4" t="str">
        <f>HYPERLINK("https://docs.wto.org/imrd/directdoc.asp?DDFDocuments/u/G/TBTN22/CAN673.DOCX", "https://docs.wto.org/imrd/directdoc.asp?DDFDocuments/u/G/TBTN22/CAN673.DOCX")</f>
        <v>https://docs.wto.org/imrd/directdoc.asp?DDFDocuments/u/G/TBTN22/CAN673.DOCX</v>
      </c>
      <c r="P133" t="str">
        <f>HYPERLINK("https://docs.wto.org/imrd/directdoc.asp?DDFDocuments/v/G/TBTN22/CAN673.DOCX", "https://docs.wto.org/imrd/directdoc.asp?DDFDocuments/v/G/TBTN22/CAN673.DOCX")</f>
        <v>https://docs.wto.org/imrd/directdoc.asp?DDFDocuments/v/G/TBTN22/CAN673.DOCX</v>
      </c>
    </row>
    <row r="134" spans="1:16" ht="75" customHeight="1">
      <c r="A134" s="8" t="s">
        <v>1117</v>
      </c>
      <c r="B134" s="5" t="s">
        <v>917</v>
      </c>
      <c r="C134" s="4" t="str">
        <f>HYPERLINK("https://epingalert.org/en/Search?viewData= G/TBT/N/TZA/754"," G/TBT/N/TZA/754")</f>
        <v xml:space="preserve"> G/TBT/N/TZA/754</v>
      </c>
      <c r="D134" s="4" t="s">
        <v>110</v>
      </c>
      <c r="E134" s="5" t="s">
        <v>939</v>
      </c>
      <c r="F134" s="5" t="s">
        <v>940</v>
      </c>
      <c r="H134" s="4" t="s">
        <v>18</v>
      </c>
      <c r="I134" s="4" t="s">
        <v>433</v>
      </c>
      <c r="J134" s="4" t="s">
        <v>434</v>
      </c>
      <c r="K134" s="6">
        <v>44759</v>
      </c>
      <c r="L134" s="4" t="s">
        <v>21</v>
      </c>
      <c r="M134" s="5" t="s">
        <v>435</v>
      </c>
      <c r="N134" s="4" t="str">
        <f>HYPERLINK("https://docs.wto.org/imrd/directdoc.asp?DDFDocuments/t/G/TBTN22/ARE532.DOCX", "https://docs.wto.org/imrd/directdoc.asp?DDFDocuments/t/G/TBTN22/ARE532.DOCX")</f>
        <v>https://docs.wto.org/imrd/directdoc.asp?DDFDocuments/t/G/TBTN22/ARE532.DOCX</v>
      </c>
      <c r="O134" s="4" t="str">
        <f>HYPERLINK("https://docs.wto.org/imrd/directdoc.asp?DDFDocuments/u/G/TBTN22/ARE532.DOCX", "https://docs.wto.org/imrd/directdoc.asp?DDFDocuments/u/G/TBTN22/ARE532.DOCX")</f>
        <v>https://docs.wto.org/imrd/directdoc.asp?DDFDocuments/u/G/TBTN22/ARE532.DOCX</v>
      </c>
      <c r="P134" t="str">
        <f>HYPERLINK("https://docs.wto.org/imrd/directdoc.asp?DDFDocuments/v/G/TBTN22/ARE532.DOCX", "https://docs.wto.org/imrd/directdoc.asp?DDFDocuments/v/G/TBTN22/ARE532.DOCX")</f>
        <v>https://docs.wto.org/imrd/directdoc.asp?DDFDocuments/v/G/TBTN22/ARE532.DOCX</v>
      </c>
    </row>
    <row r="135" spans="1:16" ht="75" customHeight="1">
      <c r="A135" s="8" t="s">
        <v>1070</v>
      </c>
      <c r="B135" s="5" t="s">
        <v>632</v>
      </c>
      <c r="C135" s="4" t="str">
        <f>HYPERLINK("https://epingalert.org/en/Search?viewData= G/TBT/N/PER/142"," G/TBT/N/PER/142")</f>
        <v xml:space="preserve"> G/TBT/N/PER/142</v>
      </c>
      <c r="D135" s="4" t="s">
        <v>84</v>
      </c>
      <c r="E135" s="5" t="s">
        <v>630</v>
      </c>
      <c r="F135" s="5" t="s">
        <v>631</v>
      </c>
      <c r="H135" s="4" t="s">
        <v>18</v>
      </c>
      <c r="I135" s="4" t="s">
        <v>18</v>
      </c>
      <c r="J135" s="4" t="s">
        <v>434</v>
      </c>
      <c r="K135" s="6">
        <v>44759</v>
      </c>
      <c r="L135" s="4" t="s">
        <v>21</v>
      </c>
      <c r="M135" s="5" t="s">
        <v>435</v>
      </c>
      <c r="N135" s="4" t="str">
        <f>HYPERLINK("https://docs.wto.org/imrd/directdoc.asp?DDFDocuments/t/G/TBTN22/ARE532.DOCX", "https://docs.wto.org/imrd/directdoc.asp?DDFDocuments/t/G/TBTN22/ARE532.DOCX")</f>
        <v>https://docs.wto.org/imrd/directdoc.asp?DDFDocuments/t/G/TBTN22/ARE532.DOCX</v>
      </c>
      <c r="O135" s="4" t="str">
        <f>HYPERLINK("https://docs.wto.org/imrd/directdoc.asp?DDFDocuments/u/G/TBTN22/ARE532.DOCX", "https://docs.wto.org/imrd/directdoc.asp?DDFDocuments/u/G/TBTN22/ARE532.DOCX")</f>
        <v>https://docs.wto.org/imrd/directdoc.asp?DDFDocuments/u/G/TBTN22/ARE532.DOCX</v>
      </c>
      <c r="P135" t="str">
        <f>HYPERLINK("https://docs.wto.org/imrd/directdoc.asp?DDFDocuments/v/G/TBTN22/ARE532.DOCX", "https://docs.wto.org/imrd/directdoc.asp?DDFDocuments/v/G/TBTN22/ARE532.DOCX")</f>
        <v>https://docs.wto.org/imrd/directdoc.asp?DDFDocuments/v/G/TBTN22/ARE532.DOCX</v>
      </c>
    </row>
    <row r="136" spans="1:16" ht="75" customHeight="1">
      <c r="A136" s="8" t="s">
        <v>1099</v>
      </c>
      <c r="B136" s="5" t="s">
        <v>798</v>
      </c>
      <c r="C136" s="4" t="str">
        <f>HYPERLINK("https://epingalert.org/en/Search?viewData= G/TBT/N/UGA/1586"," G/TBT/N/UGA/1586")</f>
        <v xml:space="preserve"> G/TBT/N/UGA/1586</v>
      </c>
      <c r="D136" s="4" t="s">
        <v>43</v>
      </c>
      <c r="E136" s="5" t="s">
        <v>796</v>
      </c>
      <c r="F136" s="5" t="s">
        <v>797</v>
      </c>
      <c r="H136" s="4" t="s">
        <v>18</v>
      </c>
      <c r="I136" s="4" t="s">
        <v>18</v>
      </c>
      <c r="J136" s="4" t="s">
        <v>27</v>
      </c>
      <c r="K136" s="6">
        <v>44759</v>
      </c>
      <c r="L136" s="4" t="s">
        <v>21</v>
      </c>
      <c r="M136" s="5" t="s">
        <v>440</v>
      </c>
      <c r="N136" s="4" t="str">
        <f>HYPERLINK("https://docs.wto.org/imrd/directdoc.asp?DDFDocuments/t/G/TBTN22/EU892.DOCX", "https://docs.wto.org/imrd/directdoc.asp?DDFDocuments/t/G/TBTN22/EU892.DOCX")</f>
        <v>https://docs.wto.org/imrd/directdoc.asp?DDFDocuments/t/G/TBTN22/EU892.DOCX</v>
      </c>
      <c r="O136" s="4" t="str">
        <f>HYPERLINK("https://docs.wto.org/imrd/directdoc.asp?DDFDocuments/u/G/TBTN22/EU892.DOCX", "https://docs.wto.org/imrd/directdoc.asp?DDFDocuments/u/G/TBTN22/EU892.DOCX")</f>
        <v>https://docs.wto.org/imrd/directdoc.asp?DDFDocuments/u/G/TBTN22/EU892.DOCX</v>
      </c>
      <c r="P136" t="str">
        <f>HYPERLINK("https://docs.wto.org/imrd/directdoc.asp?DDFDocuments/v/G/TBTN22/EU892.DOCX", "https://docs.wto.org/imrd/directdoc.asp?DDFDocuments/v/G/TBTN22/EU892.DOCX")</f>
        <v>https://docs.wto.org/imrd/directdoc.asp?DDFDocuments/v/G/TBTN22/EU892.DOCX</v>
      </c>
    </row>
    <row r="137" spans="1:16" ht="75" customHeight="1">
      <c r="A137" s="8" t="s">
        <v>1078</v>
      </c>
      <c r="B137" s="5" t="s">
        <v>677</v>
      </c>
      <c r="C137" s="4" t="str">
        <f>HYPERLINK("https://epingalert.org/en/Search?viewData= G/TBT/N/KOR/1071"," G/TBT/N/KOR/1071")</f>
        <v xml:space="preserve"> G/TBT/N/KOR/1071</v>
      </c>
      <c r="D137" s="4" t="s">
        <v>37</v>
      </c>
      <c r="E137" s="5" t="s">
        <v>675</v>
      </c>
      <c r="F137" s="5" t="s">
        <v>676</v>
      </c>
      <c r="H137" s="4" t="s">
        <v>18</v>
      </c>
      <c r="I137" s="4" t="s">
        <v>433</v>
      </c>
      <c r="J137" s="4" t="s">
        <v>434</v>
      </c>
      <c r="K137" s="6">
        <v>44759</v>
      </c>
      <c r="L137" s="4" t="s">
        <v>21</v>
      </c>
      <c r="M137" s="5" t="s">
        <v>435</v>
      </c>
      <c r="N137" s="4" t="str">
        <f>HYPERLINK("https://docs.wto.org/imrd/directdoc.asp?DDFDocuments/t/G/TBTN22/ARE532.DOCX", "https://docs.wto.org/imrd/directdoc.asp?DDFDocuments/t/G/TBTN22/ARE532.DOCX")</f>
        <v>https://docs.wto.org/imrd/directdoc.asp?DDFDocuments/t/G/TBTN22/ARE532.DOCX</v>
      </c>
      <c r="O137" s="4" t="str">
        <f>HYPERLINK("https://docs.wto.org/imrd/directdoc.asp?DDFDocuments/u/G/TBTN22/ARE532.DOCX", "https://docs.wto.org/imrd/directdoc.asp?DDFDocuments/u/G/TBTN22/ARE532.DOCX")</f>
        <v>https://docs.wto.org/imrd/directdoc.asp?DDFDocuments/u/G/TBTN22/ARE532.DOCX</v>
      </c>
      <c r="P137" t="str">
        <f>HYPERLINK("https://docs.wto.org/imrd/directdoc.asp?DDFDocuments/v/G/TBTN22/ARE532.DOCX", "https://docs.wto.org/imrd/directdoc.asp?DDFDocuments/v/G/TBTN22/ARE532.DOCX")</f>
        <v>https://docs.wto.org/imrd/directdoc.asp?DDFDocuments/v/G/TBTN22/ARE532.DOCX</v>
      </c>
    </row>
    <row r="138" spans="1:16" ht="75" customHeight="1">
      <c r="A138" s="8" t="s">
        <v>1049</v>
      </c>
      <c r="B138" s="5" t="s">
        <v>498</v>
      </c>
      <c r="C138" s="4" t="str">
        <f>HYPERLINK("https://epingalert.org/en/Search?viewData= G/TBT/N/CRI/195"," G/TBT/N/CRI/195")</f>
        <v xml:space="preserve"> G/TBT/N/CRI/195</v>
      </c>
      <c r="D138" s="4" t="s">
        <v>495</v>
      </c>
      <c r="E138" s="5" t="s">
        <v>496</v>
      </c>
      <c r="F138" s="5" t="s">
        <v>497</v>
      </c>
      <c r="H138" s="4" t="s">
        <v>446</v>
      </c>
      <c r="I138" s="4" t="s">
        <v>447</v>
      </c>
      <c r="J138" s="4" t="s">
        <v>27</v>
      </c>
      <c r="K138" s="6">
        <v>44759</v>
      </c>
      <c r="L138" s="4" t="s">
        <v>21</v>
      </c>
      <c r="M138" s="5" t="s">
        <v>448</v>
      </c>
      <c r="N138" s="4" t="str">
        <f>HYPERLINK("https://docs.wto.org/imrd/directdoc.asp?DDFDocuments/t/G/TBTN22/CHN1679.DOCX", "https://docs.wto.org/imrd/directdoc.asp?DDFDocuments/t/G/TBTN22/CHN1679.DOCX")</f>
        <v>https://docs.wto.org/imrd/directdoc.asp?DDFDocuments/t/G/TBTN22/CHN1679.DOCX</v>
      </c>
      <c r="O138" s="4" t="str">
        <f>HYPERLINK("https://docs.wto.org/imrd/directdoc.asp?DDFDocuments/u/G/TBTN22/CHN1679.DOCX", "https://docs.wto.org/imrd/directdoc.asp?DDFDocuments/u/G/TBTN22/CHN1679.DOCX")</f>
        <v>https://docs.wto.org/imrd/directdoc.asp?DDFDocuments/u/G/TBTN22/CHN1679.DOCX</v>
      </c>
      <c r="P138" t="str">
        <f>HYPERLINK("https://docs.wto.org/imrd/directdoc.asp?DDFDocuments/v/G/TBTN22/CHN1679.DOCX", "https://docs.wto.org/imrd/directdoc.asp?DDFDocuments/v/G/TBTN22/CHN1679.DOCX")</f>
        <v>https://docs.wto.org/imrd/directdoc.asp?DDFDocuments/v/G/TBTN22/CHN1679.DOCX</v>
      </c>
    </row>
    <row r="139" spans="1:16" ht="75" customHeight="1">
      <c r="A139" s="8" t="s">
        <v>1092</v>
      </c>
      <c r="B139" s="5" t="s">
        <v>761</v>
      </c>
      <c r="C139" s="4" t="str">
        <f>HYPERLINK("https://epingalert.org/en/Search?viewData= G/TBT/N/TZA/769"," G/TBT/N/TZA/769")</f>
        <v xml:space="preserve"> G/TBT/N/TZA/769</v>
      </c>
      <c r="D139" s="4" t="s">
        <v>110</v>
      </c>
      <c r="E139" s="5" t="s">
        <v>759</v>
      </c>
      <c r="F139" s="5" t="s">
        <v>760</v>
      </c>
      <c r="H139" s="4" t="s">
        <v>18</v>
      </c>
      <c r="I139" s="4" t="s">
        <v>18</v>
      </c>
      <c r="J139" s="4" t="s">
        <v>453</v>
      </c>
      <c r="K139" s="6">
        <v>44739</v>
      </c>
      <c r="L139" s="4" t="s">
        <v>21</v>
      </c>
      <c r="M139" s="5" t="s">
        <v>454</v>
      </c>
      <c r="N139" s="4" t="str">
        <f>HYPERLINK("https://docs.wto.org/imrd/directdoc.asp?DDFDocuments/t/G/TBTN22/DNK129.DOCX", "https://docs.wto.org/imrd/directdoc.asp?DDFDocuments/t/G/TBTN22/DNK129.DOCX")</f>
        <v>https://docs.wto.org/imrd/directdoc.asp?DDFDocuments/t/G/TBTN22/DNK129.DOCX</v>
      </c>
      <c r="O139" s="4" t="str">
        <f>HYPERLINK("https://docs.wto.org/imrd/directdoc.asp?DDFDocuments/u/G/TBTN22/DNK129.DOCX", "https://docs.wto.org/imrd/directdoc.asp?DDFDocuments/u/G/TBTN22/DNK129.DOCX")</f>
        <v>https://docs.wto.org/imrd/directdoc.asp?DDFDocuments/u/G/TBTN22/DNK129.DOCX</v>
      </c>
      <c r="P139" t="str">
        <f>HYPERLINK("https://docs.wto.org/imrd/directdoc.asp?DDFDocuments/v/G/TBTN22/DNK129.DOCX", "https://docs.wto.org/imrd/directdoc.asp?DDFDocuments/v/G/TBTN22/DNK129.DOCX")</f>
        <v>https://docs.wto.org/imrd/directdoc.asp?DDFDocuments/v/G/TBTN22/DNK129.DOCX</v>
      </c>
    </row>
    <row r="140" spans="1:16" ht="75" customHeight="1">
      <c r="A140" s="8" t="s">
        <v>1020</v>
      </c>
      <c r="B140" s="5" t="s">
        <v>289</v>
      </c>
      <c r="C140" s="4" t="str">
        <f>HYPERLINK("https://epingalert.org/en/Search?viewData= G/TBT/N/USA/1870"," G/TBT/N/USA/1870")</f>
        <v xml:space="preserve"> G/TBT/N/USA/1870</v>
      </c>
      <c r="D140" s="4" t="s">
        <v>14</v>
      </c>
      <c r="E140" s="5" t="s">
        <v>287</v>
      </c>
      <c r="F140" s="5" t="s">
        <v>288</v>
      </c>
      <c r="H140" s="4" t="s">
        <v>458</v>
      </c>
      <c r="I140" s="4" t="s">
        <v>459</v>
      </c>
      <c r="J140" s="4" t="s">
        <v>27</v>
      </c>
      <c r="K140" s="6">
        <v>44759</v>
      </c>
      <c r="L140" s="4" t="s">
        <v>21</v>
      </c>
      <c r="M140" s="5" t="s">
        <v>460</v>
      </c>
      <c r="N140" s="4" t="str">
        <f>HYPERLINK("https://docs.wto.org/imrd/directdoc.asp?DDFDocuments/t/G/TBTN22/CHN1677.DOCX", "https://docs.wto.org/imrd/directdoc.asp?DDFDocuments/t/G/TBTN22/CHN1677.DOCX")</f>
        <v>https://docs.wto.org/imrd/directdoc.asp?DDFDocuments/t/G/TBTN22/CHN1677.DOCX</v>
      </c>
      <c r="O140" s="4" t="str">
        <f>HYPERLINK("https://docs.wto.org/imrd/directdoc.asp?DDFDocuments/u/G/TBTN22/CHN1677.DOCX", "https://docs.wto.org/imrd/directdoc.asp?DDFDocuments/u/G/TBTN22/CHN1677.DOCX")</f>
        <v>https://docs.wto.org/imrd/directdoc.asp?DDFDocuments/u/G/TBTN22/CHN1677.DOCX</v>
      </c>
      <c r="P140" t="str">
        <f>HYPERLINK("https://docs.wto.org/imrd/directdoc.asp?DDFDocuments/v/G/TBTN22/CHN1677.DOCX", "https://docs.wto.org/imrd/directdoc.asp?DDFDocuments/v/G/TBTN22/CHN1677.DOCX")</f>
        <v>https://docs.wto.org/imrd/directdoc.asp?DDFDocuments/v/G/TBTN22/CHN1677.DOCX</v>
      </c>
    </row>
    <row r="141" spans="1:16" ht="75" customHeight="1">
      <c r="A141" s="8" t="s">
        <v>986</v>
      </c>
      <c r="B141" s="5" t="s">
        <v>81</v>
      </c>
      <c r="C141" s="4" t="str">
        <f>HYPERLINK("https://epingalert.org/en/Search?viewData= G/TBT/N/KOR/1076"," G/TBT/N/KOR/1076")</f>
        <v xml:space="preserve"> G/TBT/N/KOR/1076</v>
      </c>
      <c r="D141" s="4" t="s">
        <v>37</v>
      </c>
      <c r="E141" s="5" t="s">
        <v>79</v>
      </c>
      <c r="F141" s="5" t="s">
        <v>80</v>
      </c>
      <c r="H141" s="4" t="s">
        <v>464</v>
      </c>
      <c r="I141" s="4" t="s">
        <v>465</v>
      </c>
      <c r="J141" s="4" t="s">
        <v>82</v>
      </c>
      <c r="K141" s="6">
        <v>44759</v>
      </c>
      <c r="L141" s="4" t="s">
        <v>21</v>
      </c>
      <c r="M141" s="5" t="s">
        <v>466</v>
      </c>
      <c r="N141" s="4" t="str">
        <f>HYPERLINK("https://docs.wto.org/imrd/directdoc.asp?DDFDocuments/t/G/TBTN22/CHN1680.DOCX", "https://docs.wto.org/imrd/directdoc.asp?DDFDocuments/t/G/TBTN22/CHN1680.DOCX")</f>
        <v>https://docs.wto.org/imrd/directdoc.asp?DDFDocuments/t/G/TBTN22/CHN1680.DOCX</v>
      </c>
      <c r="O141" s="4" t="str">
        <f>HYPERLINK("https://docs.wto.org/imrd/directdoc.asp?DDFDocuments/u/G/TBTN22/CHN1680.DOCX", "https://docs.wto.org/imrd/directdoc.asp?DDFDocuments/u/G/TBTN22/CHN1680.DOCX")</f>
        <v>https://docs.wto.org/imrd/directdoc.asp?DDFDocuments/u/G/TBTN22/CHN1680.DOCX</v>
      </c>
      <c r="P141" t="str">
        <f>HYPERLINK("https://docs.wto.org/imrd/directdoc.asp?DDFDocuments/v/G/TBTN22/CHN1680.DOCX", "https://docs.wto.org/imrd/directdoc.asp?DDFDocuments/v/G/TBTN22/CHN1680.DOCX")</f>
        <v>https://docs.wto.org/imrd/directdoc.asp?DDFDocuments/v/G/TBTN22/CHN1680.DOCX</v>
      </c>
    </row>
    <row r="142" spans="1:16" ht="75" customHeight="1">
      <c r="A142" s="8" t="s">
        <v>1125</v>
      </c>
      <c r="B142" s="5" t="s">
        <v>965</v>
      </c>
      <c r="C142" s="4" t="str">
        <f>HYPERLINK("https://epingalert.org/en/Search?viewData= G/TBT/N/URY/64"," G/TBT/N/URY/64")</f>
        <v xml:space="preserve"> G/TBT/N/URY/64</v>
      </c>
      <c r="D142" s="4" t="s">
        <v>947</v>
      </c>
      <c r="E142" s="5" t="s">
        <v>963</v>
      </c>
      <c r="F142" s="5" t="s">
        <v>964</v>
      </c>
      <c r="H142" s="4" t="s">
        <v>18</v>
      </c>
      <c r="I142" s="4" t="s">
        <v>433</v>
      </c>
      <c r="J142" s="4" t="s">
        <v>434</v>
      </c>
      <c r="K142" s="6">
        <v>44759</v>
      </c>
      <c r="L142" s="4" t="s">
        <v>21</v>
      </c>
      <c r="M142" s="5" t="s">
        <v>435</v>
      </c>
      <c r="N142" s="4" t="str">
        <f>HYPERLINK("https://docs.wto.org/imrd/directdoc.asp?DDFDocuments/t/G/TBTN22/ARE532.DOCX", "https://docs.wto.org/imrd/directdoc.asp?DDFDocuments/t/G/TBTN22/ARE532.DOCX")</f>
        <v>https://docs.wto.org/imrd/directdoc.asp?DDFDocuments/t/G/TBTN22/ARE532.DOCX</v>
      </c>
      <c r="O142" s="4" t="str">
        <f>HYPERLINK("https://docs.wto.org/imrd/directdoc.asp?DDFDocuments/u/G/TBTN22/ARE532.DOCX", "https://docs.wto.org/imrd/directdoc.asp?DDFDocuments/u/G/TBTN22/ARE532.DOCX")</f>
        <v>https://docs.wto.org/imrd/directdoc.asp?DDFDocuments/u/G/TBTN22/ARE532.DOCX</v>
      </c>
      <c r="P142" t="str">
        <f>HYPERLINK("https://docs.wto.org/imrd/directdoc.asp?DDFDocuments/v/G/TBTN22/ARE532.DOCX", "https://docs.wto.org/imrd/directdoc.asp?DDFDocuments/v/G/TBTN22/ARE532.DOCX")</f>
        <v>https://docs.wto.org/imrd/directdoc.asp?DDFDocuments/v/G/TBTN22/ARE532.DOCX</v>
      </c>
    </row>
    <row r="143" spans="1:16" ht="75" customHeight="1">
      <c r="A143" s="8" t="s">
        <v>988</v>
      </c>
      <c r="B143" s="5" t="s">
        <v>92</v>
      </c>
      <c r="C143" s="4" t="str">
        <f>HYPERLINK("https://epingalert.org/en/Search?viewData= G/TBT/N/CHL/594"," G/TBT/N/CHL/594")</f>
        <v xml:space="preserve"> G/TBT/N/CHL/594</v>
      </c>
      <c r="D143" s="4" t="s">
        <v>23</v>
      </c>
      <c r="E143" s="5" t="s">
        <v>90</v>
      </c>
      <c r="F143" s="5" t="s">
        <v>91</v>
      </c>
      <c r="H143" s="4" t="s">
        <v>18</v>
      </c>
      <c r="I143" s="4" t="s">
        <v>470</v>
      </c>
      <c r="J143" s="4" t="s">
        <v>471</v>
      </c>
      <c r="K143" s="6">
        <v>44757</v>
      </c>
      <c r="L143" s="4" t="s">
        <v>21</v>
      </c>
      <c r="M143" s="5" t="s">
        <v>472</v>
      </c>
      <c r="N143" s="4" t="str">
        <f>HYPERLINK("https://docs.wto.org/imrd/directdoc.asp?DDFDocuments/t/G/TBTN22/USA1863.DOCX", "https://docs.wto.org/imrd/directdoc.asp?DDFDocuments/t/G/TBTN22/USA1863.DOCX")</f>
        <v>https://docs.wto.org/imrd/directdoc.asp?DDFDocuments/t/G/TBTN22/USA1863.DOCX</v>
      </c>
      <c r="O143" s="4" t="str">
        <f>HYPERLINK("https://docs.wto.org/imrd/directdoc.asp?DDFDocuments/u/G/TBTN22/USA1863.DOCX", "https://docs.wto.org/imrd/directdoc.asp?DDFDocuments/u/G/TBTN22/USA1863.DOCX")</f>
        <v>https://docs.wto.org/imrd/directdoc.asp?DDFDocuments/u/G/TBTN22/USA1863.DOCX</v>
      </c>
      <c r="P143" t="str">
        <f>HYPERLINK("https://docs.wto.org/imrd/directdoc.asp?DDFDocuments/v/G/TBTN22/USA1863.DOCX", "https://docs.wto.org/imrd/directdoc.asp?DDFDocuments/v/G/TBTN22/USA1863.DOCX")</f>
        <v>https://docs.wto.org/imrd/directdoc.asp?DDFDocuments/v/G/TBTN22/USA1863.DOCX</v>
      </c>
    </row>
    <row r="144" spans="1:16" ht="75" customHeight="1">
      <c r="A144" s="8" t="s">
        <v>1029</v>
      </c>
      <c r="B144" s="5" t="s">
        <v>342</v>
      </c>
      <c r="C144" s="4" t="str">
        <f>HYPERLINK("https://epingalert.org/en/Search?viewData= G/TBT/N/USA/1866"," G/TBT/N/USA/1866")</f>
        <v xml:space="preserve"> G/TBT/N/USA/1866</v>
      </c>
      <c r="D144" s="4" t="s">
        <v>14</v>
      </c>
      <c r="E144" s="5" t="s">
        <v>340</v>
      </c>
      <c r="F144" s="5" t="s">
        <v>341</v>
      </c>
      <c r="H144" s="4" t="s">
        <v>18</v>
      </c>
      <c r="I144" s="4" t="s">
        <v>433</v>
      </c>
      <c r="J144" s="4" t="s">
        <v>434</v>
      </c>
      <c r="K144" s="6">
        <v>44759</v>
      </c>
      <c r="L144" s="4" t="s">
        <v>21</v>
      </c>
      <c r="M144" s="5" t="s">
        <v>435</v>
      </c>
      <c r="N144" s="4" t="str">
        <f>HYPERLINK("https://docs.wto.org/imrd/directdoc.asp?DDFDocuments/t/G/TBTN22/ARE532.DOCX", "https://docs.wto.org/imrd/directdoc.asp?DDFDocuments/t/G/TBTN22/ARE532.DOCX")</f>
        <v>https://docs.wto.org/imrd/directdoc.asp?DDFDocuments/t/G/TBTN22/ARE532.DOCX</v>
      </c>
      <c r="O144" s="4" t="str">
        <f>HYPERLINK("https://docs.wto.org/imrd/directdoc.asp?DDFDocuments/u/G/TBTN22/ARE532.DOCX", "https://docs.wto.org/imrd/directdoc.asp?DDFDocuments/u/G/TBTN22/ARE532.DOCX")</f>
        <v>https://docs.wto.org/imrd/directdoc.asp?DDFDocuments/u/G/TBTN22/ARE532.DOCX</v>
      </c>
      <c r="P144" t="str">
        <f>HYPERLINK("https://docs.wto.org/imrd/directdoc.asp?DDFDocuments/v/G/TBTN22/ARE532.DOCX", "https://docs.wto.org/imrd/directdoc.asp?DDFDocuments/v/G/TBTN22/ARE532.DOCX")</f>
        <v>https://docs.wto.org/imrd/directdoc.asp?DDFDocuments/v/G/TBTN22/ARE532.DOCX</v>
      </c>
    </row>
    <row r="145" spans="1:16" ht="75" customHeight="1">
      <c r="A145" s="8" t="s">
        <v>1073</v>
      </c>
      <c r="B145" s="5" t="s">
        <v>648</v>
      </c>
      <c r="C145" s="4" t="str">
        <f>HYPERLINK("https://epingalert.org/en/Search?viewData= G/TBT/N/ISR/1250"," G/TBT/N/ISR/1250")</f>
        <v xml:space="preserve"> G/TBT/N/ISR/1250</v>
      </c>
      <c r="D145" s="4" t="s">
        <v>29</v>
      </c>
      <c r="E145" s="5" t="s">
        <v>646</v>
      </c>
      <c r="F145" s="5" t="s">
        <v>647</v>
      </c>
      <c r="H145" s="4" t="s">
        <v>464</v>
      </c>
      <c r="I145" s="4" t="s">
        <v>477</v>
      </c>
      <c r="J145" s="4" t="s">
        <v>82</v>
      </c>
      <c r="K145" s="6">
        <v>44759</v>
      </c>
      <c r="L145" s="4" t="s">
        <v>21</v>
      </c>
      <c r="M145" s="5" t="s">
        <v>478</v>
      </c>
      <c r="N145" s="4" t="str">
        <f>HYPERLINK("https://docs.wto.org/imrd/directdoc.asp?DDFDocuments/t/G/TBTN22/CHN1678.DOCX", "https://docs.wto.org/imrd/directdoc.asp?DDFDocuments/t/G/TBTN22/CHN1678.DOCX")</f>
        <v>https://docs.wto.org/imrd/directdoc.asp?DDFDocuments/t/G/TBTN22/CHN1678.DOCX</v>
      </c>
      <c r="O145" s="4" t="str">
        <f>HYPERLINK("https://docs.wto.org/imrd/directdoc.asp?DDFDocuments/u/G/TBTN22/CHN1678.DOCX", "https://docs.wto.org/imrd/directdoc.asp?DDFDocuments/u/G/TBTN22/CHN1678.DOCX")</f>
        <v>https://docs.wto.org/imrd/directdoc.asp?DDFDocuments/u/G/TBTN22/CHN1678.DOCX</v>
      </c>
      <c r="P145" t="str">
        <f>HYPERLINK("https://docs.wto.org/imrd/directdoc.asp?DDFDocuments/v/G/TBTN22/CHN1678.DOCX", "https://docs.wto.org/imrd/directdoc.asp?DDFDocuments/v/G/TBTN22/CHN1678.DOCX")</f>
        <v>https://docs.wto.org/imrd/directdoc.asp?DDFDocuments/v/G/TBTN22/CHN1678.DOCX</v>
      </c>
    </row>
    <row r="146" spans="1:16" ht="75" customHeight="1">
      <c r="A146" s="8" t="s">
        <v>1009</v>
      </c>
      <c r="B146" s="5" t="s">
        <v>210</v>
      </c>
      <c r="C146" s="4" t="str">
        <f>HYPERLINK("https://epingalert.org/en/Search?viewData= G/TBT/N/BWA/156"," G/TBT/N/BWA/156")</f>
        <v xml:space="preserve"> G/TBT/N/BWA/156</v>
      </c>
      <c r="D146" s="4" t="s">
        <v>112</v>
      </c>
      <c r="E146" s="5" t="s">
        <v>208</v>
      </c>
      <c r="F146" s="5" t="s">
        <v>209</v>
      </c>
      <c r="H146" s="4" t="s">
        <v>18</v>
      </c>
      <c r="I146" s="4" t="s">
        <v>482</v>
      </c>
      <c r="J146" s="4" t="s">
        <v>434</v>
      </c>
      <c r="K146" s="6">
        <v>44759</v>
      </c>
      <c r="L146" s="4" t="s">
        <v>21</v>
      </c>
      <c r="M146" s="5" t="s">
        <v>483</v>
      </c>
      <c r="N146" s="4" t="str">
        <f>HYPERLINK("https://docs.wto.org/imrd/directdoc.asp?DDFDocuments/t/G/TBTN22/OMN460.DOCX", "https://docs.wto.org/imrd/directdoc.asp?DDFDocuments/t/G/TBTN22/OMN460.DOCX")</f>
        <v>https://docs.wto.org/imrd/directdoc.asp?DDFDocuments/t/G/TBTN22/OMN460.DOCX</v>
      </c>
      <c r="O146" s="4" t="str">
        <f>HYPERLINK("https://docs.wto.org/imrd/directdoc.asp?DDFDocuments/u/G/TBTN22/OMN460.DOCX", "https://docs.wto.org/imrd/directdoc.asp?DDFDocuments/u/G/TBTN22/OMN460.DOCX")</f>
        <v>https://docs.wto.org/imrd/directdoc.asp?DDFDocuments/u/G/TBTN22/OMN460.DOCX</v>
      </c>
      <c r="P146" t="str">
        <f>HYPERLINK("https://docs.wto.org/imrd/directdoc.asp?DDFDocuments/v/G/TBTN22/OMN460.DOCX", "https://docs.wto.org/imrd/directdoc.asp?DDFDocuments/v/G/TBTN22/OMN460.DOCX")</f>
        <v>https://docs.wto.org/imrd/directdoc.asp?DDFDocuments/v/G/TBTN22/OMN460.DOCX</v>
      </c>
    </row>
    <row r="147" spans="1:16" ht="75" customHeight="1">
      <c r="A147" s="8" t="s">
        <v>1023</v>
      </c>
      <c r="B147" s="5" t="s">
        <v>306</v>
      </c>
      <c r="C147" s="4" t="str">
        <f>HYPERLINK("https://epingalert.org/en/Search?viewData= G/TBT/N/RUS/133"," G/TBT/N/RUS/133")</f>
        <v xml:space="preserve"> G/TBT/N/RUS/133</v>
      </c>
      <c r="D147" s="4" t="s">
        <v>303</v>
      </c>
      <c r="E147" s="5" t="s">
        <v>304</v>
      </c>
      <c r="F147" s="5" t="s">
        <v>305</v>
      </c>
      <c r="H147" s="4" t="s">
        <v>18</v>
      </c>
      <c r="I147" s="4" t="s">
        <v>433</v>
      </c>
      <c r="J147" s="4" t="s">
        <v>434</v>
      </c>
      <c r="K147" s="6">
        <v>44759</v>
      </c>
      <c r="L147" s="4" t="s">
        <v>21</v>
      </c>
      <c r="M147" s="5" t="s">
        <v>435</v>
      </c>
      <c r="N147" s="4" t="str">
        <f>HYPERLINK("https://docs.wto.org/imrd/directdoc.asp?DDFDocuments/t/G/TBTN22/ARE532.DOCX", "https://docs.wto.org/imrd/directdoc.asp?DDFDocuments/t/G/TBTN22/ARE532.DOCX")</f>
        <v>https://docs.wto.org/imrd/directdoc.asp?DDFDocuments/t/G/TBTN22/ARE532.DOCX</v>
      </c>
      <c r="O147" s="4" t="str">
        <f>HYPERLINK("https://docs.wto.org/imrd/directdoc.asp?DDFDocuments/u/G/TBTN22/ARE532.DOCX", "https://docs.wto.org/imrd/directdoc.asp?DDFDocuments/u/G/TBTN22/ARE532.DOCX")</f>
        <v>https://docs.wto.org/imrd/directdoc.asp?DDFDocuments/u/G/TBTN22/ARE532.DOCX</v>
      </c>
      <c r="P147" t="str">
        <f>HYPERLINK("https://docs.wto.org/imrd/directdoc.asp?DDFDocuments/v/G/TBTN22/ARE532.DOCX", "https://docs.wto.org/imrd/directdoc.asp?DDFDocuments/v/G/TBTN22/ARE532.DOCX")</f>
        <v>https://docs.wto.org/imrd/directdoc.asp?DDFDocuments/v/G/TBTN22/ARE532.DOCX</v>
      </c>
    </row>
    <row r="148" spans="1:16" ht="75" customHeight="1">
      <c r="A148" s="8" t="s">
        <v>1023</v>
      </c>
      <c r="B148" s="5" t="s">
        <v>487</v>
      </c>
      <c r="C148" s="4" t="str">
        <f>HYPERLINK("https://epingalert.org/en/Search?viewData= G/TBT/N/KOR/1074"," G/TBT/N/KOR/1074")</f>
        <v xml:space="preserve"> G/TBT/N/KOR/1074</v>
      </c>
      <c r="D148" s="4" t="s">
        <v>37</v>
      </c>
      <c r="E148" s="5" t="s">
        <v>485</v>
      </c>
      <c r="F148" s="5" t="s">
        <v>486</v>
      </c>
      <c r="H148" s="4" t="s">
        <v>18</v>
      </c>
      <c r="I148" s="4" t="s">
        <v>18</v>
      </c>
      <c r="J148" s="4" t="s">
        <v>27</v>
      </c>
      <c r="K148" s="6">
        <v>44757</v>
      </c>
      <c r="L148" s="4" t="s">
        <v>21</v>
      </c>
      <c r="M148" s="5" t="s">
        <v>488</v>
      </c>
      <c r="N148" s="4" t="str">
        <f>HYPERLINK("https://docs.wto.org/imrd/directdoc.asp?DDFDocuments/t/G/TBTN22/KOR1074.DOCX", "https://docs.wto.org/imrd/directdoc.asp?DDFDocuments/t/G/TBTN22/KOR1074.DOCX")</f>
        <v>https://docs.wto.org/imrd/directdoc.asp?DDFDocuments/t/G/TBTN22/KOR1074.DOCX</v>
      </c>
      <c r="O148" s="4" t="str">
        <f>HYPERLINK("https://docs.wto.org/imrd/directdoc.asp?DDFDocuments/u/G/TBTN22/KOR1074.DOCX", "https://docs.wto.org/imrd/directdoc.asp?DDFDocuments/u/G/TBTN22/KOR1074.DOCX")</f>
        <v>https://docs.wto.org/imrd/directdoc.asp?DDFDocuments/u/G/TBTN22/KOR1074.DOCX</v>
      </c>
      <c r="P148" t="str">
        <f>HYPERLINK("https://docs.wto.org/imrd/directdoc.asp?DDFDocuments/v/G/TBTN22/KOR1074.DOCX", "https://docs.wto.org/imrd/directdoc.asp?DDFDocuments/v/G/TBTN22/KOR1074.DOCX")</f>
        <v>https://docs.wto.org/imrd/directdoc.asp?DDFDocuments/v/G/TBTN22/KOR1074.DOCX</v>
      </c>
    </row>
    <row r="149" spans="1:16" ht="75" customHeight="1">
      <c r="A149" s="8" t="s">
        <v>1023</v>
      </c>
      <c r="B149" s="5" t="s">
        <v>596</v>
      </c>
      <c r="C149" s="4" t="str">
        <f>HYPERLINK("https://epingalert.org/en/Search?viewData= G/TBT/N/BRA/1377"," G/TBT/N/BRA/1377")</f>
        <v xml:space="preserve"> G/TBT/N/BRA/1377</v>
      </c>
      <c r="D149" s="4" t="s">
        <v>149</v>
      </c>
      <c r="E149" s="5" t="s">
        <v>594</v>
      </c>
      <c r="F149" s="5" t="s">
        <v>595</v>
      </c>
      <c r="H149" s="4" t="s">
        <v>18</v>
      </c>
      <c r="I149" s="4" t="s">
        <v>492</v>
      </c>
      <c r="J149" s="4" t="s">
        <v>388</v>
      </c>
      <c r="K149" s="6">
        <v>44757</v>
      </c>
      <c r="L149" s="4" t="s">
        <v>21</v>
      </c>
      <c r="M149" s="5" t="s">
        <v>493</v>
      </c>
      <c r="N149" s="4" t="str">
        <f>HYPERLINK("https://docs.wto.org/imrd/directdoc.asp?DDFDocuments/t/G/TBTN22/USA1862.DOCX", "https://docs.wto.org/imrd/directdoc.asp?DDFDocuments/t/G/TBTN22/USA1862.DOCX")</f>
        <v>https://docs.wto.org/imrd/directdoc.asp?DDFDocuments/t/G/TBTN22/USA1862.DOCX</v>
      </c>
      <c r="O149" s="4" t="str">
        <f>HYPERLINK("https://docs.wto.org/imrd/directdoc.asp?DDFDocuments/u/G/TBTN22/USA1862.DOCX", "https://docs.wto.org/imrd/directdoc.asp?DDFDocuments/u/G/TBTN22/USA1862.DOCX")</f>
        <v>https://docs.wto.org/imrd/directdoc.asp?DDFDocuments/u/G/TBTN22/USA1862.DOCX</v>
      </c>
      <c r="P149" t="str">
        <f>HYPERLINK("https://docs.wto.org/imrd/directdoc.asp?DDFDocuments/v/G/TBTN22/USA1862.DOCX", "https://docs.wto.org/imrd/directdoc.asp?DDFDocuments/v/G/TBTN22/USA1862.DOCX")</f>
        <v>https://docs.wto.org/imrd/directdoc.asp?DDFDocuments/v/G/TBTN22/USA1862.DOCX</v>
      </c>
    </row>
    <row r="150" spans="1:16" ht="75" customHeight="1">
      <c r="A150" s="8" t="s">
        <v>1023</v>
      </c>
      <c r="B150" s="5" t="s">
        <v>596</v>
      </c>
      <c r="C150" s="4" t="str">
        <f>HYPERLINK("https://epingalert.org/en/Search?viewData= G/TBT/N/BRA/1381"," G/TBT/N/BRA/1381")</f>
        <v xml:space="preserve"> G/TBT/N/BRA/1381</v>
      </c>
      <c r="D150" s="4" t="s">
        <v>149</v>
      </c>
      <c r="E150" s="5" t="s">
        <v>620</v>
      </c>
      <c r="F150" s="5" t="s">
        <v>621</v>
      </c>
      <c r="H150" s="4" t="s">
        <v>18</v>
      </c>
      <c r="I150" s="4" t="s">
        <v>433</v>
      </c>
      <c r="J150" s="4" t="s">
        <v>434</v>
      </c>
      <c r="K150" s="6">
        <v>44759</v>
      </c>
      <c r="L150" s="4" t="s">
        <v>21</v>
      </c>
      <c r="M150" s="5" t="s">
        <v>435</v>
      </c>
      <c r="N150" s="4" t="str">
        <f>HYPERLINK("https://docs.wto.org/imrd/directdoc.asp?DDFDocuments/t/G/TBTN22/ARE532.DOCX", "https://docs.wto.org/imrd/directdoc.asp?DDFDocuments/t/G/TBTN22/ARE532.DOCX")</f>
        <v>https://docs.wto.org/imrd/directdoc.asp?DDFDocuments/t/G/TBTN22/ARE532.DOCX</v>
      </c>
      <c r="O150" s="4" t="str">
        <f>HYPERLINK("https://docs.wto.org/imrd/directdoc.asp?DDFDocuments/u/G/TBTN22/ARE532.DOCX", "https://docs.wto.org/imrd/directdoc.asp?DDFDocuments/u/G/TBTN22/ARE532.DOCX")</f>
        <v>https://docs.wto.org/imrd/directdoc.asp?DDFDocuments/u/G/TBTN22/ARE532.DOCX</v>
      </c>
      <c r="P150" t="str">
        <f>HYPERLINK("https://docs.wto.org/imrd/directdoc.asp?DDFDocuments/v/G/TBTN22/ARE532.DOCX", "https://docs.wto.org/imrd/directdoc.asp?DDFDocuments/v/G/TBTN22/ARE532.DOCX")</f>
        <v>https://docs.wto.org/imrd/directdoc.asp?DDFDocuments/v/G/TBTN22/ARE532.DOCX</v>
      </c>
    </row>
    <row r="151" spans="1:16" ht="75" customHeight="1">
      <c r="A151" s="8" t="s">
        <v>1023</v>
      </c>
      <c r="B151" s="5" t="s">
        <v>596</v>
      </c>
      <c r="C151" s="4" t="str">
        <f>HYPERLINK("https://epingalert.org/en/Search?viewData= G/TBT/N/BRA/1376"," G/TBT/N/BRA/1376")</f>
        <v xml:space="preserve"> G/TBT/N/BRA/1376</v>
      </c>
      <c r="D151" s="4" t="s">
        <v>149</v>
      </c>
      <c r="E151" s="5" t="s">
        <v>869</v>
      </c>
      <c r="F151" s="5" t="s">
        <v>870</v>
      </c>
      <c r="H151" s="4" t="s">
        <v>18</v>
      </c>
      <c r="I151" s="4" t="s">
        <v>499</v>
      </c>
      <c r="J151" s="4" t="s">
        <v>500</v>
      </c>
      <c r="K151" s="6">
        <v>44759</v>
      </c>
      <c r="L151" s="4" t="s">
        <v>21</v>
      </c>
      <c r="M151" s="5" t="s">
        <v>501</v>
      </c>
      <c r="N151" s="4" t="str">
        <f>HYPERLINK("https://docs.wto.org/imrd/directdoc.asp?DDFDocuments/t/G/TBTN22/NCRI195.DOCX", "https://docs.wto.org/imrd/directdoc.asp?DDFDocuments/t/G/TBTN22/NCRI195.DOCX")</f>
        <v>https://docs.wto.org/imrd/directdoc.asp?DDFDocuments/t/G/TBTN22/NCRI195.DOCX</v>
      </c>
      <c r="O151" s="4" t="str">
        <f>HYPERLINK("https://docs.wto.org/imrd/directdoc.asp?DDFDocuments/u/G/TBTN22/NCRI195.DOCX", "https://docs.wto.org/imrd/directdoc.asp?DDFDocuments/u/G/TBTN22/NCRI195.DOCX")</f>
        <v>https://docs.wto.org/imrd/directdoc.asp?DDFDocuments/u/G/TBTN22/NCRI195.DOCX</v>
      </c>
      <c r="P151" t="str">
        <f>HYPERLINK("https://docs.wto.org/imrd/directdoc.asp?DDFDocuments/v/G/TBTN22/NCRI195.DOCX", "https://docs.wto.org/imrd/directdoc.asp?DDFDocuments/v/G/TBTN22/NCRI195.DOCX")</f>
        <v>https://docs.wto.org/imrd/directdoc.asp?DDFDocuments/v/G/TBTN22/NCRI195.DOCX</v>
      </c>
    </row>
    <row r="152" spans="1:16" ht="75" customHeight="1">
      <c r="A152" s="8" t="s">
        <v>1023</v>
      </c>
      <c r="B152" s="5" t="s">
        <v>306</v>
      </c>
      <c r="C152" s="4" t="str">
        <f>HYPERLINK("https://epingalert.org/en/Search?viewData= G/TBT/N/RUS/131"," G/TBT/N/RUS/131")</f>
        <v xml:space="preserve"> G/TBT/N/RUS/131</v>
      </c>
      <c r="D152" s="4" t="s">
        <v>303</v>
      </c>
      <c r="E152" s="5" t="s">
        <v>885</v>
      </c>
      <c r="F152" s="5" t="s">
        <v>886</v>
      </c>
      <c r="H152" s="4" t="s">
        <v>18</v>
      </c>
      <c r="I152" s="4" t="s">
        <v>18</v>
      </c>
      <c r="J152" s="4" t="s">
        <v>505</v>
      </c>
      <c r="K152" s="6">
        <v>44758</v>
      </c>
      <c r="L152" s="4" t="s">
        <v>21</v>
      </c>
      <c r="M152" s="5" t="s">
        <v>506</v>
      </c>
      <c r="N152" s="4" t="str">
        <f>HYPERLINK("https://docs.wto.org/imrd/directdoc.asp?DDFDocuments/t/G/TBTN22/KOR1073.DOCX", "https://docs.wto.org/imrd/directdoc.asp?DDFDocuments/t/G/TBTN22/KOR1073.DOCX")</f>
        <v>https://docs.wto.org/imrd/directdoc.asp?DDFDocuments/t/G/TBTN22/KOR1073.DOCX</v>
      </c>
      <c r="O152" s="4" t="str">
        <f>HYPERLINK("https://docs.wto.org/imrd/directdoc.asp?DDFDocuments/u/G/TBTN22/KOR1073.DOCX", "https://docs.wto.org/imrd/directdoc.asp?DDFDocuments/u/G/TBTN22/KOR1073.DOCX")</f>
        <v>https://docs.wto.org/imrd/directdoc.asp?DDFDocuments/u/G/TBTN22/KOR1073.DOCX</v>
      </c>
      <c r="P152" t="str">
        <f>HYPERLINK("https://docs.wto.org/imrd/directdoc.asp?DDFDocuments/v/G/TBTN22/KOR1073.DOCX", "https://docs.wto.org/imrd/directdoc.asp?DDFDocuments/v/G/TBTN22/KOR1073.DOCX")</f>
        <v>https://docs.wto.org/imrd/directdoc.asp?DDFDocuments/v/G/TBTN22/KOR1073.DOCX</v>
      </c>
    </row>
    <row r="153" spans="1:16" ht="75" customHeight="1">
      <c r="A153" s="8" t="s">
        <v>996</v>
      </c>
      <c r="B153" s="5" t="s">
        <v>145</v>
      </c>
      <c r="C153" s="4" t="str">
        <f>HYPERLINK("https://epingalert.org/en/Search?viewData= G/TBT/N/BWA/151"," G/TBT/N/BWA/151")</f>
        <v xml:space="preserve"> G/TBT/N/BWA/151</v>
      </c>
      <c r="D153" s="4" t="s">
        <v>112</v>
      </c>
      <c r="E153" s="5" t="s">
        <v>143</v>
      </c>
      <c r="F153" s="5" t="s">
        <v>144</v>
      </c>
      <c r="H153" s="4" t="s">
        <v>18</v>
      </c>
      <c r="I153" s="4" t="s">
        <v>511</v>
      </c>
      <c r="J153" s="4" t="s">
        <v>512</v>
      </c>
      <c r="K153" s="6">
        <v>44707</v>
      </c>
      <c r="L153" s="4" t="s">
        <v>21</v>
      </c>
      <c r="M153" s="5" t="s">
        <v>513</v>
      </c>
      <c r="N153" s="4" t="str">
        <f>HYPERLINK("https://docs.wto.org/imrd/directdoc.asp?DDFDocuments/t/G/TBTN22/PHL288.DOCX", "https://docs.wto.org/imrd/directdoc.asp?DDFDocuments/t/G/TBTN22/PHL288.DOCX")</f>
        <v>https://docs.wto.org/imrd/directdoc.asp?DDFDocuments/t/G/TBTN22/PHL288.DOCX</v>
      </c>
      <c r="O153" s="4" t="str">
        <f>HYPERLINK("https://docs.wto.org/imrd/directdoc.asp?DDFDocuments/u/G/TBTN22/PHL288.DOCX", "https://docs.wto.org/imrd/directdoc.asp?DDFDocuments/u/G/TBTN22/PHL288.DOCX")</f>
        <v>https://docs.wto.org/imrd/directdoc.asp?DDFDocuments/u/G/TBTN22/PHL288.DOCX</v>
      </c>
      <c r="P153" t="str">
        <f>HYPERLINK("https://docs.wto.org/imrd/directdoc.asp?DDFDocuments/v/G/TBTN22/PHL288.DOCX", "https://docs.wto.org/imrd/directdoc.asp?DDFDocuments/v/G/TBTN22/PHL288.DOCX")</f>
        <v>https://docs.wto.org/imrd/directdoc.asp?DDFDocuments/v/G/TBTN22/PHL288.DOCX</v>
      </c>
    </row>
    <row r="154" spans="1:16" ht="75" customHeight="1">
      <c r="A154" s="8" t="s">
        <v>997</v>
      </c>
      <c r="B154" s="5" t="s">
        <v>152</v>
      </c>
      <c r="C154" s="4" t="str">
        <f>HYPERLINK("https://epingalert.org/en/Search?viewData= G/TBT/N/BRA/1386"," G/TBT/N/BRA/1386")</f>
        <v xml:space="preserve"> G/TBT/N/BRA/1386</v>
      </c>
      <c r="D154" s="4" t="s">
        <v>149</v>
      </c>
      <c r="E154" s="5" t="s">
        <v>150</v>
      </c>
      <c r="F154" s="5" t="s">
        <v>151</v>
      </c>
      <c r="H154" s="4" t="s">
        <v>18</v>
      </c>
      <c r="I154" s="4" t="s">
        <v>518</v>
      </c>
      <c r="J154" s="4" t="s">
        <v>27</v>
      </c>
      <c r="K154" s="6">
        <v>44742</v>
      </c>
      <c r="L154" s="4" t="s">
        <v>21</v>
      </c>
      <c r="M154" s="5" t="s">
        <v>519</v>
      </c>
      <c r="N154" s="4" t="str">
        <f>HYPERLINK("https://docs.wto.org/imrd/directdoc.asp?DDFDocuments/t/G/TBTN22/SVN117.DOCX", "https://docs.wto.org/imrd/directdoc.asp?DDFDocuments/t/G/TBTN22/SVN117.DOCX")</f>
        <v>https://docs.wto.org/imrd/directdoc.asp?DDFDocuments/t/G/TBTN22/SVN117.DOCX</v>
      </c>
      <c r="O154" s="4" t="str">
        <f>HYPERLINK("https://docs.wto.org/imrd/directdoc.asp?DDFDocuments/u/G/TBTN22/SVN117.DOCX", "https://docs.wto.org/imrd/directdoc.asp?DDFDocuments/u/G/TBTN22/SVN117.DOCX")</f>
        <v>https://docs.wto.org/imrd/directdoc.asp?DDFDocuments/u/G/TBTN22/SVN117.DOCX</v>
      </c>
      <c r="P154" t="str">
        <f>HYPERLINK("https://docs.wto.org/imrd/directdoc.asp?DDFDocuments/v/G/TBTN22/SVN117.DOCX", "https://docs.wto.org/imrd/directdoc.asp?DDFDocuments/v/G/TBTN22/SVN117.DOCX")</f>
        <v>https://docs.wto.org/imrd/directdoc.asp?DDFDocuments/v/G/TBTN22/SVN117.DOCX</v>
      </c>
    </row>
    <row r="155" spans="1:16" ht="75" customHeight="1">
      <c r="A155" s="8" t="s">
        <v>1008</v>
      </c>
      <c r="B155" s="5" t="s">
        <v>152</v>
      </c>
      <c r="C155" s="4" t="str">
        <f>HYPERLINK("https://epingalert.org/en/Search?viewData= G/TBT/N/BRA/1385"," G/TBT/N/BRA/1385")</f>
        <v xml:space="preserve"> G/TBT/N/BRA/1385</v>
      </c>
      <c r="D155" s="4" t="s">
        <v>149</v>
      </c>
      <c r="E155" s="5" t="s">
        <v>205</v>
      </c>
      <c r="F155" s="5" t="s">
        <v>206</v>
      </c>
      <c r="H155" s="4" t="s">
        <v>18</v>
      </c>
      <c r="I155" s="4" t="s">
        <v>523</v>
      </c>
      <c r="J155" s="4" t="s">
        <v>416</v>
      </c>
      <c r="K155" s="6">
        <v>44757</v>
      </c>
      <c r="L155" s="4" t="s">
        <v>21</v>
      </c>
      <c r="M155" s="5" t="s">
        <v>524</v>
      </c>
      <c r="N155" s="4" t="str">
        <f>HYPERLINK("https://docs.wto.org/imrd/directdoc.asp?DDFDocuments/t/G/TBTN22/KEN1249.DOCX", "https://docs.wto.org/imrd/directdoc.asp?DDFDocuments/t/G/TBTN22/KEN1249.DOCX")</f>
        <v>https://docs.wto.org/imrd/directdoc.asp?DDFDocuments/t/G/TBTN22/KEN1249.DOCX</v>
      </c>
      <c r="O155" s="4" t="str">
        <f>HYPERLINK("https://docs.wto.org/imrd/directdoc.asp?DDFDocuments/u/G/TBTN22/KEN1249.DOCX", "https://docs.wto.org/imrd/directdoc.asp?DDFDocuments/u/G/TBTN22/KEN1249.DOCX")</f>
        <v>https://docs.wto.org/imrd/directdoc.asp?DDFDocuments/u/G/TBTN22/KEN1249.DOCX</v>
      </c>
      <c r="P155" t="str">
        <f>HYPERLINK("https://docs.wto.org/imrd/directdoc.asp?DDFDocuments/v/G/TBTN22/KEN1249.DOCX", "https://docs.wto.org/imrd/directdoc.asp?DDFDocuments/v/G/TBTN22/KEN1249.DOCX")</f>
        <v>https://docs.wto.org/imrd/directdoc.asp?DDFDocuments/v/G/TBTN22/KEN1249.DOCX</v>
      </c>
    </row>
    <row r="156" spans="1:16" ht="75" customHeight="1">
      <c r="A156" s="8" t="s">
        <v>1018</v>
      </c>
      <c r="B156" s="5" t="s">
        <v>278</v>
      </c>
      <c r="C156" s="4" t="str">
        <f>HYPERLINK("https://epingalert.org/en/Search?viewData= G/TBT/N/BWA/146"," G/TBT/N/BWA/146")</f>
        <v xml:space="preserve"> G/TBT/N/BWA/146</v>
      </c>
      <c r="D156" s="4" t="s">
        <v>112</v>
      </c>
      <c r="E156" s="5" t="s">
        <v>276</v>
      </c>
      <c r="F156" s="5" t="s">
        <v>277</v>
      </c>
      <c r="H156" s="4" t="s">
        <v>18</v>
      </c>
      <c r="I156" s="4" t="s">
        <v>528</v>
      </c>
      <c r="J156" s="4" t="s">
        <v>416</v>
      </c>
      <c r="K156" s="6">
        <v>44757</v>
      </c>
      <c r="L156" s="4" t="s">
        <v>21</v>
      </c>
      <c r="M156" s="5" t="s">
        <v>529</v>
      </c>
      <c r="N156" s="4" t="str">
        <f>HYPERLINK("https://docs.wto.org/imrd/directdoc.asp?DDFDocuments/t/G/TBTN22/KEN1246.DOCX", "https://docs.wto.org/imrd/directdoc.asp?DDFDocuments/t/G/TBTN22/KEN1246.DOCX")</f>
        <v>https://docs.wto.org/imrd/directdoc.asp?DDFDocuments/t/G/TBTN22/KEN1246.DOCX</v>
      </c>
      <c r="O156" s="4" t="str">
        <f>HYPERLINK("https://docs.wto.org/imrd/directdoc.asp?DDFDocuments/u/G/TBTN22/KEN1246.DOCX", "https://docs.wto.org/imrd/directdoc.asp?DDFDocuments/u/G/TBTN22/KEN1246.DOCX")</f>
        <v>https://docs.wto.org/imrd/directdoc.asp?DDFDocuments/u/G/TBTN22/KEN1246.DOCX</v>
      </c>
      <c r="P156" t="str">
        <f>HYPERLINK("https://docs.wto.org/imrd/directdoc.asp?DDFDocuments/v/G/TBTN22/KEN1246.DOCX", "https://docs.wto.org/imrd/directdoc.asp?DDFDocuments/v/G/TBTN22/KEN1246.DOCX")</f>
        <v>https://docs.wto.org/imrd/directdoc.asp?DDFDocuments/v/G/TBTN22/KEN1246.DOCX</v>
      </c>
    </row>
    <row r="157" spans="1:16" ht="75" customHeight="1">
      <c r="A157" s="8" t="s">
        <v>1091</v>
      </c>
      <c r="B157" s="5" t="s">
        <v>749</v>
      </c>
      <c r="C157" s="4" t="str">
        <f>HYPERLINK("https://epingalert.org/en/Search?viewData= G/TBT/N/TZA/763"," G/TBT/N/TZA/763")</f>
        <v xml:space="preserve"> G/TBT/N/TZA/763</v>
      </c>
      <c r="D157" s="4" t="s">
        <v>110</v>
      </c>
      <c r="E157" s="5" t="s">
        <v>747</v>
      </c>
      <c r="F157" s="5" t="s">
        <v>748</v>
      </c>
      <c r="H157" s="4" t="s">
        <v>18</v>
      </c>
      <c r="I157" s="4" t="s">
        <v>348</v>
      </c>
      <c r="J157" s="4" t="s">
        <v>533</v>
      </c>
      <c r="K157" s="6">
        <v>44739</v>
      </c>
      <c r="L157" s="4" t="s">
        <v>21</v>
      </c>
      <c r="M157" s="5" t="s">
        <v>534</v>
      </c>
      <c r="N157" s="4" t="str">
        <f>HYPERLINK("https://docs.wto.org/imrd/directdoc.asp?DDFDocuments/t/G/TBTN22/USA1861.DOCX", "https://docs.wto.org/imrd/directdoc.asp?DDFDocuments/t/G/TBTN22/USA1861.DOCX")</f>
        <v>https://docs.wto.org/imrd/directdoc.asp?DDFDocuments/t/G/TBTN22/USA1861.DOCX</v>
      </c>
      <c r="O157" s="4" t="str">
        <f>HYPERLINK("https://docs.wto.org/imrd/directdoc.asp?DDFDocuments/u/G/TBTN22/USA1861.DOCX", "https://docs.wto.org/imrd/directdoc.asp?DDFDocuments/u/G/TBTN22/USA1861.DOCX")</f>
        <v>https://docs.wto.org/imrd/directdoc.asp?DDFDocuments/u/G/TBTN22/USA1861.DOCX</v>
      </c>
      <c r="P157" t="str">
        <f>HYPERLINK("https://docs.wto.org/imrd/directdoc.asp?DDFDocuments/v/G/TBTN22/USA1861.DOCX", "https://docs.wto.org/imrd/directdoc.asp?DDFDocuments/v/G/TBTN22/USA1861.DOCX")</f>
        <v>https://docs.wto.org/imrd/directdoc.asp?DDFDocuments/v/G/TBTN22/USA1861.DOCX</v>
      </c>
    </row>
    <row r="158" spans="1:16" ht="75" customHeight="1">
      <c r="A158" s="8" t="s">
        <v>1112</v>
      </c>
      <c r="B158" s="5" t="s">
        <v>875</v>
      </c>
      <c r="C158" s="4" t="str">
        <f>HYPERLINK("https://epingalert.org/en/Search?viewData= G/TBT/N/ECU/513"," G/TBT/N/ECU/513")</f>
        <v xml:space="preserve"> G/TBT/N/ECU/513</v>
      </c>
      <c r="D158" s="4" t="s">
        <v>872</v>
      </c>
      <c r="E158" s="5" t="s">
        <v>873</v>
      </c>
      <c r="F158" s="5" t="s">
        <v>874</v>
      </c>
      <c r="H158" s="4" t="s">
        <v>18</v>
      </c>
      <c r="I158" s="4" t="s">
        <v>18</v>
      </c>
      <c r="J158" s="4" t="s">
        <v>55</v>
      </c>
      <c r="K158" s="6">
        <v>44757</v>
      </c>
      <c r="L158" s="4" t="s">
        <v>21</v>
      </c>
      <c r="M158" s="5" t="s">
        <v>539</v>
      </c>
      <c r="N158" s="4" t="str">
        <f>HYPERLINK("https://docs.wto.org/imrd/directdoc.asp?DDFDocuments/t/G/TBTN22/JPN738.DOCX", "https://docs.wto.org/imrd/directdoc.asp?DDFDocuments/t/G/TBTN22/JPN738.DOCX")</f>
        <v>https://docs.wto.org/imrd/directdoc.asp?DDFDocuments/t/G/TBTN22/JPN738.DOCX</v>
      </c>
      <c r="O158" s="4" t="str">
        <f>HYPERLINK("https://docs.wto.org/imrd/directdoc.asp?DDFDocuments/u/G/TBTN22/JPN738.DOCX", "https://docs.wto.org/imrd/directdoc.asp?DDFDocuments/u/G/TBTN22/JPN738.DOCX")</f>
        <v>https://docs.wto.org/imrd/directdoc.asp?DDFDocuments/u/G/TBTN22/JPN738.DOCX</v>
      </c>
      <c r="P158" t="str">
        <f>HYPERLINK("https://docs.wto.org/imrd/directdoc.asp?DDFDocuments/v/G/TBTN22/JPN738.DOCX", "https://docs.wto.org/imrd/directdoc.asp?DDFDocuments/v/G/TBTN22/JPN738.DOCX")</f>
        <v>https://docs.wto.org/imrd/directdoc.asp?DDFDocuments/v/G/TBTN22/JPN738.DOCX</v>
      </c>
    </row>
    <row r="159" spans="1:16" ht="75" customHeight="1">
      <c r="A159" s="8" t="s">
        <v>1056</v>
      </c>
      <c r="B159" s="5" t="s">
        <v>542</v>
      </c>
      <c r="C159" s="4" t="str">
        <f>HYPERLINK("https://epingalert.org/en/Search?viewData= G/TBT/N/KEN/1251"," G/TBT/N/KEN/1251")</f>
        <v xml:space="preserve"> G/TBT/N/KEN/1251</v>
      </c>
      <c r="D159" s="4" t="s">
        <v>94</v>
      </c>
      <c r="E159" s="5" t="s">
        <v>540</v>
      </c>
      <c r="F159" s="5" t="s">
        <v>541</v>
      </c>
      <c r="H159" s="4" t="s">
        <v>18</v>
      </c>
      <c r="I159" s="4" t="s">
        <v>543</v>
      </c>
      <c r="J159" s="4" t="s">
        <v>416</v>
      </c>
      <c r="K159" s="6">
        <v>44757</v>
      </c>
      <c r="L159" s="4" t="s">
        <v>21</v>
      </c>
      <c r="M159" s="5" t="s">
        <v>544</v>
      </c>
      <c r="N159" s="4" t="str">
        <f>HYPERLINK("https://docs.wto.org/imrd/directdoc.asp?DDFDocuments/t/G/TBTN22/KEN1251.DOCX", "https://docs.wto.org/imrd/directdoc.asp?DDFDocuments/t/G/TBTN22/KEN1251.DOCX")</f>
        <v>https://docs.wto.org/imrd/directdoc.asp?DDFDocuments/t/G/TBTN22/KEN1251.DOCX</v>
      </c>
      <c r="O159" s="4" t="str">
        <f>HYPERLINK("https://docs.wto.org/imrd/directdoc.asp?DDFDocuments/u/G/TBTN22/KEN1251.DOCX", "https://docs.wto.org/imrd/directdoc.asp?DDFDocuments/u/G/TBTN22/KEN1251.DOCX")</f>
        <v>https://docs.wto.org/imrd/directdoc.asp?DDFDocuments/u/G/TBTN22/KEN1251.DOCX</v>
      </c>
      <c r="P159" t="str">
        <f>HYPERLINK("https://docs.wto.org/imrd/directdoc.asp?DDFDocuments/v/G/TBTN22/KEN1251.DOCX", "https://docs.wto.org/imrd/directdoc.asp?DDFDocuments/v/G/TBTN22/KEN1251.DOCX")</f>
        <v>https://docs.wto.org/imrd/directdoc.asp?DDFDocuments/v/G/TBTN22/KEN1251.DOCX</v>
      </c>
    </row>
    <row r="160" spans="1:16" ht="75" customHeight="1">
      <c r="A160" s="8" t="s">
        <v>1067</v>
      </c>
      <c r="B160" s="5" t="s">
        <v>605</v>
      </c>
      <c r="C160" s="4" t="str">
        <f>HYPERLINK("https://epingalert.org/en/Search?viewData= G/TBT/N/THA/665"," G/TBT/N/THA/665")</f>
        <v xml:space="preserve"> G/TBT/N/THA/665</v>
      </c>
      <c r="D160" s="4" t="s">
        <v>602</v>
      </c>
      <c r="E160" s="5" t="s">
        <v>603</v>
      </c>
      <c r="F160" s="5" t="s">
        <v>604</v>
      </c>
      <c r="H160" s="4" t="s">
        <v>18</v>
      </c>
      <c r="I160" s="4" t="s">
        <v>263</v>
      </c>
      <c r="J160" s="4" t="s">
        <v>416</v>
      </c>
      <c r="K160" s="6">
        <v>44757</v>
      </c>
      <c r="L160" s="4" t="s">
        <v>21</v>
      </c>
      <c r="M160" s="5" t="s">
        <v>547</v>
      </c>
      <c r="N160" s="4" t="str">
        <f>HYPERLINK("https://docs.wto.org/imrd/directdoc.asp?DDFDocuments/t/G/TBTN22/KEN1250.DOCX", "https://docs.wto.org/imrd/directdoc.asp?DDFDocuments/t/G/TBTN22/KEN1250.DOCX")</f>
        <v>https://docs.wto.org/imrd/directdoc.asp?DDFDocuments/t/G/TBTN22/KEN1250.DOCX</v>
      </c>
      <c r="O160" s="4" t="str">
        <f>HYPERLINK("https://docs.wto.org/imrd/directdoc.asp?DDFDocuments/u/G/TBTN22/KEN1250.DOCX", "https://docs.wto.org/imrd/directdoc.asp?DDFDocuments/u/G/TBTN22/KEN1250.DOCX")</f>
        <v>https://docs.wto.org/imrd/directdoc.asp?DDFDocuments/u/G/TBTN22/KEN1250.DOCX</v>
      </c>
      <c r="P160" t="str">
        <f>HYPERLINK("https://docs.wto.org/imrd/directdoc.asp?DDFDocuments/v/G/TBTN22/KEN1250.DOCX", "https://docs.wto.org/imrd/directdoc.asp?DDFDocuments/v/G/TBTN22/KEN1250.DOCX")</f>
        <v>https://docs.wto.org/imrd/directdoc.asp?DDFDocuments/v/G/TBTN22/KEN1250.DOCX</v>
      </c>
    </row>
    <row r="161" spans="1:16" ht="75" customHeight="1">
      <c r="A161" s="8" t="s">
        <v>1025</v>
      </c>
      <c r="B161" s="5" t="s">
        <v>319</v>
      </c>
      <c r="C161" s="4" t="str">
        <f>HYPERLINK("https://epingalert.org/en/Search?viewData= G/TBT/N/USA/1868"," G/TBT/N/USA/1868")</f>
        <v xml:space="preserve"> G/TBT/N/USA/1868</v>
      </c>
      <c r="D161" s="4" t="s">
        <v>14</v>
      </c>
      <c r="E161" s="5" t="s">
        <v>317</v>
      </c>
      <c r="F161" s="5" t="s">
        <v>318</v>
      </c>
      <c r="H161" s="4" t="s">
        <v>18</v>
      </c>
      <c r="I161" s="4" t="s">
        <v>551</v>
      </c>
      <c r="J161" s="4" t="s">
        <v>416</v>
      </c>
      <c r="K161" s="6">
        <v>44757</v>
      </c>
      <c r="L161" s="4" t="s">
        <v>21</v>
      </c>
      <c r="M161" s="5" t="s">
        <v>552</v>
      </c>
      <c r="N161" s="4" t="str">
        <f>HYPERLINK("https://docs.wto.org/imrd/directdoc.asp?DDFDocuments/t/G/TBTN22/KEN1247.DOCX", "https://docs.wto.org/imrd/directdoc.asp?DDFDocuments/t/G/TBTN22/KEN1247.DOCX")</f>
        <v>https://docs.wto.org/imrd/directdoc.asp?DDFDocuments/t/G/TBTN22/KEN1247.DOCX</v>
      </c>
      <c r="O161" s="4" t="str">
        <f>HYPERLINK("https://docs.wto.org/imrd/directdoc.asp?DDFDocuments/u/G/TBTN22/KEN1247.DOCX", "https://docs.wto.org/imrd/directdoc.asp?DDFDocuments/u/G/TBTN22/KEN1247.DOCX")</f>
        <v>https://docs.wto.org/imrd/directdoc.asp?DDFDocuments/u/G/TBTN22/KEN1247.DOCX</v>
      </c>
      <c r="P161" t="str">
        <f>HYPERLINK("https://docs.wto.org/imrd/directdoc.asp?DDFDocuments/v/G/TBTN22/KEN1247.DOCX", "https://docs.wto.org/imrd/directdoc.asp?DDFDocuments/v/G/TBTN22/KEN1247.DOCX")</f>
        <v>https://docs.wto.org/imrd/directdoc.asp?DDFDocuments/v/G/TBTN22/KEN1247.DOCX</v>
      </c>
    </row>
    <row r="162" spans="1:16" ht="75" customHeight="1">
      <c r="A162" s="8" t="s">
        <v>1037</v>
      </c>
      <c r="B162" s="5" t="s">
        <v>426</v>
      </c>
      <c r="C162" s="4" t="str">
        <f>HYPERLINK("https://epingalert.org/en/Search?viewData= G/TBT/N/CAN/673"," G/TBT/N/CAN/673")</f>
        <v xml:space="preserve"> G/TBT/N/CAN/673</v>
      </c>
      <c r="D162" s="4" t="s">
        <v>423</v>
      </c>
      <c r="E162" s="5" t="s">
        <v>424</v>
      </c>
      <c r="F162" s="5" t="s">
        <v>425</v>
      </c>
      <c r="H162" s="4" t="s">
        <v>18</v>
      </c>
      <c r="I162" s="4" t="s">
        <v>523</v>
      </c>
      <c r="J162" s="4" t="s">
        <v>416</v>
      </c>
      <c r="K162" s="6">
        <v>44757</v>
      </c>
      <c r="L162" s="4" t="s">
        <v>21</v>
      </c>
      <c r="M162" s="5" t="s">
        <v>555</v>
      </c>
      <c r="N162" s="4" t="str">
        <f>HYPERLINK("https://docs.wto.org/imrd/directdoc.asp?DDFDocuments/t/G/TBTN22/KEN1248.DOCX", "https://docs.wto.org/imrd/directdoc.asp?DDFDocuments/t/G/TBTN22/KEN1248.DOCX")</f>
        <v>https://docs.wto.org/imrd/directdoc.asp?DDFDocuments/t/G/TBTN22/KEN1248.DOCX</v>
      </c>
      <c r="O162" s="4" t="str">
        <f>HYPERLINK("https://docs.wto.org/imrd/directdoc.asp?DDFDocuments/u/G/TBTN22/KEN1248.DOCX", "https://docs.wto.org/imrd/directdoc.asp?DDFDocuments/u/G/TBTN22/KEN1248.DOCX")</f>
        <v>https://docs.wto.org/imrd/directdoc.asp?DDFDocuments/u/G/TBTN22/KEN1248.DOCX</v>
      </c>
      <c r="P162" t="str">
        <f>HYPERLINK("https://docs.wto.org/imrd/directdoc.asp?DDFDocuments/v/G/TBTN22/KEN1248.DOCX", "https://docs.wto.org/imrd/directdoc.asp?DDFDocuments/v/G/TBTN22/KEN1248.DOCX")</f>
        <v>https://docs.wto.org/imrd/directdoc.asp?DDFDocuments/v/G/TBTN22/KEN1248.DOCX</v>
      </c>
    </row>
    <row r="163" spans="1:16" ht="75" customHeight="1">
      <c r="A163" s="8" t="s">
        <v>1041</v>
      </c>
      <c r="B163" s="5" t="s">
        <v>445</v>
      </c>
      <c r="C163" s="4" t="str">
        <f>HYPERLINK("https://epingalert.org/en/Search?viewData= G/TBT/N/CHN/1679"," G/TBT/N/CHN/1679")</f>
        <v xml:space="preserve"> G/TBT/N/CHN/1679</v>
      </c>
      <c r="D163" s="4" t="s">
        <v>442</v>
      </c>
      <c r="E163" s="5" t="s">
        <v>443</v>
      </c>
      <c r="F163" s="5" t="s">
        <v>444</v>
      </c>
      <c r="H163" s="4" t="s">
        <v>18</v>
      </c>
      <c r="I163" s="4" t="s">
        <v>18</v>
      </c>
      <c r="J163" s="4" t="s">
        <v>55</v>
      </c>
      <c r="K163" s="6">
        <v>44754</v>
      </c>
      <c r="L163" s="4" t="s">
        <v>21</v>
      </c>
      <c r="M163" s="5" t="s">
        <v>559</v>
      </c>
      <c r="N163" s="4" t="str">
        <f>HYPERLINK("https://docs.wto.org/imrd/directdoc.asp?DDFDocuments/t/G/TBTN22/KOR1072.DOCX", "https://docs.wto.org/imrd/directdoc.asp?DDFDocuments/t/G/TBTN22/KOR1072.DOCX")</f>
        <v>https://docs.wto.org/imrd/directdoc.asp?DDFDocuments/t/G/TBTN22/KOR1072.DOCX</v>
      </c>
      <c r="O163" s="4" t="str">
        <f>HYPERLINK("https://docs.wto.org/imrd/directdoc.asp?DDFDocuments/u/G/TBTN22/KOR1072.DOCX", "https://docs.wto.org/imrd/directdoc.asp?DDFDocuments/u/G/TBTN22/KOR1072.DOCX")</f>
        <v>https://docs.wto.org/imrd/directdoc.asp?DDFDocuments/u/G/TBTN22/KOR1072.DOCX</v>
      </c>
      <c r="P163" t="str">
        <f>HYPERLINK("https://docs.wto.org/imrd/directdoc.asp?DDFDocuments/v/G/TBTN22/KOR1072.DOCX", "https://docs.wto.org/imrd/directdoc.asp?DDFDocuments/v/G/TBTN22/KOR1072.DOCX")</f>
        <v>https://docs.wto.org/imrd/directdoc.asp?DDFDocuments/v/G/TBTN22/KOR1072.DOCX</v>
      </c>
    </row>
    <row r="164" spans="1:16" ht="75" customHeight="1">
      <c r="A164" s="8" t="s">
        <v>1054</v>
      </c>
      <c r="B164" s="5" t="s">
        <v>532</v>
      </c>
      <c r="C164" s="4" t="str">
        <f>HYPERLINK("https://epingalert.org/en/Search?viewData= G/TBT/N/USA/1861"," G/TBT/N/USA/1861")</f>
        <v xml:space="preserve"> G/TBT/N/USA/1861</v>
      </c>
      <c r="D164" s="4" t="s">
        <v>14</v>
      </c>
      <c r="E164" s="5" t="s">
        <v>530</v>
      </c>
      <c r="F164" s="5" t="s">
        <v>531</v>
      </c>
      <c r="H164" s="4" t="s">
        <v>18</v>
      </c>
      <c r="I164" s="4" t="s">
        <v>18</v>
      </c>
      <c r="J164" s="4" t="s">
        <v>185</v>
      </c>
      <c r="K164" s="6">
        <v>44754</v>
      </c>
      <c r="L164" s="4" t="s">
        <v>21</v>
      </c>
      <c r="M164" s="5" t="s">
        <v>564</v>
      </c>
      <c r="N164" s="4" t="str">
        <f>HYPERLINK("https://docs.wto.org/imrd/directdoc.asp?DDFDocuments/t/G/TBTN22/MEX511.DOCX", "https://docs.wto.org/imrd/directdoc.asp?DDFDocuments/t/G/TBTN22/MEX511.DOCX")</f>
        <v>https://docs.wto.org/imrd/directdoc.asp?DDFDocuments/t/G/TBTN22/MEX511.DOCX</v>
      </c>
      <c r="O164" s="4" t="str">
        <f>HYPERLINK("https://docs.wto.org/imrd/directdoc.asp?DDFDocuments/u/G/TBTN22/MEX511.DOCX", "https://docs.wto.org/imrd/directdoc.asp?DDFDocuments/u/G/TBTN22/MEX511.DOCX")</f>
        <v>https://docs.wto.org/imrd/directdoc.asp?DDFDocuments/u/G/TBTN22/MEX511.DOCX</v>
      </c>
      <c r="P164" t="str">
        <f>HYPERLINK("https://docs.wto.org/imrd/directdoc.asp?DDFDocuments/v/G/TBTN22/MEX511.DOCX", "https://docs.wto.org/imrd/directdoc.asp?DDFDocuments/v/G/TBTN22/MEX511.DOCX")</f>
        <v>https://docs.wto.org/imrd/directdoc.asp?DDFDocuments/v/G/TBTN22/MEX511.DOCX</v>
      </c>
    </row>
    <row r="165" spans="1:16" ht="75" customHeight="1">
      <c r="A165" s="8" t="s">
        <v>980</v>
      </c>
      <c r="B165" s="5" t="s">
        <v>40</v>
      </c>
      <c r="C165" s="4" t="str">
        <f>HYPERLINK("https://epingalert.org/en/Search?viewData= G/TBT/N/KOR/1075"," G/TBT/N/KOR/1075")</f>
        <v xml:space="preserve"> G/TBT/N/KOR/1075</v>
      </c>
      <c r="D165" s="4" t="s">
        <v>37</v>
      </c>
      <c r="E165" s="5" t="s">
        <v>38</v>
      </c>
      <c r="F165" s="5" t="s">
        <v>39</v>
      </c>
      <c r="H165" s="4" t="s">
        <v>18</v>
      </c>
      <c r="I165" s="4" t="s">
        <v>568</v>
      </c>
      <c r="J165" s="4" t="s">
        <v>55</v>
      </c>
      <c r="K165" s="6">
        <v>44758</v>
      </c>
      <c r="L165" s="4" t="s">
        <v>21</v>
      </c>
      <c r="M165" s="5" t="s">
        <v>569</v>
      </c>
      <c r="N165" s="4" t="str">
        <f>HYPERLINK("https://docs.wto.org/imrd/directdoc.asp?DDFDocuments/t/G/TBTN22/CAN672.DOCX", "https://docs.wto.org/imrd/directdoc.asp?DDFDocuments/t/G/TBTN22/CAN672.DOCX")</f>
        <v>https://docs.wto.org/imrd/directdoc.asp?DDFDocuments/t/G/TBTN22/CAN672.DOCX</v>
      </c>
      <c r="O165" s="4" t="str">
        <f>HYPERLINK("https://docs.wto.org/imrd/directdoc.asp?DDFDocuments/u/G/TBTN22/CAN672.DOCX", "https://docs.wto.org/imrd/directdoc.asp?DDFDocuments/u/G/TBTN22/CAN672.DOCX")</f>
        <v>https://docs.wto.org/imrd/directdoc.asp?DDFDocuments/u/G/TBTN22/CAN672.DOCX</v>
      </c>
      <c r="P165" t="str">
        <f>HYPERLINK("https://docs.wto.org/imrd/directdoc.asp?DDFDocuments/v/G/TBTN22/CAN672.DOCX", "https://docs.wto.org/imrd/directdoc.asp?DDFDocuments/v/G/TBTN22/CAN672.DOCX")</f>
        <v>https://docs.wto.org/imrd/directdoc.asp?DDFDocuments/v/G/TBTN22/CAN672.DOCX</v>
      </c>
    </row>
    <row r="166" spans="1:16" ht="75" customHeight="1">
      <c r="A166" s="8" t="s">
        <v>980</v>
      </c>
      <c r="B166" s="5" t="s">
        <v>40</v>
      </c>
      <c r="C166" s="4" t="str">
        <f>HYPERLINK("https://epingalert.org/en/Search?viewData= G/TBT/N/EU/889"," G/TBT/N/EU/889")</f>
        <v xml:space="preserve"> G/TBT/N/EU/889</v>
      </c>
      <c r="D166" s="4" t="s">
        <v>234</v>
      </c>
      <c r="E166" s="5" t="s">
        <v>888</v>
      </c>
      <c r="F166" s="5" t="s">
        <v>889</v>
      </c>
      <c r="H166" s="4" t="s">
        <v>18</v>
      </c>
      <c r="I166" s="4" t="s">
        <v>18</v>
      </c>
      <c r="J166" s="4" t="s">
        <v>27</v>
      </c>
      <c r="K166" s="6">
        <v>44788</v>
      </c>
      <c r="L166" s="4" t="s">
        <v>21</v>
      </c>
      <c r="M166" s="5" t="s">
        <v>573</v>
      </c>
      <c r="N166" s="4" t="str">
        <f>HYPERLINK("https://docs.wto.org/imrd/directdoc.asp?DDFDocuments/t/G/TBTN22/RUS132.DOCX", "https://docs.wto.org/imrd/directdoc.asp?DDFDocuments/t/G/TBTN22/RUS132.DOCX")</f>
        <v>https://docs.wto.org/imrd/directdoc.asp?DDFDocuments/t/G/TBTN22/RUS132.DOCX</v>
      </c>
      <c r="O166" s="4" t="str">
        <f>HYPERLINK("https://docs.wto.org/imrd/directdoc.asp?DDFDocuments/u/G/TBTN22/RUS132.DOCX", "https://docs.wto.org/imrd/directdoc.asp?DDFDocuments/u/G/TBTN22/RUS132.DOCX")</f>
        <v>https://docs.wto.org/imrd/directdoc.asp?DDFDocuments/u/G/TBTN22/RUS132.DOCX</v>
      </c>
      <c r="P166" t="str">
        <f>HYPERLINK("https://docs.wto.org/imrd/directdoc.asp?DDFDocuments/v/G/TBTN22/RUS132.DOCX", "https://docs.wto.org/imrd/directdoc.asp?DDFDocuments/v/G/TBTN22/RUS132.DOCX")</f>
        <v>https://docs.wto.org/imrd/directdoc.asp?DDFDocuments/v/G/TBTN22/RUS132.DOCX</v>
      </c>
    </row>
    <row r="167" spans="1:16" ht="75" customHeight="1">
      <c r="A167" s="8" t="s">
        <v>1116</v>
      </c>
      <c r="B167" s="5" t="s">
        <v>912</v>
      </c>
      <c r="C167" s="4" t="str">
        <f>HYPERLINK("https://epingalert.org/en/Search?viewData= G/TBT/N/TPKM/487"," G/TBT/N/TPKM/487")</f>
        <v xml:space="preserve"> G/TBT/N/TPKM/487</v>
      </c>
      <c r="D167" s="4" t="s">
        <v>69</v>
      </c>
      <c r="E167" s="5" t="s">
        <v>910</v>
      </c>
      <c r="F167" s="5" t="s">
        <v>911</v>
      </c>
      <c r="H167" s="4" t="s">
        <v>18</v>
      </c>
      <c r="I167" s="4" t="s">
        <v>179</v>
      </c>
      <c r="J167" s="4" t="s">
        <v>55</v>
      </c>
      <c r="K167" s="6">
        <v>44745</v>
      </c>
      <c r="L167" s="4" t="s">
        <v>21</v>
      </c>
      <c r="M167" s="5" t="s">
        <v>578</v>
      </c>
      <c r="N167" s="4" t="str">
        <f>HYPERLINK("https://docs.wto.org/imrd/directdoc.asp?DDFDocuments/t/G/TBTN22/PAN117.DOCX", "https://docs.wto.org/imrd/directdoc.asp?DDFDocuments/t/G/TBTN22/PAN117.DOCX")</f>
        <v>https://docs.wto.org/imrd/directdoc.asp?DDFDocuments/t/G/TBTN22/PAN117.DOCX</v>
      </c>
      <c r="O167" s="4" t="str">
        <f>HYPERLINK("https://docs.wto.org/imrd/directdoc.asp?DDFDocuments/u/G/TBTN22/PAN117.DOCX", "https://docs.wto.org/imrd/directdoc.asp?DDFDocuments/u/G/TBTN22/PAN117.DOCX")</f>
        <v>https://docs.wto.org/imrd/directdoc.asp?DDFDocuments/u/G/TBTN22/PAN117.DOCX</v>
      </c>
      <c r="P167" t="str">
        <f>HYPERLINK("https://docs.wto.org/imrd/directdoc.asp?DDFDocuments/v/G/TBTN22/PAN117.DOCX", "https://docs.wto.org/imrd/directdoc.asp?DDFDocuments/v/G/TBTN22/PAN117.DOCX")</f>
        <v>https://docs.wto.org/imrd/directdoc.asp?DDFDocuments/v/G/TBTN22/PAN117.DOCX</v>
      </c>
    </row>
    <row r="168" spans="1:16" ht="75" customHeight="1">
      <c r="A168" s="8" t="s">
        <v>1014</v>
      </c>
      <c r="B168" s="5" t="s">
        <v>245</v>
      </c>
      <c r="C168" s="4" t="str">
        <f>HYPERLINK("https://epingalert.org/en/Search?viewData= G/TBT/N/BRA/1397"," G/TBT/N/BRA/1397")</f>
        <v xml:space="preserve"> G/TBT/N/BRA/1397</v>
      </c>
      <c r="D168" s="4" t="s">
        <v>149</v>
      </c>
      <c r="E168" s="5" t="s">
        <v>243</v>
      </c>
      <c r="F168" s="5" t="s">
        <v>244</v>
      </c>
      <c r="H168" s="4" t="s">
        <v>583</v>
      </c>
      <c r="I168" s="4" t="s">
        <v>18</v>
      </c>
      <c r="J168" s="4" t="s">
        <v>584</v>
      </c>
      <c r="K168" s="6">
        <v>44753</v>
      </c>
      <c r="L168" s="4" t="s">
        <v>21</v>
      </c>
      <c r="M168" s="5" t="s">
        <v>585</v>
      </c>
      <c r="N168" s="4" t="str">
        <f>HYPERLINK("https://docs.wto.org/imrd/directdoc.asp?DDFDocuments/t/G/TBTN22/TJK23.DOCX", "https://docs.wto.org/imrd/directdoc.asp?DDFDocuments/t/G/TBTN22/TJK23.DOCX")</f>
        <v>https://docs.wto.org/imrd/directdoc.asp?DDFDocuments/t/G/TBTN22/TJK23.DOCX</v>
      </c>
      <c r="O168" s="4" t="str">
        <f>HYPERLINK("https://docs.wto.org/imrd/directdoc.asp?DDFDocuments/u/G/TBTN22/TJK23.DOCX", "https://docs.wto.org/imrd/directdoc.asp?DDFDocuments/u/G/TBTN22/TJK23.DOCX")</f>
        <v>https://docs.wto.org/imrd/directdoc.asp?DDFDocuments/u/G/TBTN22/TJK23.DOCX</v>
      </c>
      <c r="P168" t="str">
        <f>HYPERLINK("https://docs.wto.org/imrd/directdoc.asp?DDFDocuments/v/G/TBTN22/TJK23.DOCX", "https://docs.wto.org/imrd/directdoc.asp?DDFDocuments/v/G/TBTN22/TJK23.DOCX")</f>
        <v>https://docs.wto.org/imrd/directdoc.asp?DDFDocuments/v/G/TBTN22/TJK23.DOCX</v>
      </c>
    </row>
    <row r="169" spans="1:16" ht="75" customHeight="1">
      <c r="A169" s="8" t="s">
        <v>1124</v>
      </c>
      <c r="B169" s="5" t="s">
        <v>961</v>
      </c>
      <c r="C169" s="4" t="str">
        <f>HYPERLINK("https://epingalert.org/en/Search?viewData= G/TBT/N/URY/63"," G/TBT/N/URY/63")</f>
        <v xml:space="preserve"> G/TBT/N/URY/63</v>
      </c>
      <c r="D169" s="4" t="s">
        <v>947</v>
      </c>
      <c r="E169" s="5" t="s">
        <v>959</v>
      </c>
      <c r="F169" s="5" t="s">
        <v>960</v>
      </c>
      <c r="H169" s="4" t="s">
        <v>18</v>
      </c>
      <c r="I169" s="4" t="s">
        <v>18</v>
      </c>
      <c r="J169" s="4" t="s">
        <v>27</v>
      </c>
      <c r="K169" s="6">
        <v>44753</v>
      </c>
      <c r="L169" s="4" t="s">
        <v>21</v>
      </c>
      <c r="M169" s="5" t="s">
        <v>589</v>
      </c>
      <c r="N169" s="4" t="str">
        <f>HYPERLINK("https://docs.wto.org/imrd/directdoc.asp?DDFDocuments/t/G/TBTN22/CHL593.DOCX", "https://docs.wto.org/imrd/directdoc.asp?DDFDocuments/t/G/TBTN22/CHL593.DOCX")</f>
        <v>https://docs.wto.org/imrd/directdoc.asp?DDFDocuments/t/G/TBTN22/CHL593.DOCX</v>
      </c>
      <c r="O169" s="4" t="str">
        <f>HYPERLINK("https://docs.wto.org/imrd/directdoc.asp?DDFDocuments/u/G/TBTN22/CHL593.DOCX", "https://docs.wto.org/imrd/directdoc.asp?DDFDocuments/u/G/TBTN22/CHL593.DOCX")</f>
        <v>https://docs.wto.org/imrd/directdoc.asp?DDFDocuments/u/G/TBTN22/CHL593.DOCX</v>
      </c>
      <c r="P169" t="str">
        <f>HYPERLINK("https://docs.wto.org/imrd/directdoc.asp?DDFDocuments/v/G/TBTN22/CHL593.DOCX", "https://docs.wto.org/imrd/directdoc.asp?DDFDocuments/v/G/TBTN22/CHL593.DOCX")</f>
        <v>https://docs.wto.org/imrd/directdoc.asp?DDFDocuments/v/G/TBTN22/CHL593.DOCX</v>
      </c>
    </row>
    <row r="170" spans="1:16" ht="75" customHeight="1">
      <c r="A170" s="8" t="s">
        <v>1065</v>
      </c>
      <c r="B170" s="5" t="s">
        <v>592</v>
      </c>
      <c r="C170" s="4" t="str">
        <f>HYPERLINK("https://epingalert.org/en/Search?viewData= G/TBT/N/MEX/510"," G/TBT/N/MEX/510")</f>
        <v xml:space="preserve"> G/TBT/N/MEX/510</v>
      </c>
      <c r="D170" s="4" t="s">
        <v>560</v>
      </c>
      <c r="E170" s="5" t="s">
        <v>590</v>
      </c>
      <c r="F170" s="5" t="s">
        <v>591</v>
      </c>
      <c r="H170" s="4" t="s">
        <v>18</v>
      </c>
      <c r="I170" s="4" t="s">
        <v>18</v>
      </c>
      <c r="J170" s="4" t="s">
        <v>185</v>
      </c>
      <c r="K170" s="6">
        <v>44753</v>
      </c>
      <c r="L170" s="4" t="s">
        <v>21</v>
      </c>
      <c r="M170" s="5" t="s">
        <v>593</v>
      </c>
      <c r="N170" s="4" t="str">
        <f>HYPERLINK("https://docs.wto.org/imrd/directdoc.asp?DDFDocuments/t/G/TBTN22/MEX510.DOCX", "https://docs.wto.org/imrd/directdoc.asp?DDFDocuments/t/G/TBTN22/MEX510.DOCX")</f>
        <v>https://docs.wto.org/imrd/directdoc.asp?DDFDocuments/t/G/TBTN22/MEX510.DOCX</v>
      </c>
      <c r="O170" s="4" t="str">
        <f>HYPERLINK("https://docs.wto.org/imrd/directdoc.asp?DDFDocuments/u/G/TBTN22/MEX510.DOCX", "https://docs.wto.org/imrd/directdoc.asp?DDFDocuments/u/G/TBTN22/MEX510.DOCX")</f>
        <v>https://docs.wto.org/imrd/directdoc.asp?DDFDocuments/u/G/TBTN22/MEX510.DOCX</v>
      </c>
      <c r="P170" t="str">
        <f>HYPERLINK("https://docs.wto.org/imrd/directdoc.asp?DDFDocuments/v/G/TBTN22/MEX510.DOCX", "https://docs.wto.org/imrd/directdoc.asp?DDFDocuments/v/G/TBTN22/MEX510.DOCX")</f>
        <v>https://docs.wto.org/imrd/directdoc.asp?DDFDocuments/v/G/TBTN22/MEX510.DOCX</v>
      </c>
    </row>
    <row r="171" spans="1:16" ht="75" customHeight="1">
      <c r="A171" s="8" t="s">
        <v>1109</v>
      </c>
      <c r="B171" s="5" t="s">
        <v>854</v>
      </c>
      <c r="C171" s="4" t="str">
        <f>HYPERLINK("https://epingalert.org/en/Search?viewData= G/TBT/N/VNM/221"," G/TBT/N/VNM/221")</f>
        <v xml:space="preserve"> G/TBT/N/VNM/221</v>
      </c>
      <c r="D171" s="4" t="s">
        <v>834</v>
      </c>
      <c r="E171" s="5" t="s">
        <v>852</v>
      </c>
      <c r="F171" s="5" t="s">
        <v>853</v>
      </c>
      <c r="H171" s="4" t="s">
        <v>153</v>
      </c>
      <c r="I171" s="4" t="s">
        <v>18</v>
      </c>
      <c r="J171" s="4" t="s">
        <v>27</v>
      </c>
      <c r="K171" s="6">
        <v>44737</v>
      </c>
      <c r="L171" s="4" t="s">
        <v>21</v>
      </c>
      <c r="M171" s="5" t="s">
        <v>597</v>
      </c>
      <c r="N171" s="4" t="str">
        <f>HYPERLINK("https://docs.wto.org/imrd/directdoc.asp?DDFDocuments/t/G/TBTN22/BRA1377.DOCX", "https://docs.wto.org/imrd/directdoc.asp?DDFDocuments/t/G/TBTN22/BRA1377.DOCX")</f>
        <v>https://docs.wto.org/imrd/directdoc.asp?DDFDocuments/t/G/TBTN22/BRA1377.DOCX</v>
      </c>
      <c r="O171" s="4" t="str">
        <f>HYPERLINK("https://docs.wto.org/imrd/directdoc.asp?DDFDocuments/u/G/TBTN22/BRA1377.DOCX", "https://docs.wto.org/imrd/directdoc.asp?DDFDocuments/u/G/TBTN22/BRA1377.DOCX")</f>
        <v>https://docs.wto.org/imrd/directdoc.asp?DDFDocuments/u/G/TBTN22/BRA1377.DOCX</v>
      </c>
      <c r="P171" t="str">
        <f>HYPERLINK("https://docs.wto.org/imrd/directdoc.asp?DDFDocuments/v/G/TBTN22/BRA1377.DOCX", "https://docs.wto.org/imrd/directdoc.asp?DDFDocuments/v/G/TBTN22/BRA1377.DOCX")</f>
        <v>https://docs.wto.org/imrd/directdoc.asp?DDFDocuments/v/G/TBTN22/BRA1377.DOCX</v>
      </c>
    </row>
    <row r="172" spans="1:16" ht="75" customHeight="1">
      <c r="A172" s="8" t="s">
        <v>1077</v>
      </c>
      <c r="B172" s="5" t="s">
        <v>671</v>
      </c>
      <c r="C172" s="4" t="str">
        <f>HYPERLINK("https://epingalert.org/en/Search?viewData= G/TBT/N/TZA/773"," G/TBT/N/TZA/773")</f>
        <v xml:space="preserve"> G/TBT/N/TZA/773</v>
      </c>
      <c r="D172" s="4" t="s">
        <v>110</v>
      </c>
      <c r="E172" s="5" t="s">
        <v>669</v>
      </c>
      <c r="F172" s="5" t="s">
        <v>670</v>
      </c>
      <c r="H172" s="4" t="s">
        <v>163</v>
      </c>
      <c r="I172" s="4" t="s">
        <v>18</v>
      </c>
      <c r="J172" s="4" t="s">
        <v>27</v>
      </c>
      <c r="K172" s="6" t="s">
        <v>18</v>
      </c>
      <c r="L172" s="4" t="s">
        <v>21</v>
      </c>
      <c r="M172" s="5" t="s">
        <v>601</v>
      </c>
      <c r="N172" s="4" t="str">
        <f>HYPERLINK("https://docs.wto.org/imrd/directdoc.asp?DDFDocuments/t/G/TBTN22/BRA1379.DOCX", "https://docs.wto.org/imrd/directdoc.asp?DDFDocuments/t/G/TBTN22/BRA1379.DOCX")</f>
        <v>https://docs.wto.org/imrd/directdoc.asp?DDFDocuments/t/G/TBTN22/BRA1379.DOCX</v>
      </c>
      <c r="O172" s="4" t="str">
        <f>HYPERLINK("https://docs.wto.org/imrd/directdoc.asp?DDFDocuments/u/G/TBTN22/BRA1379.DOCX", "https://docs.wto.org/imrd/directdoc.asp?DDFDocuments/u/G/TBTN22/BRA1379.DOCX")</f>
        <v>https://docs.wto.org/imrd/directdoc.asp?DDFDocuments/u/G/TBTN22/BRA1379.DOCX</v>
      </c>
      <c r="P172" t="str">
        <f>HYPERLINK("https://docs.wto.org/imrd/directdoc.asp?DDFDocuments/v/G/TBTN22/BRA1379.DOCX", "https://docs.wto.org/imrd/directdoc.asp?DDFDocuments/v/G/TBTN22/BRA1379.DOCX")</f>
        <v>https://docs.wto.org/imrd/directdoc.asp?DDFDocuments/v/G/TBTN22/BRA1379.DOCX</v>
      </c>
    </row>
    <row r="173" spans="1:16" ht="75" customHeight="1">
      <c r="A173" s="8" t="s">
        <v>1077</v>
      </c>
      <c r="B173" s="5" t="s">
        <v>671</v>
      </c>
      <c r="C173" s="4" t="str">
        <f>HYPERLINK("https://epingalert.org/en/Search?viewData= G/TBT/N/TZA/770"," G/TBT/N/TZA/770")</f>
        <v xml:space="preserve"> G/TBT/N/TZA/770</v>
      </c>
      <c r="D173" s="4" t="s">
        <v>110</v>
      </c>
      <c r="E173" s="5" t="s">
        <v>715</v>
      </c>
      <c r="F173" s="5" t="s">
        <v>716</v>
      </c>
      <c r="H173" s="4" t="s">
        <v>18</v>
      </c>
      <c r="I173" s="4" t="s">
        <v>606</v>
      </c>
      <c r="J173" s="4" t="s">
        <v>27</v>
      </c>
      <c r="K173" s="6">
        <v>44752</v>
      </c>
      <c r="L173" s="4" t="s">
        <v>21</v>
      </c>
      <c r="M173" s="5" t="s">
        <v>607</v>
      </c>
      <c r="N173" s="4" t="str">
        <f>HYPERLINK("https://docs.wto.org/imrd/directdoc.asp?DDFDocuments/t/G/TBTN22/THA665.DOCX", "https://docs.wto.org/imrd/directdoc.asp?DDFDocuments/t/G/TBTN22/THA665.DOCX")</f>
        <v>https://docs.wto.org/imrd/directdoc.asp?DDFDocuments/t/G/TBTN22/THA665.DOCX</v>
      </c>
      <c r="O173" s="4" t="str">
        <f>HYPERLINK("https://docs.wto.org/imrd/directdoc.asp?DDFDocuments/u/G/TBTN22/THA665.DOCX", "https://docs.wto.org/imrd/directdoc.asp?DDFDocuments/u/G/TBTN22/THA665.DOCX")</f>
        <v>https://docs.wto.org/imrd/directdoc.asp?DDFDocuments/u/G/TBTN22/THA665.DOCX</v>
      </c>
      <c r="P173" t="str">
        <f>HYPERLINK("https://docs.wto.org/imrd/directdoc.asp?DDFDocuments/v/G/TBTN22/THA665.DOCX", "https://docs.wto.org/imrd/directdoc.asp?DDFDocuments/v/G/TBTN22/THA665.DOCX")</f>
        <v>https://docs.wto.org/imrd/directdoc.asp?DDFDocuments/v/G/TBTN22/THA665.DOCX</v>
      </c>
    </row>
    <row r="174" spans="1:16" ht="75" customHeight="1">
      <c r="A174" s="8" t="s">
        <v>1043</v>
      </c>
      <c r="B174" s="5" t="s">
        <v>457</v>
      </c>
      <c r="C174" s="4" t="str">
        <f>HYPERLINK("https://epingalert.org/en/Search?viewData= G/TBT/N/CHN/1677"," G/TBT/N/CHN/1677")</f>
        <v xml:space="preserve"> G/TBT/N/CHN/1677</v>
      </c>
      <c r="D174" s="4" t="s">
        <v>442</v>
      </c>
      <c r="E174" s="5" t="s">
        <v>455</v>
      </c>
      <c r="F174" s="5" t="s">
        <v>456</v>
      </c>
      <c r="H174" s="4" t="s">
        <v>163</v>
      </c>
      <c r="I174" s="4" t="s">
        <v>18</v>
      </c>
      <c r="J174" s="4" t="s">
        <v>27</v>
      </c>
      <c r="K174" s="6" t="s">
        <v>18</v>
      </c>
      <c r="L174" s="4" t="s">
        <v>21</v>
      </c>
      <c r="M174" s="5" t="s">
        <v>610</v>
      </c>
      <c r="N174" s="4" t="str">
        <f>HYPERLINK("https://docs.wto.org/imrd/directdoc.asp?DDFDocuments/t/G/TBTN22/BRA1380.DOCX", "https://docs.wto.org/imrd/directdoc.asp?DDFDocuments/t/G/TBTN22/BRA1380.DOCX")</f>
        <v>https://docs.wto.org/imrd/directdoc.asp?DDFDocuments/t/G/TBTN22/BRA1380.DOCX</v>
      </c>
      <c r="O174" s="4" t="str">
        <f>HYPERLINK("https://docs.wto.org/imrd/directdoc.asp?DDFDocuments/u/G/TBTN22/BRA1380.DOCX", "https://docs.wto.org/imrd/directdoc.asp?DDFDocuments/u/G/TBTN22/BRA1380.DOCX")</f>
        <v>https://docs.wto.org/imrd/directdoc.asp?DDFDocuments/u/G/TBTN22/BRA1380.DOCX</v>
      </c>
      <c r="P174" t="str">
        <f>HYPERLINK("https://docs.wto.org/imrd/directdoc.asp?DDFDocuments/v/G/TBTN22/BRA1380.DOCX", "https://docs.wto.org/imrd/directdoc.asp?DDFDocuments/v/G/TBTN22/BRA1380.DOCX")</f>
        <v>https://docs.wto.org/imrd/directdoc.asp?DDFDocuments/v/G/TBTN22/BRA1380.DOCX</v>
      </c>
    </row>
    <row r="175" spans="1:16" ht="75" customHeight="1">
      <c r="A175" s="8" t="s">
        <v>1042</v>
      </c>
      <c r="B175" s="5" t="s">
        <v>452</v>
      </c>
      <c r="C175" s="4" t="str">
        <f>HYPERLINK("https://epingalert.org/en/Search?viewData= G/TBT/N/DNK/129"," G/TBT/N/DNK/129")</f>
        <v xml:space="preserve"> G/TBT/N/DNK/129</v>
      </c>
      <c r="D175" s="4" t="s">
        <v>449</v>
      </c>
      <c r="E175" s="5" t="s">
        <v>450</v>
      </c>
      <c r="F175" s="5" t="s">
        <v>451</v>
      </c>
      <c r="H175" s="4" t="s">
        <v>33</v>
      </c>
      <c r="I175" s="4" t="s">
        <v>34</v>
      </c>
      <c r="J175" s="4" t="s">
        <v>35</v>
      </c>
      <c r="K175" s="6">
        <v>44752</v>
      </c>
      <c r="L175" s="4" t="s">
        <v>21</v>
      </c>
      <c r="M175" s="5" t="s">
        <v>613</v>
      </c>
      <c r="N175" s="4" t="str">
        <f>HYPERLINK("https://docs.wto.org/imrd/directdoc.asp?DDFDocuments/t/G/TBTN22/ISR1253.DOCX", "https://docs.wto.org/imrd/directdoc.asp?DDFDocuments/t/G/TBTN22/ISR1253.DOCX")</f>
        <v>https://docs.wto.org/imrd/directdoc.asp?DDFDocuments/t/G/TBTN22/ISR1253.DOCX</v>
      </c>
      <c r="O175" s="4" t="str">
        <f>HYPERLINK("https://docs.wto.org/imrd/directdoc.asp?DDFDocuments/u/G/TBTN22/ISR1253.DOCX", "https://docs.wto.org/imrd/directdoc.asp?DDFDocuments/u/G/TBTN22/ISR1253.DOCX")</f>
        <v>https://docs.wto.org/imrd/directdoc.asp?DDFDocuments/u/G/TBTN22/ISR1253.DOCX</v>
      </c>
      <c r="P175" t="str">
        <f>HYPERLINK("https://docs.wto.org/imrd/directdoc.asp?DDFDocuments/v/G/TBTN22/ISR1253.DOCX", "https://docs.wto.org/imrd/directdoc.asp?DDFDocuments/v/G/TBTN22/ISR1253.DOCX")</f>
        <v>https://docs.wto.org/imrd/directdoc.asp?DDFDocuments/v/G/TBTN22/ISR1253.DOCX</v>
      </c>
    </row>
    <row r="176" spans="1:16" ht="75" customHeight="1">
      <c r="A176" s="8" t="s">
        <v>992</v>
      </c>
      <c r="B176" s="5" t="s">
        <v>120</v>
      </c>
      <c r="C176" s="4" t="str">
        <f>HYPERLINK("https://epingalert.org/en/Search?viewData= G/TBT/N/BDI/245, G/TBT/N/KEN/1264, G/TBT/N/RWA/675, G/TBT/N/TZA/785, G/TBT/N/UGA/1599"," G/TBT/N/BDI/245, G/TBT/N/KEN/1264, G/TBT/N/RWA/675, G/TBT/N/TZA/785, G/TBT/N/UGA/1599")</f>
        <v xml:space="preserve"> G/TBT/N/BDI/245, G/TBT/N/KEN/1264, G/TBT/N/RWA/675, G/TBT/N/TZA/785, G/TBT/N/UGA/1599</v>
      </c>
      <c r="D176" s="4" t="s">
        <v>94</v>
      </c>
      <c r="E176" s="5" t="s">
        <v>118</v>
      </c>
      <c r="F176" s="5" t="s">
        <v>119</v>
      </c>
      <c r="H176" s="4" t="s">
        <v>18</v>
      </c>
      <c r="I176" s="4" t="s">
        <v>617</v>
      </c>
      <c r="J176" s="4" t="s">
        <v>618</v>
      </c>
      <c r="K176" s="6">
        <v>44752</v>
      </c>
      <c r="L176" s="4" t="s">
        <v>21</v>
      </c>
      <c r="M176" s="5" t="s">
        <v>619</v>
      </c>
      <c r="N176" s="4" t="str">
        <f>HYPERLINK("https://docs.wto.org/imrd/directdoc.asp?DDFDocuments/t/G/TBTN22/ARE531.DOCX", "https://docs.wto.org/imrd/directdoc.asp?DDFDocuments/t/G/TBTN22/ARE531.DOCX")</f>
        <v>https://docs.wto.org/imrd/directdoc.asp?DDFDocuments/t/G/TBTN22/ARE531.DOCX</v>
      </c>
      <c r="O176" s="4" t="str">
        <f>HYPERLINK("https://docs.wto.org/imrd/directdoc.asp?DDFDocuments/u/G/TBTN22/ARE531.DOCX", "https://docs.wto.org/imrd/directdoc.asp?DDFDocuments/u/G/TBTN22/ARE531.DOCX")</f>
        <v>https://docs.wto.org/imrd/directdoc.asp?DDFDocuments/u/G/TBTN22/ARE531.DOCX</v>
      </c>
      <c r="P176" t="str">
        <f>HYPERLINK("https://docs.wto.org/imrd/directdoc.asp?DDFDocuments/v/G/TBTN22/ARE531.DOCX", "https://docs.wto.org/imrd/directdoc.asp?DDFDocuments/v/G/TBTN22/ARE531.DOCX")</f>
        <v>https://docs.wto.org/imrd/directdoc.asp?DDFDocuments/v/G/TBTN22/ARE531.DOCX</v>
      </c>
    </row>
    <row r="177" spans="1:16" ht="75" customHeight="1">
      <c r="A177" s="8" t="s">
        <v>992</v>
      </c>
      <c r="B177" s="5" t="s">
        <v>120</v>
      </c>
      <c r="C177" s="4" t="str">
        <f>HYPERLINK("https://epingalert.org/en/Search?viewData= G/TBT/N/BDI/245, G/TBT/N/KEN/1264, G/TBT/N/RWA/675, G/TBT/N/TZA/785, G/TBT/N/UGA/1599"," G/TBT/N/BDI/245, G/TBT/N/KEN/1264, G/TBT/N/RWA/675, G/TBT/N/TZA/785, G/TBT/N/UGA/1599")</f>
        <v xml:space="preserve"> G/TBT/N/BDI/245, G/TBT/N/KEN/1264, G/TBT/N/RWA/675, G/TBT/N/TZA/785, G/TBT/N/UGA/1599</v>
      </c>
      <c r="D177" s="4" t="s">
        <v>43</v>
      </c>
      <c r="E177" s="5" t="s">
        <v>118</v>
      </c>
      <c r="F177" s="5" t="s">
        <v>119</v>
      </c>
      <c r="H177" s="4" t="s">
        <v>153</v>
      </c>
      <c r="I177" s="4" t="s">
        <v>18</v>
      </c>
      <c r="J177" s="4" t="s">
        <v>27</v>
      </c>
      <c r="K177" s="6" t="s">
        <v>18</v>
      </c>
      <c r="L177" s="4" t="s">
        <v>21</v>
      </c>
      <c r="M177" s="5" t="s">
        <v>622</v>
      </c>
      <c r="N177" s="4" t="str">
        <f>HYPERLINK("https://docs.wto.org/imrd/directdoc.asp?DDFDocuments/t/G/TBTN22/BRA1381.DOCX", "https://docs.wto.org/imrd/directdoc.asp?DDFDocuments/t/G/TBTN22/BRA1381.DOCX")</f>
        <v>https://docs.wto.org/imrd/directdoc.asp?DDFDocuments/t/G/TBTN22/BRA1381.DOCX</v>
      </c>
      <c r="O177" s="4" t="str">
        <f>HYPERLINK("https://docs.wto.org/imrd/directdoc.asp?DDFDocuments/u/G/TBTN22/BRA1381.DOCX", "https://docs.wto.org/imrd/directdoc.asp?DDFDocuments/u/G/TBTN22/BRA1381.DOCX")</f>
        <v>https://docs.wto.org/imrd/directdoc.asp?DDFDocuments/u/G/TBTN22/BRA1381.DOCX</v>
      </c>
      <c r="P177" t="str">
        <f>HYPERLINK("https://docs.wto.org/imrd/directdoc.asp?DDFDocuments/v/G/TBTN22/BRA1381.DOCX", "https://docs.wto.org/imrd/directdoc.asp?DDFDocuments/v/G/TBTN22/BRA1381.DOCX")</f>
        <v>https://docs.wto.org/imrd/directdoc.asp?DDFDocuments/v/G/TBTN22/BRA1381.DOCX</v>
      </c>
    </row>
    <row r="178" spans="1:16" ht="75" customHeight="1">
      <c r="A178" s="8" t="s">
        <v>992</v>
      </c>
      <c r="B178" s="5" t="s">
        <v>120</v>
      </c>
      <c r="C178" s="4" t="str">
        <f>HYPERLINK("https://epingalert.org/en/Search?viewData= G/TBT/N/BDI/245, G/TBT/N/KEN/1264, G/TBT/N/RWA/675, G/TBT/N/TZA/785, G/TBT/N/UGA/1599"," G/TBT/N/BDI/245, G/TBT/N/KEN/1264, G/TBT/N/RWA/675, G/TBT/N/TZA/785, G/TBT/N/UGA/1599")</f>
        <v xml:space="preserve"> G/TBT/N/BDI/245, G/TBT/N/KEN/1264, G/TBT/N/RWA/675, G/TBT/N/TZA/785, G/TBT/N/UGA/1599</v>
      </c>
      <c r="D178" s="4" t="s">
        <v>148</v>
      </c>
      <c r="E178" s="5" t="s">
        <v>118</v>
      </c>
      <c r="F178" s="5" t="s">
        <v>119</v>
      </c>
      <c r="H178" s="4" t="s">
        <v>163</v>
      </c>
      <c r="I178" s="4" t="s">
        <v>18</v>
      </c>
      <c r="J178" s="4" t="s">
        <v>27</v>
      </c>
      <c r="K178" s="6" t="s">
        <v>18</v>
      </c>
      <c r="L178" s="4" t="s">
        <v>21</v>
      </c>
      <c r="M178" s="5" t="s">
        <v>625</v>
      </c>
      <c r="N178" s="4" t="str">
        <f>HYPERLINK("https://docs.wto.org/imrd/directdoc.asp?DDFDocuments/t/G/TBTN22/BRA1378.DOCX", "https://docs.wto.org/imrd/directdoc.asp?DDFDocuments/t/G/TBTN22/BRA1378.DOCX")</f>
        <v>https://docs.wto.org/imrd/directdoc.asp?DDFDocuments/t/G/TBTN22/BRA1378.DOCX</v>
      </c>
      <c r="O178" s="4" t="str">
        <f>HYPERLINK("https://docs.wto.org/imrd/directdoc.asp?DDFDocuments/u/G/TBTN22/BRA1378.DOCX", "https://docs.wto.org/imrd/directdoc.asp?DDFDocuments/u/G/TBTN22/BRA1378.DOCX")</f>
        <v>https://docs.wto.org/imrd/directdoc.asp?DDFDocuments/u/G/TBTN22/BRA1378.DOCX</v>
      </c>
      <c r="P178" t="str">
        <f>HYPERLINK("https://docs.wto.org/imrd/directdoc.asp?DDFDocuments/v/G/TBTN22/BRA1378.DOCX", "https://docs.wto.org/imrd/directdoc.asp?DDFDocuments/v/G/TBTN22/BRA1378.DOCX")</f>
        <v>https://docs.wto.org/imrd/directdoc.asp?DDFDocuments/v/G/TBTN22/BRA1378.DOCX</v>
      </c>
    </row>
    <row r="179" spans="1:16" ht="75" customHeight="1">
      <c r="A179" s="8" t="s">
        <v>992</v>
      </c>
      <c r="B179" s="5" t="s">
        <v>120</v>
      </c>
      <c r="C179" s="4" t="str">
        <f>HYPERLINK("https://epingalert.org/en/Search?viewData= G/TBT/N/BDI/245, G/TBT/N/KEN/1264, G/TBT/N/RWA/675, G/TBT/N/TZA/785, G/TBT/N/UGA/1599"," G/TBT/N/BDI/245, G/TBT/N/KEN/1264, G/TBT/N/RWA/675, G/TBT/N/TZA/785, G/TBT/N/UGA/1599")</f>
        <v xml:space="preserve"> G/TBT/N/BDI/245, G/TBT/N/KEN/1264, G/TBT/N/RWA/675, G/TBT/N/TZA/785, G/TBT/N/UGA/1599</v>
      </c>
      <c r="D179" s="4" t="s">
        <v>110</v>
      </c>
      <c r="E179" s="5" t="s">
        <v>118</v>
      </c>
      <c r="F179" s="5" t="s">
        <v>119</v>
      </c>
      <c r="H179" s="4" t="s">
        <v>18</v>
      </c>
      <c r="I179" s="4" t="s">
        <v>18</v>
      </c>
      <c r="J179" s="4" t="s">
        <v>35</v>
      </c>
      <c r="K179" s="6">
        <v>44751</v>
      </c>
      <c r="L179" s="4" t="s">
        <v>21</v>
      </c>
      <c r="M179" s="4"/>
      <c r="N179" s="4" t="str">
        <f>HYPERLINK("https://docs.wto.org/imrd/directdoc.asp?DDFDocuments/t/G/TBTN22/NZL112.DOCX", "https://docs.wto.org/imrd/directdoc.asp?DDFDocuments/t/G/TBTN22/NZL112.DOCX")</f>
        <v>https://docs.wto.org/imrd/directdoc.asp?DDFDocuments/t/G/TBTN22/NZL112.DOCX</v>
      </c>
      <c r="O179" s="4" t="str">
        <f>HYPERLINK("https://docs.wto.org/imrd/directdoc.asp?DDFDocuments/u/G/TBTN22/NZL112.DOCX", "https://docs.wto.org/imrd/directdoc.asp?DDFDocuments/u/G/TBTN22/NZL112.DOCX")</f>
        <v>https://docs.wto.org/imrd/directdoc.asp?DDFDocuments/u/G/TBTN22/NZL112.DOCX</v>
      </c>
      <c r="P179" t="str">
        <f>HYPERLINK("https://docs.wto.org/imrd/directdoc.asp?DDFDocuments/v/G/TBTN22/NZL112.DOCX", "https://docs.wto.org/imrd/directdoc.asp?DDFDocuments/v/G/TBTN22/NZL112.DOCX")</f>
        <v>https://docs.wto.org/imrd/directdoc.asp?DDFDocuments/v/G/TBTN22/NZL112.DOCX</v>
      </c>
    </row>
    <row r="180" spans="1:16" ht="75" customHeight="1">
      <c r="A180" s="8" t="s">
        <v>992</v>
      </c>
      <c r="B180" s="5" t="s">
        <v>120</v>
      </c>
      <c r="C180" s="4" t="str">
        <f>HYPERLINK("https://epingalert.org/en/Search?viewData= G/TBT/N/BDI/245, G/TBT/N/KEN/1264, G/TBT/N/RWA/675, G/TBT/N/TZA/785, G/TBT/N/UGA/1599"," G/TBT/N/BDI/245, G/TBT/N/KEN/1264, G/TBT/N/RWA/675, G/TBT/N/TZA/785, G/TBT/N/UGA/1599")</f>
        <v xml:space="preserve"> G/TBT/N/BDI/245, G/TBT/N/KEN/1264, G/TBT/N/RWA/675, G/TBT/N/TZA/785, G/TBT/N/UGA/1599</v>
      </c>
      <c r="D180" s="4" t="s">
        <v>102</v>
      </c>
      <c r="E180" s="5" t="s">
        <v>118</v>
      </c>
      <c r="F180" s="5" t="s">
        <v>119</v>
      </c>
      <c r="H180" s="4" t="s">
        <v>633</v>
      </c>
      <c r="I180" s="4" t="s">
        <v>18</v>
      </c>
      <c r="J180" s="4" t="s">
        <v>55</v>
      </c>
      <c r="K180" s="6">
        <v>44751</v>
      </c>
      <c r="L180" s="4" t="s">
        <v>21</v>
      </c>
      <c r="M180" s="5" t="s">
        <v>634</v>
      </c>
      <c r="N180" s="4" t="str">
        <f>HYPERLINK("https://docs.wto.org/imrd/directdoc.asp?DDFDocuments/t/G/TBTN22/PER142.DOCX", "https://docs.wto.org/imrd/directdoc.asp?DDFDocuments/t/G/TBTN22/PER142.DOCX")</f>
        <v>https://docs.wto.org/imrd/directdoc.asp?DDFDocuments/t/G/TBTN22/PER142.DOCX</v>
      </c>
      <c r="O180" s="4" t="str">
        <f>HYPERLINK("https://docs.wto.org/imrd/directdoc.asp?DDFDocuments/u/G/TBTN22/PER142.DOCX", "https://docs.wto.org/imrd/directdoc.asp?DDFDocuments/u/G/TBTN22/PER142.DOCX")</f>
        <v>https://docs.wto.org/imrd/directdoc.asp?DDFDocuments/u/G/TBTN22/PER142.DOCX</v>
      </c>
      <c r="P180" t="str">
        <f>HYPERLINK("https://docs.wto.org/imrd/directdoc.asp?DDFDocuments/v/G/TBTN22/PER142.DOCX", "https://docs.wto.org/imrd/directdoc.asp?DDFDocuments/v/G/TBTN22/PER142.DOCX")</f>
        <v>https://docs.wto.org/imrd/directdoc.asp?DDFDocuments/v/G/TBTN22/PER142.DOCX</v>
      </c>
    </row>
    <row r="181" spans="1:16" ht="75" customHeight="1">
      <c r="A181" s="8" t="s">
        <v>978</v>
      </c>
      <c r="B181" s="5" t="s">
        <v>26</v>
      </c>
      <c r="C181" s="4" t="str">
        <f>HYPERLINK("https://epingalert.org/en/Search?viewData= G/TBT/N/CHL/595"," G/TBT/N/CHL/595")</f>
        <v xml:space="preserve"> G/TBT/N/CHL/595</v>
      </c>
      <c r="D181" s="4" t="s">
        <v>23</v>
      </c>
      <c r="E181" s="5" t="s">
        <v>24</v>
      </c>
      <c r="F181" s="5" t="s">
        <v>25</v>
      </c>
      <c r="H181" s="4" t="s">
        <v>18</v>
      </c>
      <c r="I181" s="4" t="s">
        <v>18</v>
      </c>
      <c r="J181" s="4" t="s">
        <v>27</v>
      </c>
      <c r="K181" s="6">
        <v>44751</v>
      </c>
      <c r="L181" s="4" t="s">
        <v>21</v>
      </c>
      <c r="M181" s="5" t="s">
        <v>638</v>
      </c>
      <c r="N181" s="4" t="str">
        <f>HYPERLINK("https://docs.wto.org/imrd/directdoc.asp?DDFDocuments/t/G/TBTN22/CHL592.DOCX", "https://docs.wto.org/imrd/directdoc.asp?DDFDocuments/t/G/TBTN22/CHL592.DOCX")</f>
        <v>https://docs.wto.org/imrd/directdoc.asp?DDFDocuments/t/G/TBTN22/CHL592.DOCX</v>
      </c>
      <c r="O181" s="4" t="str">
        <f>HYPERLINK("https://docs.wto.org/imrd/directdoc.asp?DDFDocuments/u/G/TBTN22/CHL592.DOCX", "https://docs.wto.org/imrd/directdoc.asp?DDFDocuments/u/G/TBTN22/CHL592.DOCX")</f>
        <v>https://docs.wto.org/imrd/directdoc.asp?DDFDocuments/u/G/TBTN22/CHL592.DOCX</v>
      </c>
      <c r="P181" t="str">
        <f>HYPERLINK("https://docs.wto.org/imrd/directdoc.asp?DDFDocuments/v/G/TBTN22/CHL592.DOCX", "https://docs.wto.org/imrd/directdoc.asp?DDFDocuments/v/G/TBTN22/CHL592.DOCX")</f>
        <v>https://docs.wto.org/imrd/directdoc.asp?DDFDocuments/v/G/TBTN22/CHL592.DOCX</v>
      </c>
    </row>
    <row r="182" spans="1:16" ht="75" customHeight="1">
      <c r="A182" s="8" t="s">
        <v>999</v>
      </c>
      <c r="B182" s="5" t="s">
        <v>162</v>
      </c>
      <c r="C182" s="4" t="str">
        <f>HYPERLINK("https://epingalert.org/en/Search?viewData= G/TBT/N/BRA/1396"," G/TBT/N/BRA/1396")</f>
        <v xml:space="preserve"> G/TBT/N/BRA/1396</v>
      </c>
      <c r="D182" s="4" t="s">
        <v>149</v>
      </c>
      <c r="E182" s="5" t="s">
        <v>160</v>
      </c>
      <c r="F182" s="5" t="s">
        <v>161</v>
      </c>
      <c r="H182" s="4" t="s">
        <v>642</v>
      </c>
      <c r="I182" s="4" t="s">
        <v>643</v>
      </c>
      <c r="J182" s="4" t="s">
        <v>644</v>
      </c>
      <c r="K182" s="6">
        <v>44750</v>
      </c>
      <c r="L182" s="4" t="s">
        <v>21</v>
      </c>
      <c r="M182" s="5" t="s">
        <v>645</v>
      </c>
      <c r="N182" s="4" t="str">
        <f>HYPERLINK("https://docs.wto.org/imrd/directdoc.asp?DDFDocuments/t/G/TBTN22/TZA768.DOCX", "https://docs.wto.org/imrd/directdoc.asp?DDFDocuments/t/G/TBTN22/TZA768.DOCX")</f>
        <v>https://docs.wto.org/imrd/directdoc.asp?DDFDocuments/t/G/TBTN22/TZA768.DOCX</v>
      </c>
      <c r="O182" s="4" t="str">
        <f>HYPERLINK("https://docs.wto.org/imrd/directdoc.asp?DDFDocuments/u/G/TBTN22/TZA768.DOCX", "https://docs.wto.org/imrd/directdoc.asp?DDFDocuments/u/G/TBTN22/TZA768.DOCX")</f>
        <v>https://docs.wto.org/imrd/directdoc.asp?DDFDocuments/u/G/TBTN22/TZA768.DOCX</v>
      </c>
      <c r="P182" t="str">
        <f>HYPERLINK("https://docs.wto.org/imrd/directdoc.asp?DDFDocuments/v/G/TBTN22/TZA768.DOCX", "https://docs.wto.org/imrd/directdoc.asp?DDFDocuments/v/G/TBTN22/TZA768.DOCX")</f>
        <v>https://docs.wto.org/imrd/directdoc.asp?DDFDocuments/v/G/TBTN22/TZA768.DOCX</v>
      </c>
    </row>
    <row r="183" spans="1:16" ht="75" customHeight="1">
      <c r="A183" s="8" t="s">
        <v>999</v>
      </c>
      <c r="B183" s="5" t="s">
        <v>162</v>
      </c>
      <c r="C183" s="4" t="str">
        <f>HYPERLINK("https://epingalert.org/en/Search?viewData= G/TBT/N/BRA/1394"," G/TBT/N/BRA/1394")</f>
        <v xml:space="preserve"> G/TBT/N/BRA/1394</v>
      </c>
      <c r="D183" s="4" t="s">
        <v>149</v>
      </c>
      <c r="E183" s="5" t="s">
        <v>170</v>
      </c>
      <c r="F183" s="5" t="s">
        <v>171</v>
      </c>
      <c r="H183" s="4" t="s">
        <v>649</v>
      </c>
      <c r="I183" s="4" t="s">
        <v>650</v>
      </c>
      <c r="J183" s="4" t="s">
        <v>27</v>
      </c>
      <c r="K183" s="6">
        <v>44750</v>
      </c>
      <c r="L183" s="4" t="s">
        <v>21</v>
      </c>
      <c r="M183" s="5" t="s">
        <v>651</v>
      </c>
      <c r="N183" s="4" t="str">
        <f>HYPERLINK("https://docs.wto.org/imrd/directdoc.asp?DDFDocuments/t/G/TBTN22/ISR1250.DOCX", "https://docs.wto.org/imrd/directdoc.asp?DDFDocuments/t/G/TBTN22/ISR1250.DOCX")</f>
        <v>https://docs.wto.org/imrd/directdoc.asp?DDFDocuments/t/G/TBTN22/ISR1250.DOCX</v>
      </c>
      <c r="O183" s="4" t="str">
        <f>HYPERLINK("https://docs.wto.org/imrd/directdoc.asp?DDFDocuments/u/G/TBTN22/ISR1250.DOCX", "https://docs.wto.org/imrd/directdoc.asp?DDFDocuments/u/G/TBTN22/ISR1250.DOCX")</f>
        <v>https://docs.wto.org/imrd/directdoc.asp?DDFDocuments/u/G/TBTN22/ISR1250.DOCX</v>
      </c>
      <c r="P183" t="str">
        <f>HYPERLINK("https://docs.wto.org/imrd/directdoc.asp?DDFDocuments/v/G/TBTN22/ISR1250.DOCX", "https://docs.wto.org/imrd/directdoc.asp?DDFDocuments/v/G/TBTN22/ISR1250.DOCX")</f>
        <v>https://docs.wto.org/imrd/directdoc.asp?DDFDocuments/v/G/TBTN22/ISR1250.DOCX</v>
      </c>
    </row>
    <row r="184" spans="1:16" ht="75" customHeight="1">
      <c r="A184" s="8" t="s">
        <v>999</v>
      </c>
      <c r="B184" s="5" t="s">
        <v>162</v>
      </c>
      <c r="C184" s="4" t="str">
        <f>HYPERLINK("https://epingalert.org/en/Search?viewData= G/TBT/N/BRA/1388"," G/TBT/N/BRA/1388")</f>
        <v xml:space="preserve"> G/TBT/N/BRA/1388</v>
      </c>
      <c r="D184" s="4" t="s">
        <v>149</v>
      </c>
      <c r="E184" s="5" t="s">
        <v>173</v>
      </c>
      <c r="F184" s="5" t="s">
        <v>174</v>
      </c>
      <c r="H184" s="4" t="s">
        <v>655</v>
      </c>
      <c r="I184" s="4" t="s">
        <v>656</v>
      </c>
      <c r="J184" s="4" t="s">
        <v>657</v>
      </c>
      <c r="K184" s="6">
        <v>44750</v>
      </c>
      <c r="L184" s="4" t="s">
        <v>21</v>
      </c>
      <c r="M184" s="5" t="s">
        <v>658</v>
      </c>
      <c r="N184" s="4" t="str">
        <f>HYPERLINK("https://docs.wto.org/imrd/directdoc.asp?DDFDocuments/t/G/TBTN22/TZA767.DOCX", "https://docs.wto.org/imrd/directdoc.asp?DDFDocuments/t/G/TBTN22/TZA767.DOCX")</f>
        <v>https://docs.wto.org/imrd/directdoc.asp?DDFDocuments/t/G/TBTN22/TZA767.DOCX</v>
      </c>
      <c r="O184" s="4" t="str">
        <f>HYPERLINK("https://docs.wto.org/imrd/directdoc.asp?DDFDocuments/u/G/TBTN22/TZA767.DOCX", "https://docs.wto.org/imrd/directdoc.asp?DDFDocuments/u/G/TBTN22/TZA767.DOCX")</f>
        <v>https://docs.wto.org/imrd/directdoc.asp?DDFDocuments/u/G/TBTN22/TZA767.DOCX</v>
      </c>
      <c r="P184" t="str">
        <f>HYPERLINK("https://docs.wto.org/imrd/directdoc.asp?DDFDocuments/v/G/TBTN22/TZA767.DOCX", "https://docs.wto.org/imrd/directdoc.asp?DDFDocuments/v/G/TBTN22/TZA767.DOCX")</f>
        <v>https://docs.wto.org/imrd/directdoc.asp?DDFDocuments/v/G/TBTN22/TZA767.DOCX</v>
      </c>
    </row>
    <row r="185" spans="1:16" ht="75" customHeight="1">
      <c r="A185" s="8" t="s">
        <v>999</v>
      </c>
      <c r="B185" s="5" t="s">
        <v>162</v>
      </c>
      <c r="C185" s="4" t="str">
        <f>HYPERLINK("https://epingalert.org/en/Search?viewData= G/TBT/N/BRA/1393"," G/TBT/N/BRA/1393")</f>
        <v xml:space="preserve"> G/TBT/N/BRA/1393</v>
      </c>
      <c r="D185" s="4" t="s">
        <v>149</v>
      </c>
      <c r="E185" s="5" t="s">
        <v>191</v>
      </c>
      <c r="F185" s="5" t="s">
        <v>192</v>
      </c>
      <c r="H185" s="4" t="s">
        <v>662</v>
      </c>
      <c r="I185" s="4" t="s">
        <v>663</v>
      </c>
      <c r="J185" s="4" t="s">
        <v>27</v>
      </c>
      <c r="K185" s="6">
        <v>44750</v>
      </c>
      <c r="L185" s="4" t="s">
        <v>21</v>
      </c>
      <c r="M185" s="5" t="s">
        <v>664</v>
      </c>
      <c r="N185" s="4" t="str">
        <f>HYPERLINK("https://docs.wto.org/imrd/directdoc.asp?DDFDocuments/t/G/TBTN22/ISR1252.DOCX", "https://docs.wto.org/imrd/directdoc.asp?DDFDocuments/t/G/TBTN22/ISR1252.DOCX")</f>
        <v>https://docs.wto.org/imrd/directdoc.asp?DDFDocuments/t/G/TBTN22/ISR1252.DOCX</v>
      </c>
      <c r="O185" s="4" t="str">
        <f>HYPERLINK("https://docs.wto.org/imrd/directdoc.asp?DDFDocuments/u/G/TBTN22/ISR1252.DOCX", "https://docs.wto.org/imrd/directdoc.asp?DDFDocuments/u/G/TBTN22/ISR1252.DOCX")</f>
        <v>https://docs.wto.org/imrd/directdoc.asp?DDFDocuments/u/G/TBTN22/ISR1252.DOCX</v>
      </c>
      <c r="P185" t="str">
        <f>HYPERLINK("https://docs.wto.org/imrd/directdoc.asp?DDFDocuments/v/G/TBTN22/ISR1252.DOCX", "https://docs.wto.org/imrd/directdoc.asp?DDFDocuments/v/G/TBTN22/ISR1252.DOCX")</f>
        <v>https://docs.wto.org/imrd/directdoc.asp?DDFDocuments/v/G/TBTN22/ISR1252.DOCX</v>
      </c>
    </row>
    <row r="186" spans="1:16" ht="75" customHeight="1">
      <c r="A186" s="8" t="s">
        <v>999</v>
      </c>
      <c r="B186" s="5" t="s">
        <v>218</v>
      </c>
      <c r="C186" s="4" t="str">
        <f>HYPERLINK("https://epingalert.org/en/Search?viewData= G/TBT/N/BRA/1387"," G/TBT/N/BRA/1387")</f>
        <v xml:space="preserve"> G/TBT/N/BRA/1387</v>
      </c>
      <c r="D186" s="4" t="s">
        <v>149</v>
      </c>
      <c r="E186" s="5" t="s">
        <v>216</v>
      </c>
      <c r="F186" s="5" t="s">
        <v>217</v>
      </c>
      <c r="H186" s="4" t="s">
        <v>18</v>
      </c>
      <c r="I186" s="4" t="s">
        <v>668</v>
      </c>
      <c r="J186" s="4" t="s">
        <v>55</v>
      </c>
      <c r="K186" s="6">
        <v>44757</v>
      </c>
      <c r="L186" s="4" t="s">
        <v>21</v>
      </c>
      <c r="M186" s="4"/>
      <c r="N186" s="4" t="str">
        <f>HYPERLINK("https://docs.wto.org/imrd/directdoc.asp?DDFDocuments/t/G/TBTN22/CAN671.DOCX", "https://docs.wto.org/imrd/directdoc.asp?DDFDocuments/t/G/TBTN22/CAN671.DOCX")</f>
        <v>https://docs.wto.org/imrd/directdoc.asp?DDFDocuments/t/G/TBTN22/CAN671.DOCX</v>
      </c>
      <c r="O186" s="4" t="str">
        <f>HYPERLINK("https://docs.wto.org/imrd/directdoc.asp?DDFDocuments/u/G/TBTN22/CAN671.DOCX", "https://docs.wto.org/imrd/directdoc.asp?DDFDocuments/u/G/TBTN22/CAN671.DOCX")</f>
        <v>https://docs.wto.org/imrd/directdoc.asp?DDFDocuments/u/G/TBTN22/CAN671.DOCX</v>
      </c>
      <c r="P186" t="str">
        <f>HYPERLINK("https://docs.wto.org/imrd/directdoc.asp?DDFDocuments/v/G/TBTN22/CAN671.DOCX", "https://docs.wto.org/imrd/directdoc.asp?DDFDocuments/v/G/TBTN22/CAN671.DOCX")</f>
        <v>https://docs.wto.org/imrd/directdoc.asp?DDFDocuments/v/G/TBTN22/CAN671.DOCX</v>
      </c>
    </row>
    <row r="187" spans="1:16" ht="75" customHeight="1">
      <c r="A187" s="8" t="s">
        <v>999</v>
      </c>
      <c r="B187" s="5" t="s">
        <v>162</v>
      </c>
      <c r="C187" s="4" t="str">
        <f>HYPERLINK("https://epingalert.org/en/Search?viewData= G/TBT/N/BRA/1383"," G/TBT/N/BRA/1383")</f>
        <v xml:space="preserve"> G/TBT/N/BRA/1383</v>
      </c>
      <c r="D187" s="4" t="s">
        <v>149</v>
      </c>
      <c r="E187" s="5" t="s">
        <v>240</v>
      </c>
      <c r="F187" s="5" t="s">
        <v>241</v>
      </c>
      <c r="H187" s="4" t="s">
        <v>672</v>
      </c>
      <c r="I187" s="4" t="s">
        <v>673</v>
      </c>
      <c r="J187" s="4" t="s">
        <v>657</v>
      </c>
      <c r="K187" s="6">
        <v>44750</v>
      </c>
      <c r="L187" s="4" t="s">
        <v>21</v>
      </c>
      <c r="M187" s="5" t="s">
        <v>674</v>
      </c>
      <c r="N187" s="4" t="str">
        <f>HYPERLINK("https://docs.wto.org/imrd/directdoc.asp?DDFDocuments/t/G/TBTN22/TZA773.DOCX", "https://docs.wto.org/imrd/directdoc.asp?DDFDocuments/t/G/TBTN22/TZA773.DOCX")</f>
        <v>https://docs.wto.org/imrd/directdoc.asp?DDFDocuments/t/G/TBTN22/TZA773.DOCX</v>
      </c>
      <c r="O187" s="4" t="str">
        <f>HYPERLINK("https://docs.wto.org/imrd/directdoc.asp?DDFDocuments/u/G/TBTN22/TZA773.DOCX", "https://docs.wto.org/imrd/directdoc.asp?DDFDocuments/u/G/TBTN22/TZA773.DOCX")</f>
        <v>https://docs.wto.org/imrd/directdoc.asp?DDFDocuments/u/G/TBTN22/TZA773.DOCX</v>
      </c>
      <c r="P187" t="str">
        <f>HYPERLINK("https://docs.wto.org/imrd/directdoc.asp?DDFDocuments/v/G/TBTN22/TZA773.DOCX", "https://docs.wto.org/imrd/directdoc.asp?DDFDocuments/v/G/TBTN22/TZA773.DOCX")</f>
        <v>https://docs.wto.org/imrd/directdoc.asp?DDFDocuments/v/G/TBTN22/TZA773.DOCX</v>
      </c>
    </row>
    <row r="188" spans="1:16" ht="75" customHeight="1">
      <c r="A188" s="8" t="s">
        <v>999</v>
      </c>
      <c r="B188" s="5" t="s">
        <v>162</v>
      </c>
      <c r="C188" s="4" t="str">
        <f>HYPERLINK("https://epingalert.org/en/Search?viewData= G/TBT/N/BRA/1382"," G/TBT/N/BRA/1382")</f>
        <v xml:space="preserve"> G/TBT/N/BRA/1382</v>
      </c>
      <c r="D188" s="4" t="s">
        <v>149</v>
      </c>
      <c r="E188" s="5" t="s">
        <v>254</v>
      </c>
      <c r="F188" s="5" t="s">
        <v>255</v>
      </c>
      <c r="H188" s="4" t="s">
        <v>18</v>
      </c>
      <c r="I188" s="4" t="s">
        <v>18</v>
      </c>
      <c r="J188" s="4" t="s">
        <v>678</v>
      </c>
      <c r="K188" s="6">
        <v>44750</v>
      </c>
      <c r="L188" s="4" t="s">
        <v>21</v>
      </c>
      <c r="M188" s="5" t="s">
        <v>679</v>
      </c>
      <c r="N188" s="4" t="str">
        <f>HYPERLINK("https://docs.wto.org/imrd/directdoc.asp?DDFDocuments/t/G/TBTN22/KOR1071.DOCX", "https://docs.wto.org/imrd/directdoc.asp?DDFDocuments/t/G/TBTN22/KOR1071.DOCX")</f>
        <v>https://docs.wto.org/imrd/directdoc.asp?DDFDocuments/t/G/TBTN22/KOR1071.DOCX</v>
      </c>
      <c r="O188" s="4" t="str">
        <f>HYPERLINK("https://docs.wto.org/imrd/directdoc.asp?DDFDocuments/u/G/TBTN22/KOR1071.DOCX", "https://docs.wto.org/imrd/directdoc.asp?DDFDocuments/u/G/TBTN22/KOR1071.DOCX")</f>
        <v>https://docs.wto.org/imrd/directdoc.asp?DDFDocuments/u/G/TBTN22/KOR1071.DOCX</v>
      </c>
      <c r="P188" t="str">
        <f>HYPERLINK("https://docs.wto.org/imrd/directdoc.asp?DDFDocuments/v/G/TBTN22/KOR1071.DOCX", "https://docs.wto.org/imrd/directdoc.asp?DDFDocuments/v/G/TBTN22/KOR1071.DOCX")</f>
        <v>https://docs.wto.org/imrd/directdoc.asp?DDFDocuments/v/G/TBTN22/KOR1071.DOCX</v>
      </c>
    </row>
    <row r="189" spans="1:16" ht="75" customHeight="1">
      <c r="A189" s="8" t="s">
        <v>999</v>
      </c>
      <c r="B189" s="5" t="s">
        <v>162</v>
      </c>
      <c r="C189" s="4" t="str">
        <f>HYPERLINK("https://epingalert.org/en/Search?viewData= G/TBT/N/BRA/1390"," G/TBT/N/BRA/1390")</f>
        <v xml:space="preserve"> G/TBT/N/BRA/1390</v>
      </c>
      <c r="D189" s="4" t="s">
        <v>149</v>
      </c>
      <c r="E189" s="5" t="s">
        <v>265</v>
      </c>
      <c r="F189" s="5" t="s">
        <v>266</v>
      </c>
      <c r="H189" s="4" t="s">
        <v>18</v>
      </c>
      <c r="I189" s="4" t="s">
        <v>683</v>
      </c>
      <c r="J189" s="4" t="s">
        <v>349</v>
      </c>
      <c r="K189" s="6">
        <v>44697</v>
      </c>
      <c r="L189" s="4" t="s">
        <v>21</v>
      </c>
      <c r="M189" s="5" t="s">
        <v>684</v>
      </c>
      <c r="N189" s="4" t="str">
        <f>HYPERLINK("https://docs.wto.org/imrd/directdoc.asp?DDFDocuments/t/G/TBTN22/USA1859.DOCX", "https://docs.wto.org/imrd/directdoc.asp?DDFDocuments/t/G/TBTN22/USA1859.DOCX")</f>
        <v>https://docs.wto.org/imrd/directdoc.asp?DDFDocuments/t/G/TBTN22/USA1859.DOCX</v>
      </c>
      <c r="O189" s="4" t="str">
        <f>HYPERLINK("https://docs.wto.org/imrd/directdoc.asp?DDFDocuments/u/G/TBTN22/USA1859.DOCX", "https://docs.wto.org/imrd/directdoc.asp?DDFDocuments/u/G/TBTN22/USA1859.DOCX")</f>
        <v>https://docs.wto.org/imrd/directdoc.asp?DDFDocuments/u/G/TBTN22/USA1859.DOCX</v>
      </c>
      <c r="P189" t="str">
        <f>HYPERLINK("https://docs.wto.org/imrd/directdoc.asp?DDFDocuments/v/G/TBTN22/USA1859.DOCX", "https://docs.wto.org/imrd/directdoc.asp?DDFDocuments/v/G/TBTN22/USA1859.DOCX")</f>
        <v>https://docs.wto.org/imrd/directdoc.asp?DDFDocuments/v/G/TBTN22/USA1859.DOCX</v>
      </c>
    </row>
    <row r="190" spans="1:16" ht="75" customHeight="1">
      <c r="A190" s="8" t="s">
        <v>1010</v>
      </c>
      <c r="B190" s="5" t="s">
        <v>162</v>
      </c>
      <c r="C190" s="4" t="str">
        <f>HYPERLINK("https://epingalert.org/en/Search?viewData= G/TBT/N/BRA/1392"," G/TBT/N/BRA/1392")</f>
        <v xml:space="preserve"> G/TBT/N/BRA/1392</v>
      </c>
      <c r="D190" s="4" t="s">
        <v>149</v>
      </c>
      <c r="E190" s="5" t="s">
        <v>213</v>
      </c>
      <c r="F190" s="5" t="s">
        <v>214</v>
      </c>
      <c r="H190" s="4" t="s">
        <v>18</v>
      </c>
      <c r="I190" s="4" t="s">
        <v>518</v>
      </c>
      <c r="J190" s="4" t="s">
        <v>55</v>
      </c>
      <c r="K190" s="6" t="s">
        <v>18</v>
      </c>
      <c r="L190" s="4" t="s">
        <v>21</v>
      </c>
      <c r="M190" s="4"/>
      <c r="N190" s="4" t="str">
        <f>HYPERLINK("https://docs.wto.org/imrd/directdoc.asp?DDFDocuments/t/G/TBTN22/EGY320.DOCX", "https://docs.wto.org/imrd/directdoc.asp?DDFDocuments/t/G/TBTN22/EGY320.DOCX")</f>
        <v>https://docs.wto.org/imrd/directdoc.asp?DDFDocuments/t/G/TBTN22/EGY320.DOCX</v>
      </c>
      <c r="O190" s="4" t="str">
        <f>HYPERLINK("https://docs.wto.org/imrd/directdoc.asp?DDFDocuments/u/G/TBTN22/EGY320.DOCX", "https://docs.wto.org/imrd/directdoc.asp?DDFDocuments/u/G/TBTN22/EGY320.DOCX")</f>
        <v>https://docs.wto.org/imrd/directdoc.asp?DDFDocuments/u/G/TBTN22/EGY320.DOCX</v>
      </c>
      <c r="P190" t="str">
        <f>HYPERLINK("https://docs.wto.org/imrd/directdoc.asp?DDFDocuments/v/G/TBTN22/EGY320.DOCX", "https://docs.wto.org/imrd/directdoc.asp?DDFDocuments/v/G/TBTN22/EGY320.DOCX")</f>
        <v>https://docs.wto.org/imrd/directdoc.asp?DDFDocuments/v/G/TBTN22/EGY320.DOCX</v>
      </c>
    </row>
    <row r="191" spans="1:16" ht="75" customHeight="1">
      <c r="A191" s="8" t="s">
        <v>1006</v>
      </c>
      <c r="B191" s="5" t="s">
        <v>196</v>
      </c>
      <c r="C191" s="4" t="str">
        <f>HYPERLINK("https://epingalert.org/en/Search?viewData= G/TBT/N/BRA/1398"," G/TBT/N/BRA/1398")</f>
        <v xml:space="preserve"> G/TBT/N/BRA/1398</v>
      </c>
      <c r="D191" s="4" t="s">
        <v>149</v>
      </c>
      <c r="E191" s="5" t="s">
        <v>194</v>
      </c>
      <c r="F191" s="5" t="s">
        <v>195</v>
      </c>
      <c r="H191" s="4" t="s">
        <v>18</v>
      </c>
      <c r="I191" s="4" t="s">
        <v>18</v>
      </c>
      <c r="J191" s="4" t="s">
        <v>55</v>
      </c>
      <c r="K191" s="6">
        <v>44750</v>
      </c>
      <c r="L191" s="4" t="s">
        <v>21</v>
      </c>
      <c r="M191" s="4"/>
      <c r="N191" s="4" t="str">
        <f>HYPERLINK("https://docs.wto.org/imrd/directdoc.asp?DDFDocuments/t/G/TBTN22/EGY321.DOCX", "https://docs.wto.org/imrd/directdoc.asp?DDFDocuments/t/G/TBTN22/EGY321.DOCX")</f>
        <v>https://docs.wto.org/imrd/directdoc.asp?DDFDocuments/t/G/TBTN22/EGY321.DOCX</v>
      </c>
      <c r="O191" s="4" t="str">
        <f>HYPERLINK("https://docs.wto.org/imrd/directdoc.asp?DDFDocuments/u/G/TBTN22/EGY321.DOCX", "https://docs.wto.org/imrd/directdoc.asp?DDFDocuments/u/G/TBTN22/EGY321.DOCX")</f>
        <v>https://docs.wto.org/imrd/directdoc.asp?DDFDocuments/u/G/TBTN22/EGY321.DOCX</v>
      </c>
      <c r="P191" t="str">
        <f>HYPERLINK("https://docs.wto.org/imrd/directdoc.asp?DDFDocuments/v/G/TBTN22/EGY321.DOCX", "https://docs.wto.org/imrd/directdoc.asp?DDFDocuments/v/G/TBTN22/EGY321.DOCX")</f>
        <v>https://docs.wto.org/imrd/directdoc.asp?DDFDocuments/v/G/TBTN22/EGY321.DOCX</v>
      </c>
    </row>
    <row r="192" spans="1:16" ht="75" customHeight="1">
      <c r="A192" s="8" t="s">
        <v>1022</v>
      </c>
      <c r="B192" s="5" t="s">
        <v>183</v>
      </c>
      <c r="C192" s="4" t="str">
        <f>HYPERLINK("https://epingalert.org/en/Search?viewData= G/TBT/N/BWA/147"," G/TBT/N/BWA/147")</f>
        <v xml:space="preserve"> G/TBT/N/BWA/147</v>
      </c>
      <c r="D192" s="4" t="s">
        <v>112</v>
      </c>
      <c r="E192" s="5" t="s">
        <v>300</v>
      </c>
      <c r="F192" s="5" t="s">
        <v>301</v>
      </c>
      <c r="H192" s="4" t="s">
        <v>695</v>
      </c>
      <c r="I192" s="4" t="s">
        <v>696</v>
      </c>
      <c r="J192" s="4" t="s">
        <v>27</v>
      </c>
      <c r="K192" s="6">
        <v>44750</v>
      </c>
      <c r="L192" s="4" t="s">
        <v>21</v>
      </c>
      <c r="M192" s="5" t="s">
        <v>697</v>
      </c>
      <c r="N192" s="4" t="str">
        <f>HYPERLINK("https://docs.wto.org/imrd/directdoc.asp?DDFDocuments/t/G/TBTN22/ISR1251.DOCX", "https://docs.wto.org/imrd/directdoc.asp?DDFDocuments/t/G/TBTN22/ISR1251.DOCX")</f>
        <v>https://docs.wto.org/imrd/directdoc.asp?DDFDocuments/t/G/TBTN22/ISR1251.DOCX</v>
      </c>
      <c r="O192" s="4" t="str">
        <f>HYPERLINK("https://docs.wto.org/imrd/directdoc.asp?DDFDocuments/u/G/TBTN22/ISR1251.DOCX", "https://docs.wto.org/imrd/directdoc.asp?DDFDocuments/u/G/TBTN22/ISR1251.DOCX")</f>
        <v>https://docs.wto.org/imrd/directdoc.asp?DDFDocuments/u/G/TBTN22/ISR1251.DOCX</v>
      </c>
      <c r="P192" t="str">
        <f>HYPERLINK("https://docs.wto.org/imrd/directdoc.asp?DDFDocuments/v/G/TBTN22/ISR1251.DOCX", "https://docs.wto.org/imrd/directdoc.asp?DDFDocuments/v/G/TBTN22/ISR1251.DOCX")</f>
        <v>https://docs.wto.org/imrd/directdoc.asp?DDFDocuments/v/G/TBTN22/ISR1251.DOCX</v>
      </c>
    </row>
    <row r="193" spans="1:16" ht="75" customHeight="1">
      <c r="A193" s="8" t="s">
        <v>1022</v>
      </c>
      <c r="B193" s="5" t="s">
        <v>183</v>
      </c>
      <c r="C193" s="4" t="str">
        <f>HYPERLINK("https://epingalert.org/en/Search?viewData= G/TBT/N/BWA/141"," G/TBT/N/BWA/141")</f>
        <v xml:space="preserve"> G/TBT/N/BWA/141</v>
      </c>
      <c r="D193" s="4" t="s">
        <v>112</v>
      </c>
      <c r="E193" s="5" t="s">
        <v>314</v>
      </c>
      <c r="F193" s="5" t="s">
        <v>315</v>
      </c>
      <c r="H193" s="4" t="s">
        <v>18</v>
      </c>
      <c r="I193" s="4" t="s">
        <v>702</v>
      </c>
      <c r="J193" s="4" t="s">
        <v>49</v>
      </c>
      <c r="K193" s="6">
        <v>44750</v>
      </c>
      <c r="L193" s="4" t="s">
        <v>21</v>
      </c>
      <c r="M193" s="5" t="s">
        <v>703</v>
      </c>
      <c r="N193" s="4" t="str">
        <f>HYPERLINK("https://docs.wto.org/imrd/directdoc.asp?DDFDocuments/t/G/TBTN22/TUR197.DOCX", "https://docs.wto.org/imrd/directdoc.asp?DDFDocuments/t/G/TBTN22/TUR197.DOCX")</f>
        <v>https://docs.wto.org/imrd/directdoc.asp?DDFDocuments/t/G/TBTN22/TUR197.DOCX</v>
      </c>
      <c r="O193" s="4" t="str">
        <f>HYPERLINK("https://docs.wto.org/imrd/directdoc.asp?DDFDocuments/u/G/TBTN22/TUR197.DOCX", "https://docs.wto.org/imrd/directdoc.asp?DDFDocuments/u/G/TBTN22/TUR197.DOCX")</f>
        <v>https://docs.wto.org/imrd/directdoc.asp?DDFDocuments/u/G/TBTN22/TUR197.DOCX</v>
      </c>
      <c r="P193" t="str">
        <f>HYPERLINK("https://docs.wto.org/imrd/directdoc.asp?DDFDocuments/v/G/TBTN22/TUR197.DOCX", "https://docs.wto.org/imrd/directdoc.asp?DDFDocuments/v/G/TBTN22/TUR197.DOCX")</f>
        <v>https://docs.wto.org/imrd/directdoc.asp?DDFDocuments/v/G/TBTN22/TUR197.DOCX</v>
      </c>
    </row>
    <row r="194" spans="1:16" ht="75" customHeight="1">
      <c r="A194" s="8" t="s">
        <v>1002</v>
      </c>
      <c r="B194" s="5" t="s">
        <v>183</v>
      </c>
      <c r="C194" s="4" t="str">
        <f>HYPERLINK("https://epingalert.org/en/Search?viewData= G/TBT/N/BWA/149"," G/TBT/N/BWA/149")</f>
        <v xml:space="preserve"> G/TBT/N/BWA/149</v>
      </c>
      <c r="D194" s="4" t="s">
        <v>112</v>
      </c>
      <c r="E194" s="5" t="s">
        <v>181</v>
      </c>
      <c r="F194" s="5" t="s">
        <v>182</v>
      </c>
      <c r="H194" s="4" t="s">
        <v>18</v>
      </c>
      <c r="I194" s="4" t="s">
        <v>707</v>
      </c>
      <c r="J194" s="4" t="s">
        <v>62</v>
      </c>
      <c r="K194" s="6">
        <v>44712</v>
      </c>
      <c r="L194" s="4" t="s">
        <v>21</v>
      </c>
      <c r="M194" s="5" t="s">
        <v>708</v>
      </c>
      <c r="N194" s="4" t="str">
        <f>HYPERLINK("https://docs.wto.org/imrd/directdoc.asp?DDFDocuments/t/G/TBTN22/USA1860.DOCX", "https://docs.wto.org/imrd/directdoc.asp?DDFDocuments/t/G/TBTN22/USA1860.DOCX")</f>
        <v>https://docs.wto.org/imrd/directdoc.asp?DDFDocuments/t/G/TBTN22/USA1860.DOCX</v>
      </c>
      <c r="O194" s="4" t="str">
        <f>HYPERLINK("https://docs.wto.org/imrd/directdoc.asp?DDFDocuments/u/G/TBTN22/USA1860.DOCX", "https://docs.wto.org/imrd/directdoc.asp?DDFDocuments/u/G/TBTN22/USA1860.DOCX")</f>
        <v>https://docs.wto.org/imrd/directdoc.asp?DDFDocuments/u/G/TBTN22/USA1860.DOCX</v>
      </c>
      <c r="P194" t="str">
        <f>HYPERLINK("https://docs.wto.org/imrd/directdoc.asp?DDFDocuments/v/G/TBTN22/USA1860.DOCX", "https://docs.wto.org/imrd/directdoc.asp?DDFDocuments/v/G/TBTN22/USA1860.DOCX")</f>
        <v>https://docs.wto.org/imrd/directdoc.asp?DDFDocuments/v/G/TBTN22/USA1860.DOCX</v>
      </c>
    </row>
    <row r="195" spans="1:16" ht="75" customHeight="1">
      <c r="A195" s="8" t="s">
        <v>1002</v>
      </c>
      <c r="B195" s="5" t="s">
        <v>183</v>
      </c>
      <c r="C195" s="4" t="str">
        <f>HYPERLINK("https://epingalert.org/en/Search?viewData= G/TBT/N/BWA/144"," G/TBT/N/BWA/144")</f>
        <v xml:space="preserve"> G/TBT/N/BWA/144</v>
      </c>
      <c r="D195" s="4" t="s">
        <v>112</v>
      </c>
      <c r="E195" s="5" t="s">
        <v>273</v>
      </c>
      <c r="F195" s="5" t="s">
        <v>274</v>
      </c>
      <c r="H195" s="4" t="s">
        <v>18</v>
      </c>
      <c r="I195" s="4" t="s">
        <v>271</v>
      </c>
      <c r="J195" s="4" t="s">
        <v>416</v>
      </c>
      <c r="K195" s="6">
        <v>44750</v>
      </c>
      <c r="L195" s="4" t="s">
        <v>21</v>
      </c>
      <c r="M195" s="4"/>
      <c r="N195" s="4" t="str">
        <f>HYPERLINK("https://docs.wto.org/imrd/directdoc.asp?DDFDocuments/t/G/TBTN22/EGY324.DOCX", "https://docs.wto.org/imrd/directdoc.asp?DDFDocuments/t/G/TBTN22/EGY324.DOCX")</f>
        <v>https://docs.wto.org/imrd/directdoc.asp?DDFDocuments/t/G/TBTN22/EGY324.DOCX</v>
      </c>
      <c r="O195" s="4" t="str">
        <f>HYPERLINK("https://docs.wto.org/imrd/directdoc.asp?DDFDocuments/u/G/TBTN22/EGY324.DOCX", "https://docs.wto.org/imrd/directdoc.asp?DDFDocuments/u/G/TBTN22/EGY324.DOCX")</f>
        <v>https://docs.wto.org/imrd/directdoc.asp?DDFDocuments/u/G/TBTN22/EGY324.DOCX</v>
      </c>
      <c r="P195" t="str">
        <f>HYPERLINK("https://docs.wto.org/imrd/directdoc.asp?DDFDocuments/v/G/TBTN22/EGY324.DOCX", "https://docs.wto.org/imrd/directdoc.asp?DDFDocuments/v/G/TBTN22/EGY324.DOCX")</f>
        <v>https://docs.wto.org/imrd/directdoc.asp?DDFDocuments/v/G/TBTN22/EGY324.DOCX</v>
      </c>
    </row>
    <row r="196" spans="1:16" ht="75" customHeight="1">
      <c r="A196" s="8" t="s">
        <v>1033</v>
      </c>
      <c r="B196" s="5" t="s">
        <v>386</v>
      </c>
      <c r="C196" s="4" t="str">
        <f>HYPERLINK("https://epingalert.org/en/Search?viewData= G/TBT/N/USA/1864"," G/TBT/N/USA/1864")</f>
        <v xml:space="preserve"> G/TBT/N/USA/1864</v>
      </c>
      <c r="D196" s="4" t="s">
        <v>14</v>
      </c>
      <c r="E196" s="5" t="s">
        <v>384</v>
      </c>
      <c r="F196" s="5" t="s">
        <v>385</v>
      </c>
      <c r="H196" s="4" t="s">
        <v>18</v>
      </c>
      <c r="I196" s="4" t="s">
        <v>18</v>
      </c>
      <c r="J196" s="4" t="s">
        <v>678</v>
      </c>
      <c r="K196" s="6">
        <v>44750</v>
      </c>
      <c r="L196" s="4" t="s">
        <v>21</v>
      </c>
      <c r="M196" s="5" t="s">
        <v>714</v>
      </c>
      <c r="N196" s="4" t="str">
        <f>HYPERLINK("https://docs.wto.org/imrd/directdoc.asp?DDFDocuments/t/G/TBTN22/KOR1070.DOCX", "https://docs.wto.org/imrd/directdoc.asp?DDFDocuments/t/G/TBTN22/KOR1070.DOCX")</f>
        <v>https://docs.wto.org/imrd/directdoc.asp?DDFDocuments/t/G/TBTN22/KOR1070.DOCX</v>
      </c>
      <c r="O196" s="4" t="str">
        <f>HYPERLINK("https://docs.wto.org/imrd/directdoc.asp?DDFDocuments/u/G/TBTN22/KOR1070.DOCX", "https://docs.wto.org/imrd/directdoc.asp?DDFDocuments/u/G/TBTN22/KOR1070.DOCX")</f>
        <v>https://docs.wto.org/imrd/directdoc.asp?DDFDocuments/u/G/TBTN22/KOR1070.DOCX</v>
      </c>
      <c r="P196" t="str">
        <f>HYPERLINK("https://docs.wto.org/imrd/directdoc.asp?DDFDocuments/v/G/TBTN22/KOR1070.DOCX", "https://docs.wto.org/imrd/directdoc.asp?DDFDocuments/v/G/TBTN22/KOR1070.DOCX")</f>
        <v>https://docs.wto.org/imrd/directdoc.asp?DDFDocuments/v/G/TBTN22/KOR1070.DOCX</v>
      </c>
    </row>
    <row r="197" spans="1:16" ht="75" customHeight="1">
      <c r="A197" s="8" t="s">
        <v>1061</v>
      </c>
      <c r="B197" s="5" t="s">
        <v>572</v>
      </c>
      <c r="C197" s="4" t="str">
        <f>HYPERLINK("https://epingalert.org/en/Search?viewData= G/TBT/N/RUS/132"," G/TBT/N/RUS/132")</f>
        <v xml:space="preserve"> G/TBT/N/RUS/132</v>
      </c>
      <c r="D197" s="4" t="s">
        <v>303</v>
      </c>
      <c r="E197" s="5" t="s">
        <v>570</v>
      </c>
      <c r="F197" s="5" t="s">
        <v>571</v>
      </c>
      <c r="H197" s="4" t="s">
        <v>672</v>
      </c>
      <c r="I197" s="4" t="s">
        <v>673</v>
      </c>
      <c r="J197" s="4" t="s">
        <v>657</v>
      </c>
      <c r="K197" s="6">
        <v>44750</v>
      </c>
      <c r="L197" s="4" t="s">
        <v>21</v>
      </c>
      <c r="M197" s="5" t="s">
        <v>717</v>
      </c>
      <c r="N197" s="4" t="str">
        <f>HYPERLINK("https://docs.wto.org/imrd/directdoc.asp?DDFDocuments/t/G/TBTN22/TZA770.DOCX", "https://docs.wto.org/imrd/directdoc.asp?DDFDocuments/t/G/TBTN22/TZA770.DOCX")</f>
        <v>https://docs.wto.org/imrd/directdoc.asp?DDFDocuments/t/G/TBTN22/TZA770.DOCX</v>
      </c>
      <c r="O197" s="4" t="str">
        <f>HYPERLINK("https://docs.wto.org/imrd/directdoc.asp?DDFDocuments/u/G/TBTN22/TZA770.DOCX", "https://docs.wto.org/imrd/directdoc.asp?DDFDocuments/u/G/TBTN22/TZA770.DOCX")</f>
        <v>https://docs.wto.org/imrd/directdoc.asp?DDFDocuments/u/G/TBTN22/TZA770.DOCX</v>
      </c>
      <c r="P197" t="str">
        <f>HYPERLINK("https://docs.wto.org/imrd/directdoc.asp?DDFDocuments/v/G/TBTN22/TZA770.DOCX", "https://docs.wto.org/imrd/directdoc.asp?DDFDocuments/v/G/TBTN22/TZA770.DOCX")</f>
        <v>https://docs.wto.org/imrd/directdoc.asp?DDFDocuments/v/G/TBTN22/TZA770.DOCX</v>
      </c>
    </row>
    <row r="198" spans="1:16" ht="75" customHeight="1">
      <c r="A198" s="8" t="s">
        <v>1105</v>
      </c>
      <c r="B198" s="5" t="s">
        <v>830</v>
      </c>
      <c r="C198" s="4" t="str">
        <f>HYPERLINK("https://epingalert.org/en/Search?viewData= G/TBT/N/EU/890"," G/TBT/N/EU/890")</f>
        <v xml:space="preserve"> G/TBT/N/EU/890</v>
      </c>
      <c r="D198" s="4" t="s">
        <v>234</v>
      </c>
      <c r="E198" s="5" t="s">
        <v>828</v>
      </c>
      <c r="F198" s="5" t="s">
        <v>829</v>
      </c>
      <c r="H198" s="4" t="s">
        <v>721</v>
      </c>
      <c r="I198" s="4" t="s">
        <v>722</v>
      </c>
      <c r="J198" s="4" t="s">
        <v>657</v>
      </c>
      <c r="K198" s="6">
        <v>44750</v>
      </c>
      <c r="L198" s="4" t="s">
        <v>21</v>
      </c>
      <c r="M198" s="5" t="s">
        <v>723</v>
      </c>
      <c r="N198" s="4" t="str">
        <f>HYPERLINK("https://docs.wto.org/imrd/directdoc.asp?DDFDocuments/t/G/TBTN22/TZA772.DOCX", "https://docs.wto.org/imrd/directdoc.asp?DDFDocuments/t/G/TBTN22/TZA772.DOCX")</f>
        <v>https://docs.wto.org/imrd/directdoc.asp?DDFDocuments/t/G/TBTN22/TZA772.DOCX</v>
      </c>
      <c r="O198" s="4" t="str">
        <f>HYPERLINK("https://docs.wto.org/imrd/directdoc.asp?DDFDocuments/u/G/TBTN22/TZA772.DOCX", "https://docs.wto.org/imrd/directdoc.asp?DDFDocuments/u/G/TBTN22/TZA772.DOCX")</f>
        <v>https://docs.wto.org/imrd/directdoc.asp?DDFDocuments/u/G/TBTN22/TZA772.DOCX</v>
      </c>
      <c r="P198" t="str">
        <f>HYPERLINK("https://docs.wto.org/imrd/directdoc.asp?DDFDocuments/v/G/TBTN22/TZA772.DOCX", "https://docs.wto.org/imrd/directdoc.asp?DDFDocuments/v/G/TBTN22/TZA772.DOCX")</f>
        <v>https://docs.wto.org/imrd/directdoc.asp?DDFDocuments/v/G/TBTN22/TZA772.DOCX</v>
      </c>
    </row>
    <row r="199" spans="1:16" ht="75" customHeight="1">
      <c r="A199" s="8" t="s">
        <v>1111</v>
      </c>
      <c r="B199" s="5" t="s">
        <v>864</v>
      </c>
      <c r="C199" s="4" t="str">
        <f>HYPERLINK("https://epingalert.org/en/Search?viewData= G/TBT/N/UGA/1585"," G/TBT/N/UGA/1585")</f>
        <v xml:space="preserve"> G/TBT/N/UGA/1585</v>
      </c>
      <c r="D199" s="4" t="s">
        <v>43</v>
      </c>
      <c r="E199" s="5" t="s">
        <v>862</v>
      </c>
      <c r="F199" s="5" t="s">
        <v>863</v>
      </c>
      <c r="H199" s="4" t="s">
        <v>727</v>
      </c>
      <c r="I199" s="4" t="s">
        <v>722</v>
      </c>
      <c r="J199" s="4" t="s">
        <v>657</v>
      </c>
      <c r="K199" s="6">
        <v>44750</v>
      </c>
      <c r="L199" s="4" t="s">
        <v>21</v>
      </c>
      <c r="M199" s="5" t="s">
        <v>728</v>
      </c>
      <c r="N199" s="4" t="str">
        <f>HYPERLINK("https://docs.wto.org/imrd/directdoc.asp?DDFDocuments/t/G/TBTN22/TZA766.DOCX", "https://docs.wto.org/imrd/directdoc.asp?DDFDocuments/t/G/TBTN22/TZA766.DOCX")</f>
        <v>https://docs.wto.org/imrd/directdoc.asp?DDFDocuments/t/G/TBTN22/TZA766.DOCX</v>
      </c>
      <c r="O199" s="4" t="str">
        <f>HYPERLINK("https://docs.wto.org/imrd/directdoc.asp?DDFDocuments/u/G/TBTN22/TZA766.DOCX", "https://docs.wto.org/imrd/directdoc.asp?DDFDocuments/u/G/TBTN22/TZA766.DOCX")</f>
        <v>https://docs.wto.org/imrd/directdoc.asp?DDFDocuments/u/G/TBTN22/TZA766.DOCX</v>
      </c>
      <c r="P199" t="str">
        <f>HYPERLINK("https://docs.wto.org/imrd/directdoc.asp?DDFDocuments/v/G/TBTN22/TZA766.DOCX", "https://docs.wto.org/imrd/directdoc.asp?DDFDocuments/v/G/TBTN22/TZA766.DOCX")</f>
        <v>https://docs.wto.org/imrd/directdoc.asp?DDFDocuments/v/G/TBTN22/TZA766.DOCX</v>
      </c>
    </row>
    <row r="200" spans="1:16" ht="75" customHeight="1">
      <c r="A200" s="8" t="s">
        <v>1090</v>
      </c>
      <c r="B200" s="5" t="s">
        <v>744</v>
      </c>
      <c r="C200" s="4" t="str">
        <f>HYPERLINK("https://epingalert.org/en/Search?viewData= G/TBT/N/TZA/764"," G/TBT/N/TZA/764")</f>
        <v xml:space="preserve"> G/TBT/N/TZA/764</v>
      </c>
      <c r="D200" s="4" t="s">
        <v>110</v>
      </c>
      <c r="E200" s="5" t="s">
        <v>742</v>
      </c>
      <c r="F200" s="5" t="s">
        <v>743</v>
      </c>
      <c r="H200" s="4" t="s">
        <v>732</v>
      </c>
      <c r="I200" s="4" t="s">
        <v>733</v>
      </c>
      <c r="J200" s="4" t="s">
        <v>657</v>
      </c>
      <c r="K200" s="6">
        <v>44750</v>
      </c>
      <c r="L200" s="4" t="s">
        <v>21</v>
      </c>
      <c r="M200" s="5" t="s">
        <v>734</v>
      </c>
      <c r="N200" s="4" t="str">
        <f>HYPERLINK("https://docs.wto.org/imrd/directdoc.asp?DDFDocuments/t/G/TBTN22/TZA771.DOCX", "https://docs.wto.org/imrd/directdoc.asp?DDFDocuments/t/G/TBTN22/TZA771.DOCX")</f>
        <v>https://docs.wto.org/imrd/directdoc.asp?DDFDocuments/t/G/TBTN22/TZA771.DOCX</v>
      </c>
      <c r="O200" s="4" t="str">
        <f>HYPERLINK("https://docs.wto.org/imrd/directdoc.asp?DDFDocuments/u/G/TBTN22/TZA771.DOCX", "https://docs.wto.org/imrd/directdoc.asp?DDFDocuments/u/G/TBTN22/TZA771.DOCX")</f>
        <v>https://docs.wto.org/imrd/directdoc.asp?DDFDocuments/u/G/TBTN22/TZA771.DOCX</v>
      </c>
      <c r="P200" t="str">
        <f>HYPERLINK("https://docs.wto.org/imrd/directdoc.asp?DDFDocuments/v/G/TBTN22/TZA771.DOCX", "https://docs.wto.org/imrd/directdoc.asp?DDFDocuments/v/G/TBTN22/TZA771.DOCX")</f>
        <v>https://docs.wto.org/imrd/directdoc.asp?DDFDocuments/v/G/TBTN22/TZA771.DOCX</v>
      </c>
    </row>
    <row r="201" spans="1:16" ht="75" customHeight="1">
      <c r="A201" s="8" t="s">
        <v>1083</v>
      </c>
      <c r="B201" s="5" t="s">
        <v>701</v>
      </c>
      <c r="C201" s="4" t="str">
        <f>HYPERLINK("https://epingalert.org/en/Search?viewData= G/TBT/N/TUR/197"," G/TBT/N/TUR/197")</f>
        <v xml:space="preserve"> G/TBT/N/TUR/197</v>
      </c>
      <c r="D201" s="4" t="s">
        <v>698</v>
      </c>
      <c r="E201" s="5" t="s">
        <v>699</v>
      </c>
      <c r="F201" s="5" t="s">
        <v>700</v>
      </c>
      <c r="H201" s="4" t="s">
        <v>18</v>
      </c>
      <c r="I201" s="4" t="s">
        <v>271</v>
      </c>
      <c r="J201" s="4" t="s">
        <v>416</v>
      </c>
      <c r="K201" s="6">
        <v>44750</v>
      </c>
      <c r="L201" s="4" t="s">
        <v>21</v>
      </c>
      <c r="M201" s="4"/>
      <c r="N201" s="4" t="str">
        <f>HYPERLINK("https://docs.wto.org/imrd/directdoc.asp?DDFDocuments/t/G/TBTN22/EGY322.DOCX", "https://docs.wto.org/imrd/directdoc.asp?DDFDocuments/t/G/TBTN22/EGY322.DOCX")</f>
        <v>https://docs.wto.org/imrd/directdoc.asp?DDFDocuments/t/G/TBTN22/EGY322.DOCX</v>
      </c>
      <c r="O201" s="4" t="str">
        <f>HYPERLINK("https://docs.wto.org/imrd/directdoc.asp?DDFDocuments/u/G/TBTN22/EGY322.DOCX", "https://docs.wto.org/imrd/directdoc.asp?DDFDocuments/u/G/TBTN22/EGY322.DOCX")</f>
        <v>https://docs.wto.org/imrd/directdoc.asp?DDFDocuments/u/G/TBTN22/EGY322.DOCX</v>
      </c>
      <c r="P201" t="str">
        <f>HYPERLINK("https://docs.wto.org/imrd/directdoc.asp?DDFDocuments/v/G/TBTN22/EGY322.DOCX", "https://docs.wto.org/imrd/directdoc.asp?DDFDocuments/v/G/TBTN22/EGY322.DOCX")</f>
        <v>https://docs.wto.org/imrd/directdoc.asp?DDFDocuments/v/G/TBTN22/EGY322.DOCX</v>
      </c>
    </row>
    <row r="202" spans="1:16" ht="75" customHeight="1">
      <c r="A202" s="8" t="s">
        <v>1081</v>
      </c>
      <c r="B202" s="5" t="s">
        <v>691</v>
      </c>
      <c r="C202" s="4" t="str">
        <f>HYPERLINK("https://epingalert.org/en/Search?viewData= G/TBT/N/EGY/321"," G/TBT/N/EGY/321")</f>
        <v xml:space="preserve"> G/TBT/N/EGY/321</v>
      </c>
      <c r="D202" s="4" t="s">
        <v>685</v>
      </c>
      <c r="E202" s="5" t="s">
        <v>689</v>
      </c>
      <c r="F202" s="5" t="s">
        <v>690</v>
      </c>
      <c r="H202" s="4" t="s">
        <v>18</v>
      </c>
      <c r="I202" s="4" t="s">
        <v>740</v>
      </c>
      <c r="J202" s="4" t="s">
        <v>27</v>
      </c>
      <c r="K202" s="6">
        <v>44750</v>
      </c>
      <c r="L202" s="4" t="s">
        <v>21</v>
      </c>
      <c r="M202" s="5" t="s">
        <v>741</v>
      </c>
      <c r="N202" s="4" t="str">
        <f>HYPERLINK("https://docs.wto.org/imrd/directdoc.asp?DDFDocuments/t/G/TBTN22/SAU1238.DOCX", "https://docs.wto.org/imrd/directdoc.asp?DDFDocuments/t/G/TBTN22/SAU1238.DOCX")</f>
        <v>https://docs.wto.org/imrd/directdoc.asp?DDFDocuments/t/G/TBTN22/SAU1238.DOCX</v>
      </c>
      <c r="O202" s="4" t="str">
        <f>HYPERLINK("https://docs.wto.org/imrd/directdoc.asp?DDFDocuments/u/G/TBTN22/SAU1238.DOCX", "https://docs.wto.org/imrd/directdoc.asp?DDFDocuments/u/G/TBTN22/SAU1238.DOCX")</f>
        <v>https://docs.wto.org/imrd/directdoc.asp?DDFDocuments/u/G/TBTN22/SAU1238.DOCX</v>
      </c>
      <c r="P202" t="str">
        <f>HYPERLINK("https://docs.wto.org/imrd/directdoc.asp?DDFDocuments/v/G/TBTN22/SAU1238.DOCX", "https://docs.wto.org/imrd/directdoc.asp?DDFDocuments/v/G/TBTN22/SAU1238.DOCX")</f>
        <v>https://docs.wto.org/imrd/directdoc.asp?DDFDocuments/v/G/TBTN22/SAU1238.DOCX</v>
      </c>
    </row>
    <row r="203" spans="1:16" ht="75" customHeight="1">
      <c r="A203" s="8" t="s">
        <v>1076</v>
      </c>
      <c r="B203" s="5" t="s">
        <v>667</v>
      </c>
      <c r="C203" s="4" t="str">
        <f>HYPERLINK("https://epingalert.org/en/Search?viewData= G/TBT/N/CAN/671"," G/TBT/N/CAN/671")</f>
        <v xml:space="preserve"> G/TBT/N/CAN/671</v>
      </c>
      <c r="D203" s="4" t="s">
        <v>423</v>
      </c>
      <c r="E203" s="5" t="s">
        <v>665</v>
      </c>
      <c r="F203" s="5" t="s">
        <v>666</v>
      </c>
      <c r="H203" s="4" t="s">
        <v>745</v>
      </c>
      <c r="I203" s="4" t="s">
        <v>643</v>
      </c>
      <c r="J203" s="4" t="s">
        <v>657</v>
      </c>
      <c r="K203" s="6">
        <v>44750</v>
      </c>
      <c r="L203" s="4" t="s">
        <v>21</v>
      </c>
      <c r="M203" s="5" t="s">
        <v>746</v>
      </c>
      <c r="N203" s="4" t="str">
        <f>HYPERLINK("https://docs.wto.org/imrd/directdoc.asp?DDFDocuments/t/G/TBTN22/TZA764.DOCX", "https://docs.wto.org/imrd/directdoc.asp?DDFDocuments/t/G/TBTN22/TZA764.DOCX")</f>
        <v>https://docs.wto.org/imrd/directdoc.asp?DDFDocuments/t/G/TBTN22/TZA764.DOCX</v>
      </c>
      <c r="O203" s="4" t="str">
        <f>HYPERLINK("https://docs.wto.org/imrd/directdoc.asp?DDFDocuments/u/G/TBTN22/TZA764.DOCX", "https://docs.wto.org/imrd/directdoc.asp?DDFDocuments/u/G/TBTN22/TZA764.DOCX")</f>
        <v>https://docs.wto.org/imrd/directdoc.asp?DDFDocuments/u/G/TBTN22/TZA764.DOCX</v>
      </c>
      <c r="P203" t="str">
        <f>HYPERLINK("https://docs.wto.org/imrd/directdoc.asp?DDFDocuments/v/G/TBTN22/TZA764.DOCX", "https://docs.wto.org/imrd/directdoc.asp?DDFDocuments/v/G/TBTN22/TZA764.DOCX")</f>
        <v>https://docs.wto.org/imrd/directdoc.asp?DDFDocuments/v/G/TBTN22/TZA764.DOCX</v>
      </c>
    </row>
    <row r="204" spans="1:16" ht="75" customHeight="1">
      <c r="A204" s="8" t="s">
        <v>1071</v>
      </c>
      <c r="B204" s="5" t="s">
        <v>637</v>
      </c>
      <c r="C204" s="4" t="str">
        <f>HYPERLINK("https://epingalert.org/en/Search?viewData= G/TBT/N/CHL/592"," G/TBT/N/CHL/592")</f>
        <v xml:space="preserve"> G/TBT/N/CHL/592</v>
      </c>
      <c r="D204" s="4" t="s">
        <v>23</v>
      </c>
      <c r="E204" s="5" t="s">
        <v>635</v>
      </c>
      <c r="F204" s="5" t="s">
        <v>636</v>
      </c>
      <c r="H204" s="4" t="s">
        <v>750</v>
      </c>
      <c r="I204" s="4" t="s">
        <v>751</v>
      </c>
      <c r="J204" s="4" t="s">
        <v>657</v>
      </c>
      <c r="K204" s="6">
        <v>44750</v>
      </c>
      <c r="L204" s="4" t="s">
        <v>21</v>
      </c>
      <c r="M204" s="5" t="s">
        <v>752</v>
      </c>
      <c r="N204" s="4" t="str">
        <f>HYPERLINK("https://docs.wto.org/imrd/directdoc.asp?DDFDocuments/t/G/TBTN22/TZA763.DOCX", "https://docs.wto.org/imrd/directdoc.asp?DDFDocuments/t/G/TBTN22/TZA763.DOCX")</f>
        <v>https://docs.wto.org/imrd/directdoc.asp?DDFDocuments/t/G/TBTN22/TZA763.DOCX</v>
      </c>
      <c r="O204" s="4" t="str">
        <f>HYPERLINK("https://docs.wto.org/imrd/directdoc.asp?DDFDocuments/u/G/TBTN22/TZA763.DOCX", "https://docs.wto.org/imrd/directdoc.asp?DDFDocuments/u/G/TBTN22/TZA763.DOCX")</f>
        <v>https://docs.wto.org/imrd/directdoc.asp?DDFDocuments/u/G/TBTN22/TZA763.DOCX</v>
      </c>
      <c r="P204" t="str">
        <f>HYPERLINK("https://docs.wto.org/imrd/directdoc.asp?DDFDocuments/v/G/TBTN22/TZA763.DOCX", "https://docs.wto.org/imrd/directdoc.asp?DDFDocuments/v/G/TBTN22/TZA763.DOCX")</f>
        <v>https://docs.wto.org/imrd/directdoc.asp?DDFDocuments/v/G/TBTN22/TZA763.DOCX</v>
      </c>
    </row>
    <row r="205" spans="1:16" ht="75" customHeight="1">
      <c r="A205" s="8" t="s">
        <v>1068</v>
      </c>
      <c r="B205" s="5" t="s">
        <v>616</v>
      </c>
      <c r="C205" s="4" t="str">
        <f>HYPERLINK("https://epingalert.org/en/Search?viewData= G/TBT/N/ARE/531"," G/TBT/N/ARE/531")</f>
        <v xml:space="preserve"> G/TBT/N/ARE/531</v>
      </c>
      <c r="D205" s="4" t="s">
        <v>473</v>
      </c>
      <c r="E205" s="5" t="s">
        <v>614</v>
      </c>
      <c r="F205" s="5" t="s">
        <v>615</v>
      </c>
      <c r="H205" s="4" t="s">
        <v>18</v>
      </c>
      <c r="I205" s="4" t="s">
        <v>518</v>
      </c>
      <c r="J205" s="4" t="s">
        <v>755</v>
      </c>
      <c r="K205" s="6" t="s">
        <v>18</v>
      </c>
      <c r="L205" s="4" t="s">
        <v>21</v>
      </c>
      <c r="M205" s="4"/>
      <c r="N205" s="4" t="str">
        <f>HYPERLINK("https://docs.wto.org/imrd/directdoc.asp?DDFDocuments/t/G/TBTN22/EGY319.DOCX", "https://docs.wto.org/imrd/directdoc.asp?DDFDocuments/t/G/TBTN22/EGY319.DOCX")</f>
        <v>https://docs.wto.org/imrd/directdoc.asp?DDFDocuments/t/G/TBTN22/EGY319.DOCX</v>
      </c>
      <c r="O205" s="4" t="str">
        <f>HYPERLINK("https://docs.wto.org/imrd/directdoc.asp?DDFDocuments/u/G/TBTN22/EGY319.DOCX", "https://docs.wto.org/imrd/directdoc.asp?DDFDocuments/u/G/TBTN22/EGY319.DOCX")</f>
        <v>https://docs.wto.org/imrd/directdoc.asp?DDFDocuments/u/G/TBTN22/EGY319.DOCX</v>
      </c>
      <c r="P205" t="str">
        <f>HYPERLINK("https://docs.wto.org/imrd/directdoc.asp?DDFDocuments/v/G/TBTN22/EGY319.DOCX", "https://docs.wto.org/imrd/directdoc.asp?DDFDocuments/v/G/TBTN22/EGY319.DOCX")</f>
        <v>https://docs.wto.org/imrd/directdoc.asp?DDFDocuments/v/G/TBTN22/EGY319.DOCX</v>
      </c>
    </row>
    <row r="206" spans="1:16" ht="75" customHeight="1">
      <c r="A206" s="8" t="s">
        <v>1005</v>
      </c>
      <c r="B206" s="5" t="s">
        <v>126</v>
      </c>
      <c r="C206" s="4" t="str">
        <f>HYPERLINK("https://epingalert.org/en/Search?viewData= G/TBT/N/BDI/247, G/TBT/N/KEN/1266, G/TBT/N/RWA/677, G/TBT/N/TZA/787, G/TBT/N/UGA/1601"," G/TBT/N/BDI/247, G/TBT/N/KEN/1266, G/TBT/N/RWA/677, G/TBT/N/TZA/787, G/TBT/N/UGA/1601")</f>
        <v xml:space="preserve"> G/TBT/N/BDI/247, G/TBT/N/KEN/1266, G/TBT/N/RWA/677, G/TBT/N/TZA/787, G/TBT/N/UGA/1601</v>
      </c>
      <c r="D206" s="4" t="s">
        <v>110</v>
      </c>
      <c r="E206" s="5" t="s">
        <v>125</v>
      </c>
      <c r="F206" s="5" t="s">
        <v>119</v>
      </c>
      <c r="H206" s="4" t="s">
        <v>655</v>
      </c>
      <c r="I206" s="4" t="s">
        <v>656</v>
      </c>
      <c r="J206" s="4" t="s">
        <v>657</v>
      </c>
      <c r="K206" s="6">
        <v>44750</v>
      </c>
      <c r="L206" s="4" t="s">
        <v>21</v>
      </c>
      <c r="M206" s="5" t="s">
        <v>758</v>
      </c>
      <c r="N206" s="4" t="str">
        <f>HYPERLINK("https://docs.wto.org/imrd/directdoc.asp?DDFDocuments/t/G/TBTN22/TZA765.DOCX", "https://docs.wto.org/imrd/directdoc.asp?DDFDocuments/t/G/TBTN22/TZA765.DOCX")</f>
        <v>https://docs.wto.org/imrd/directdoc.asp?DDFDocuments/t/G/TBTN22/TZA765.DOCX</v>
      </c>
      <c r="O206" s="4" t="str">
        <f>HYPERLINK("https://docs.wto.org/imrd/directdoc.asp?DDFDocuments/u/G/TBTN22/TZA765.DOCX", "https://docs.wto.org/imrd/directdoc.asp?DDFDocuments/u/G/TBTN22/TZA765.DOCX")</f>
        <v>https://docs.wto.org/imrd/directdoc.asp?DDFDocuments/u/G/TBTN22/TZA765.DOCX</v>
      </c>
      <c r="P206" t="str">
        <f>HYPERLINK("https://docs.wto.org/imrd/directdoc.asp?DDFDocuments/v/G/TBTN22/TZA765.DOCX", "https://docs.wto.org/imrd/directdoc.asp?DDFDocuments/v/G/TBTN22/TZA765.DOCX")</f>
        <v>https://docs.wto.org/imrd/directdoc.asp?DDFDocuments/v/G/TBTN22/TZA765.DOCX</v>
      </c>
    </row>
    <row r="207" spans="1:16" ht="75" customHeight="1">
      <c r="A207" s="8" t="s">
        <v>1005</v>
      </c>
      <c r="B207" s="5" t="s">
        <v>126</v>
      </c>
      <c r="C207" s="4" t="str">
        <f>HYPERLINK("https://epingalert.org/en/Search?viewData= G/TBT/N/BDI/247, G/TBT/N/KEN/1266, G/TBT/N/RWA/677, G/TBT/N/TZA/787, G/TBT/N/UGA/1601"," G/TBT/N/BDI/247, G/TBT/N/KEN/1266, G/TBT/N/RWA/677, G/TBT/N/TZA/787, G/TBT/N/UGA/1601")</f>
        <v xml:space="preserve"> G/TBT/N/BDI/247, G/TBT/N/KEN/1266, G/TBT/N/RWA/677, G/TBT/N/TZA/787, G/TBT/N/UGA/1601</v>
      </c>
      <c r="D207" s="4" t="s">
        <v>148</v>
      </c>
      <c r="E207" s="5" t="s">
        <v>125</v>
      </c>
      <c r="F207" s="5" t="s">
        <v>119</v>
      </c>
      <c r="H207" s="4" t="s">
        <v>732</v>
      </c>
      <c r="I207" s="4" t="s">
        <v>751</v>
      </c>
      <c r="J207" s="4" t="s">
        <v>657</v>
      </c>
      <c r="K207" s="6">
        <v>44750</v>
      </c>
      <c r="L207" s="4" t="s">
        <v>21</v>
      </c>
      <c r="M207" s="5" t="s">
        <v>762</v>
      </c>
      <c r="N207" s="4" t="str">
        <f>HYPERLINK("https://docs.wto.org/imrd/directdoc.asp?DDFDocuments/t/G/TBTN22/TZA769.DOCX", "https://docs.wto.org/imrd/directdoc.asp?DDFDocuments/t/G/TBTN22/TZA769.DOCX")</f>
        <v>https://docs.wto.org/imrd/directdoc.asp?DDFDocuments/t/G/TBTN22/TZA769.DOCX</v>
      </c>
      <c r="O207" s="4" t="str">
        <f>HYPERLINK("https://docs.wto.org/imrd/directdoc.asp?DDFDocuments/u/G/TBTN22/TZA769.DOCX", "https://docs.wto.org/imrd/directdoc.asp?DDFDocuments/u/G/TBTN22/TZA769.DOCX")</f>
        <v>https://docs.wto.org/imrd/directdoc.asp?DDFDocuments/u/G/TBTN22/TZA769.DOCX</v>
      </c>
      <c r="P207" t="str">
        <f>HYPERLINK("https://docs.wto.org/imrd/directdoc.asp?DDFDocuments/v/G/TBTN22/TZA769.DOCX", "https://docs.wto.org/imrd/directdoc.asp?DDFDocuments/v/G/TBTN22/TZA769.DOCX")</f>
        <v>https://docs.wto.org/imrd/directdoc.asp?DDFDocuments/v/G/TBTN22/TZA769.DOCX</v>
      </c>
    </row>
    <row r="208" spans="1:16" ht="75" customHeight="1">
      <c r="A208" s="8" t="s">
        <v>993</v>
      </c>
      <c r="B208" s="5" t="s">
        <v>126</v>
      </c>
      <c r="C208" s="4" t="str">
        <f>HYPERLINK("https://epingalert.org/en/Search?viewData= G/TBT/N/BDI/247, G/TBT/N/KEN/1266, G/TBT/N/RWA/677, G/TBT/N/TZA/787, G/TBT/N/UGA/1601"," G/TBT/N/BDI/247, G/TBT/N/KEN/1266, G/TBT/N/RWA/677, G/TBT/N/TZA/787, G/TBT/N/UGA/1601")</f>
        <v xml:space="preserve"> G/TBT/N/BDI/247, G/TBT/N/KEN/1266, G/TBT/N/RWA/677, G/TBT/N/TZA/787, G/TBT/N/UGA/1601</v>
      </c>
      <c r="D208" s="4" t="s">
        <v>43</v>
      </c>
      <c r="E208" s="5" t="s">
        <v>125</v>
      </c>
      <c r="F208" s="5" t="s">
        <v>119</v>
      </c>
      <c r="H208" s="4" t="s">
        <v>18</v>
      </c>
      <c r="I208" s="4" t="s">
        <v>766</v>
      </c>
      <c r="J208" s="4" t="s">
        <v>416</v>
      </c>
      <c r="K208" s="6">
        <v>44750</v>
      </c>
      <c r="L208" s="4" t="s">
        <v>21</v>
      </c>
      <c r="M208" s="4"/>
      <c r="N208" s="4" t="str">
        <f>HYPERLINK("https://docs.wto.org/imrd/directdoc.asp?DDFDocuments/t/G/TBTN22/EGY323.DOCX", "https://docs.wto.org/imrd/directdoc.asp?DDFDocuments/t/G/TBTN22/EGY323.DOCX")</f>
        <v>https://docs.wto.org/imrd/directdoc.asp?DDFDocuments/t/G/TBTN22/EGY323.DOCX</v>
      </c>
      <c r="O208" s="4" t="str">
        <f>HYPERLINK("https://docs.wto.org/imrd/directdoc.asp?DDFDocuments/u/G/TBTN22/EGY323.DOCX", "https://docs.wto.org/imrd/directdoc.asp?DDFDocuments/u/G/TBTN22/EGY323.DOCX")</f>
        <v>https://docs.wto.org/imrd/directdoc.asp?DDFDocuments/u/G/TBTN22/EGY323.DOCX</v>
      </c>
      <c r="P208" t="str">
        <f>HYPERLINK("https://docs.wto.org/imrd/directdoc.asp?DDFDocuments/v/G/TBTN22/EGY323.DOCX", "https://docs.wto.org/imrd/directdoc.asp?DDFDocuments/v/G/TBTN22/EGY323.DOCX")</f>
        <v>https://docs.wto.org/imrd/directdoc.asp?DDFDocuments/v/G/TBTN22/EGY323.DOCX</v>
      </c>
    </row>
    <row r="209" spans="1:16" ht="75" customHeight="1">
      <c r="A209" s="8" t="s">
        <v>993</v>
      </c>
      <c r="B209" s="5" t="s">
        <v>126</v>
      </c>
      <c r="C209" s="4" t="str">
        <f>HYPERLINK("https://epingalert.org/en/Search?viewData= G/TBT/N/BDI/247, G/TBT/N/KEN/1266, G/TBT/N/RWA/677, G/TBT/N/TZA/787, G/TBT/N/UGA/1601"," G/TBT/N/BDI/247, G/TBT/N/KEN/1266, G/TBT/N/RWA/677, G/TBT/N/TZA/787, G/TBT/N/UGA/1601")</f>
        <v xml:space="preserve"> G/TBT/N/BDI/247, G/TBT/N/KEN/1266, G/TBT/N/RWA/677, G/TBT/N/TZA/787, G/TBT/N/UGA/1601</v>
      </c>
      <c r="D209" s="4" t="s">
        <v>102</v>
      </c>
      <c r="E209" s="5" t="s">
        <v>125</v>
      </c>
      <c r="F209" s="5" t="s">
        <v>119</v>
      </c>
      <c r="H209" s="4" t="s">
        <v>721</v>
      </c>
      <c r="I209" s="4" t="s">
        <v>722</v>
      </c>
      <c r="J209" s="4" t="s">
        <v>657</v>
      </c>
      <c r="K209" s="6">
        <v>44750</v>
      </c>
      <c r="L209" s="4" t="s">
        <v>21</v>
      </c>
      <c r="M209" s="5" t="s">
        <v>769</v>
      </c>
      <c r="N209" s="4" t="str">
        <f>HYPERLINK("https://docs.wto.org/imrd/directdoc.asp?DDFDocuments/t/G/TBTN22/TZA774.DOCX", "https://docs.wto.org/imrd/directdoc.asp?DDFDocuments/t/G/TBTN22/TZA774.DOCX")</f>
        <v>https://docs.wto.org/imrd/directdoc.asp?DDFDocuments/t/G/TBTN22/TZA774.DOCX</v>
      </c>
      <c r="O209" s="4" t="str">
        <f>HYPERLINK("https://docs.wto.org/imrd/directdoc.asp?DDFDocuments/u/G/TBTN22/TZA774.DOCX", "https://docs.wto.org/imrd/directdoc.asp?DDFDocuments/u/G/TBTN22/TZA774.DOCX")</f>
        <v>https://docs.wto.org/imrd/directdoc.asp?DDFDocuments/u/G/TBTN22/TZA774.DOCX</v>
      </c>
      <c r="P209" t="str">
        <f>HYPERLINK("https://docs.wto.org/imrd/directdoc.asp?DDFDocuments/v/G/TBTN22/TZA774.DOCX", "https://docs.wto.org/imrd/directdoc.asp?DDFDocuments/v/G/TBTN22/TZA774.DOCX")</f>
        <v>https://docs.wto.org/imrd/directdoc.asp?DDFDocuments/v/G/TBTN22/TZA774.DOCX</v>
      </c>
    </row>
    <row r="210" spans="1:16" ht="75" customHeight="1">
      <c r="A210" s="8" t="s">
        <v>993</v>
      </c>
      <c r="B210" s="5" t="s">
        <v>126</v>
      </c>
      <c r="C210" s="4" t="str">
        <f>HYPERLINK("https://epingalert.org/en/Search?viewData= G/TBT/N/BDI/247, G/TBT/N/KEN/1266, G/TBT/N/RWA/677, G/TBT/N/TZA/787, G/TBT/N/UGA/1601"," G/TBT/N/BDI/247, G/TBT/N/KEN/1266, G/TBT/N/RWA/677, G/TBT/N/TZA/787, G/TBT/N/UGA/1601")</f>
        <v xml:space="preserve"> G/TBT/N/BDI/247, G/TBT/N/KEN/1266, G/TBT/N/RWA/677, G/TBT/N/TZA/787, G/TBT/N/UGA/1601</v>
      </c>
      <c r="D210" s="4" t="s">
        <v>94</v>
      </c>
      <c r="E210" s="5" t="s">
        <v>125</v>
      </c>
      <c r="F210" s="5" t="s">
        <v>119</v>
      </c>
      <c r="H210" s="4" t="s">
        <v>18</v>
      </c>
      <c r="I210" s="4" t="s">
        <v>773</v>
      </c>
      <c r="J210" s="4" t="s">
        <v>774</v>
      </c>
      <c r="K210" s="6">
        <v>44747</v>
      </c>
      <c r="L210" s="4" t="s">
        <v>21</v>
      </c>
      <c r="M210" s="5" t="s">
        <v>775</v>
      </c>
      <c r="N210" s="4" t="str">
        <f>HYPERLINK("https://docs.wto.org/imrd/directdoc.asp?DDFDocuments/t/G/TBTN22/RWA661.DOCX", "https://docs.wto.org/imrd/directdoc.asp?DDFDocuments/t/G/TBTN22/RWA661.DOCX")</f>
        <v>https://docs.wto.org/imrd/directdoc.asp?DDFDocuments/t/G/TBTN22/RWA661.DOCX</v>
      </c>
      <c r="O210" s="4" t="str">
        <f>HYPERLINK("https://docs.wto.org/imrd/directdoc.asp?DDFDocuments/u/G/TBTN22/RWA661.DOCX", "https://docs.wto.org/imrd/directdoc.asp?DDFDocuments/u/G/TBTN22/RWA661.DOCX")</f>
        <v>https://docs.wto.org/imrd/directdoc.asp?DDFDocuments/u/G/TBTN22/RWA661.DOCX</v>
      </c>
      <c r="P210" t="str">
        <f>HYPERLINK("https://docs.wto.org/imrd/directdoc.asp?DDFDocuments/v/G/TBTN22/RWA661.DOCX", "https://docs.wto.org/imrd/directdoc.asp?DDFDocuments/v/G/TBTN22/RWA661.DOCX")</f>
        <v>https://docs.wto.org/imrd/directdoc.asp?DDFDocuments/v/G/TBTN22/RWA661.DOCX</v>
      </c>
    </row>
    <row r="211" spans="1:16" ht="75" customHeight="1">
      <c r="A211" s="8" t="s">
        <v>1123</v>
      </c>
      <c r="B211" s="5" t="s">
        <v>955</v>
      </c>
      <c r="C211" s="4" t="str">
        <f>HYPERLINK("https://epingalert.org/en/Search?viewData= G/TBT/N/TZA/752"," G/TBT/N/TZA/752")</f>
        <v xml:space="preserve"> G/TBT/N/TZA/752</v>
      </c>
      <c r="D211" s="4" t="s">
        <v>110</v>
      </c>
      <c r="E211" s="5" t="s">
        <v>953</v>
      </c>
      <c r="F211" s="5" t="s">
        <v>954</v>
      </c>
      <c r="H211" s="4" t="s">
        <v>18</v>
      </c>
      <c r="I211" s="4" t="s">
        <v>779</v>
      </c>
      <c r="J211" s="4" t="s">
        <v>780</v>
      </c>
      <c r="K211" s="6">
        <v>44747</v>
      </c>
      <c r="L211" s="4" t="s">
        <v>21</v>
      </c>
      <c r="M211" s="5" t="s">
        <v>781</v>
      </c>
      <c r="N211" s="4" t="str">
        <f>HYPERLINK("https://docs.wto.org/imrd/directdoc.asp?DDFDocuments/t/G/TBTN22/RWA662.DOCX", "https://docs.wto.org/imrd/directdoc.asp?DDFDocuments/t/G/TBTN22/RWA662.DOCX")</f>
        <v>https://docs.wto.org/imrd/directdoc.asp?DDFDocuments/t/G/TBTN22/RWA662.DOCX</v>
      </c>
      <c r="O211" s="4" t="str">
        <f>HYPERLINK("https://docs.wto.org/imrd/directdoc.asp?DDFDocuments/u/G/TBTN22/RWA662.DOCX", "https://docs.wto.org/imrd/directdoc.asp?DDFDocuments/u/G/TBTN22/RWA662.DOCX")</f>
        <v>https://docs.wto.org/imrd/directdoc.asp?DDFDocuments/u/G/TBTN22/RWA662.DOCX</v>
      </c>
      <c r="P211" t="str">
        <f>HYPERLINK("https://docs.wto.org/imrd/directdoc.asp?DDFDocuments/v/G/TBTN22/RWA662.DOCX", "https://docs.wto.org/imrd/directdoc.asp?DDFDocuments/v/G/TBTN22/RWA662.DOCX")</f>
        <v>https://docs.wto.org/imrd/directdoc.asp?DDFDocuments/v/G/TBTN22/RWA662.DOCX</v>
      </c>
    </row>
    <row r="212" spans="1:16" ht="75" customHeight="1">
      <c r="A212" s="8" t="s">
        <v>982</v>
      </c>
      <c r="B212" s="5" t="s">
        <v>60</v>
      </c>
      <c r="C212" s="4" t="str">
        <f>HYPERLINK("https://epingalert.org/en/Search?viewData= G/TBT/N/SAU/1240"," G/TBT/N/SAU/1240")</f>
        <v xml:space="preserve"> G/TBT/N/SAU/1240</v>
      </c>
      <c r="D212" s="4" t="s">
        <v>57</v>
      </c>
      <c r="E212" s="5" t="s">
        <v>58</v>
      </c>
      <c r="F212" s="5" t="s">
        <v>59</v>
      </c>
      <c r="H212" s="4" t="s">
        <v>18</v>
      </c>
      <c r="I212" s="4" t="s">
        <v>433</v>
      </c>
      <c r="J212" s="4" t="s">
        <v>785</v>
      </c>
      <c r="K212" s="6">
        <v>44747</v>
      </c>
      <c r="L212" s="4" t="s">
        <v>21</v>
      </c>
      <c r="M212" s="5" t="s">
        <v>786</v>
      </c>
      <c r="N212" s="4" t="str">
        <f>HYPERLINK("https://docs.wto.org/imrd/directdoc.asp?DDFDocuments/t/G/TBTN22/RWA664.DOCX", "https://docs.wto.org/imrd/directdoc.asp?DDFDocuments/t/G/TBTN22/RWA664.DOCX")</f>
        <v>https://docs.wto.org/imrd/directdoc.asp?DDFDocuments/t/G/TBTN22/RWA664.DOCX</v>
      </c>
      <c r="O212" s="4" t="str">
        <f>HYPERLINK("https://docs.wto.org/imrd/directdoc.asp?DDFDocuments/u/G/TBTN22/RWA664.DOCX", "https://docs.wto.org/imrd/directdoc.asp?DDFDocuments/u/G/TBTN22/RWA664.DOCX")</f>
        <v>https://docs.wto.org/imrd/directdoc.asp?DDFDocuments/u/G/TBTN22/RWA664.DOCX</v>
      </c>
      <c r="P212" t="str">
        <f>HYPERLINK("https://docs.wto.org/imrd/directdoc.asp?DDFDocuments/v/G/TBTN22/RWA664.DOCX", "https://docs.wto.org/imrd/directdoc.asp?DDFDocuments/v/G/TBTN22/RWA664.DOCX")</f>
        <v>https://docs.wto.org/imrd/directdoc.asp?DDFDocuments/v/G/TBTN22/RWA664.DOCX</v>
      </c>
    </row>
    <row r="213" spans="1:16" ht="75" customHeight="1">
      <c r="A213" s="8" t="s">
        <v>1046</v>
      </c>
      <c r="B213" s="5" t="s">
        <v>476</v>
      </c>
      <c r="C213" s="4" t="str">
        <f>HYPERLINK("https://epingalert.org/en/Search?viewData= G/TBT/N/CHN/1678"," G/TBT/N/CHN/1678")</f>
        <v xml:space="preserve"> G/TBT/N/CHN/1678</v>
      </c>
      <c r="D213" s="4" t="s">
        <v>442</v>
      </c>
      <c r="E213" s="5" t="s">
        <v>474</v>
      </c>
      <c r="F213" s="5" t="s">
        <v>475</v>
      </c>
      <c r="H213" s="4" t="s">
        <v>18</v>
      </c>
      <c r="I213" s="4" t="s">
        <v>779</v>
      </c>
      <c r="J213" s="4" t="s">
        <v>774</v>
      </c>
      <c r="K213" s="6">
        <v>44747</v>
      </c>
      <c r="L213" s="4" t="s">
        <v>21</v>
      </c>
      <c r="M213" s="5" t="s">
        <v>789</v>
      </c>
      <c r="N213" s="4" t="str">
        <f>HYPERLINK("https://docs.wto.org/imrd/directdoc.asp?DDFDocuments/t/G/TBTN22/RWA663.DOCX", "https://docs.wto.org/imrd/directdoc.asp?DDFDocuments/t/G/TBTN22/RWA663.DOCX")</f>
        <v>https://docs.wto.org/imrd/directdoc.asp?DDFDocuments/t/G/TBTN22/RWA663.DOCX</v>
      </c>
      <c r="O213" s="4" t="str">
        <f>HYPERLINK("https://docs.wto.org/imrd/directdoc.asp?DDFDocuments/u/G/TBTN22/RWA663.DOCX", "https://docs.wto.org/imrd/directdoc.asp?DDFDocuments/u/G/TBTN22/RWA663.DOCX")</f>
        <v>https://docs.wto.org/imrd/directdoc.asp?DDFDocuments/u/G/TBTN22/RWA663.DOCX</v>
      </c>
      <c r="P213" t="str">
        <f>HYPERLINK("https://docs.wto.org/imrd/directdoc.asp?DDFDocuments/v/G/TBTN22/RWA663.DOCX", "https://docs.wto.org/imrd/directdoc.asp?DDFDocuments/v/G/TBTN22/RWA663.DOCX")</f>
        <v>https://docs.wto.org/imrd/directdoc.asp?DDFDocuments/v/G/TBTN22/RWA663.DOCX</v>
      </c>
    </row>
    <row r="214" spans="1:16" ht="75" customHeight="1">
      <c r="A214" s="8" t="s">
        <v>1044</v>
      </c>
      <c r="B214" s="5" t="s">
        <v>463</v>
      </c>
      <c r="C214" s="4" t="str">
        <f>HYPERLINK("https://epingalert.org/en/Search?viewData= G/TBT/N/CHN/1680"," G/TBT/N/CHN/1680")</f>
        <v xml:space="preserve"> G/TBT/N/CHN/1680</v>
      </c>
      <c r="D214" s="4" t="s">
        <v>442</v>
      </c>
      <c r="E214" s="5" t="s">
        <v>461</v>
      </c>
      <c r="F214" s="5" t="s">
        <v>462</v>
      </c>
      <c r="H214" s="4" t="s">
        <v>793</v>
      </c>
      <c r="I214" s="4" t="s">
        <v>140</v>
      </c>
      <c r="J214" s="4" t="s">
        <v>794</v>
      </c>
      <c r="K214" s="6">
        <v>44746</v>
      </c>
      <c r="L214" s="4" t="s">
        <v>21</v>
      </c>
      <c r="M214" s="5" t="s">
        <v>795</v>
      </c>
      <c r="N214" s="4" t="str">
        <f>HYPERLINK("https://docs.wto.org/imrd/directdoc.asp?DDFDocuments/t/G/TBTN22/UGA1582.DOCX", "https://docs.wto.org/imrd/directdoc.asp?DDFDocuments/t/G/TBTN22/UGA1582.DOCX")</f>
        <v>https://docs.wto.org/imrd/directdoc.asp?DDFDocuments/t/G/TBTN22/UGA1582.DOCX</v>
      </c>
      <c r="O214" s="4" t="str">
        <f>HYPERLINK("https://docs.wto.org/imrd/directdoc.asp?DDFDocuments/u/G/TBTN22/UGA1582.DOCX", "https://docs.wto.org/imrd/directdoc.asp?DDFDocuments/u/G/TBTN22/UGA1582.DOCX")</f>
        <v>https://docs.wto.org/imrd/directdoc.asp?DDFDocuments/u/G/TBTN22/UGA1582.DOCX</v>
      </c>
      <c r="P214" t="str">
        <f>HYPERLINK("https://docs.wto.org/imrd/directdoc.asp?DDFDocuments/v/G/TBTN22/UGA1582.DOCX", "https://docs.wto.org/imrd/directdoc.asp?DDFDocuments/v/G/TBTN22/UGA1582.DOCX")</f>
        <v>https://docs.wto.org/imrd/directdoc.asp?DDFDocuments/v/G/TBTN22/UGA1582.DOCX</v>
      </c>
    </row>
    <row r="215" spans="1:16" ht="75" customHeight="1">
      <c r="A215" s="8" t="s">
        <v>1072</v>
      </c>
      <c r="B215" s="5" t="s">
        <v>641</v>
      </c>
      <c r="C215" s="4" t="str">
        <f>HYPERLINK("https://epingalert.org/en/Search?viewData= G/TBT/N/TZA/768"," G/TBT/N/TZA/768")</f>
        <v xml:space="preserve"> G/TBT/N/TZA/768</v>
      </c>
      <c r="D215" s="4" t="s">
        <v>110</v>
      </c>
      <c r="E215" s="5" t="s">
        <v>639</v>
      </c>
      <c r="F215" s="5" t="s">
        <v>640</v>
      </c>
      <c r="H215" s="4" t="s">
        <v>799</v>
      </c>
      <c r="I215" s="4" t="s">
        <v>800</v>
      </c>
      <c r="J215" s="4" t="s">
        <v>801</v>
      </c>
      <c r="K215" s="6">
        <v>44746</v>
      </c>
      <c r="L215" s="4" t="s">
        <v>21</v>
      </c>
      <c r="M215" s="5" t="s">
        <v>802</v>
      </c>
      <c r="N215" s="4" t="str">
        <f>HYPERLINK("https://docs.wto.org/imrd/directdoc.asp?DDFDocuments/t/G/TBTN22/UGA1586.DOCX", "https://docs.wto.org/imrd/directdoc.asp?DDFDocuments/t/G/TBTN22/UGA1586.DOCX")</f>
        <v>https://docs.wto.org/imrd/directdoc.asp?DDFDocuments/t/G/TBTN22/UGA1586.DOCX</v>
      </c>
      <c r="O215" s="4" t="str">
        <f>HYPERLINK("https://docs.wto.org/imrd/directdoc.asp?DDFDocuments/u/G/TBTN22/UGA1586.DOCX", "https://docs.wto.org/imrd/directdoc.asp?DDFDocuments/u/G/TBTN22/UGA1586.DOCX")</f>
        <v>https://docs.wto.org/imrd/directdoc.asp?DDFDocuments/u/G/TBTN22/UGA1586.DOCX</v>
      </c>
      <c r="P215" t="str">
        <f>HYPERLINK("https://docs.wto.org/imrd/directdoc.asp?DDFDocuments/v/G/TBTN22/UGA1586.DOCX", "https://docs.wto.org/imrd/directdoc.asp?DDFDocuments/v/G/TBTN22/UGA1586.DOCX")</f>
        <v>https://docs.wto.org/imrd/directdoc.asp?DDFDocuments/v/G/TBTN22/UGA1586.DOCX</v>
      </c>
    </row>
    <row r="216" spans="1:16" ht="75" customHeight="1">
      <c r="A216" s="8" t="s">
        <v>1094</v>
      </c>
      <c r="B216" s="5" t="s">
        <v>720</v>
      </c>
      <c r="C216" s="4" t="str">
        <f>HYPERLINK("https://epingalert.org/en/Search?viewData= G/TBT/N/TZA/774"," G/TBT/N/TZA/774")</f>
        <v xml:space="preserve"> G/TBT/N/TZA/774</v>
      </c>
      <c r="D216" s="4" t="s">
        <v>110</v>
      </c>
      <c r="E216" s="5" t="s">
        <v>767</v>
      </c>
      <c r="F216" s="5" t="s">
        <v>768</v>
      </c>
      <c r="H216" s="4" t="s">
        <v>806</v>
      </c>
      <c r="I216" s="4" t="s">
        <v>673</v>
      </c>
      <c r="J216" s="4" t="s">
        <v>141</v>
      </c>
      <c r="K216" s="6">
        <v>44746</v>
      </c>
      <c r="L216" s="4" t="s">
        <v>21</v>
      </c>
      <c r="M216" s="5" t="s">
        <v>807</v>
      </c>
      <c r="N216" s="4" t="str">
        <f>HYPERLINK("https://docs.wto.org/imrd/directdoc.asp?DDFDocuments/t/G/TBTN22/UGA1583.DOCX", "https://docs.wto.org/imrd/directdoc.asp?DDFDocuments/t/G/TBTN22/UGA1583.DOCX")</f>
        <v>https://docs.wto.org/imrd/directdoc.asp?DDFDocuments/t/G/TBTN22/UGA1583.DOCX</v>
      </c>
      <c r="O216" s="4" t="str">
        <f>HYPERLINK("https://docs.wto.org/imrd/directdoc.asp?DDFDocuments/u/G/TBTN22/UGA1583.DOCX", "https://docs.wto.org/imrd/directdoc.asp?DDFDocuments/u/G/TBTN22/UGA1583.DOCX")</f>
        <v>https://docs.wto.org/imrd/directdoc.asp?DDFDocuments/u/G/TBTN22/UGA1583.DOCX</v>
      </c>
      <c r="P216" t="str">
        <f>HYPERLINK("https://docs.wto.org/imrd/directdoc.asp?DDFDocuments/v/G/TBTN22/UGA1583.DOCX", "https://docs.wto.org/imrd/directdoc.asp?DDFDocuments/v/G/TBTN22/UGA1583.DOCX")</f>
        <v>https://docs.wto.org/imrd/directdoc.asp?DDFDocuments/v/G/TBTN22/UGA1583.DOCX</v>
      </c>
    </row>
    <row r="217" spans="1:16" ht="75" customHeight="1">
      <c r="A217" s="8" t="s">
        <v>1086</v>
      </c>
      <c r="B217" s="5" t="s">
        <v>720</v>
      </c>
      <c r="C217" s="4" t="str">
        <f>HYPERLINK("https://epingalert.org/en/Search?viewData= G/TBT/N/TZA/772"," G/TBT/N/TZA/772")</f>
        <v xml:space="preserve"> G/TBT/N/TZA/772</v>
      </c>
      <c r="D217" s="4" t="s">
        <v>110</v>
      </c>
      <c r="E217" s="5" t="s">
        <v>718</v>
      </c>
      <c r="F217" s="5" t="s">
        <v>719</v>
      </c>
      <c r="H217" s="4" t="s">
        <v>811</v>
      </c>
      <c r="I217" s="4" t="s">
        <v>812</v>
      </c>
      <c r="J217" s="4" t="s">
        <v>813</v>
      </c>
      <c r="K217" s="6">
        <v>44746</v>
      </c>
      <c r="L217" s="4" t="s">
        <v>21</v>
      </c>
      <c r="M217" s="5" t="s">
        <v>814</v>
      </c>
      <c r="N217" s="4" t="str">
        <f>HYPERLINK("https://docs.wto.org/imrd/directdoc.asp?DDFDocuments/t/G/TBTN22/UGA1587.DOCX", "https://docs.wto.org/imrd/directdoc.asp?DDFDocuments/t/G/TBTN22/UGA1587.DOCX")</f>
        <v>https://docs.wto.org/imrd/directdoc.asp?DDFDocuments/t/G/TBTN22/UGA1587.DOCX</v>
      </c>
      <c r="O217" s="4" t="str">
        <f>HYPERLINK("https://docs.wto.org/imrd/directdoc.asp?DDFDocuments/u/G/TBTN22/UGA1587.DOCX", "https://docs.wto.org/imrd/directdoc.asp?DDFDocuments/u/G/TBTN22/UGA1587.DOCX")</f>
        <v>https://docs.wto.org/imrd/directdoc.asp?DDFDocuments/u/G/TBTN22/UGA1587.DOCX</v>
      </c>
      <c r="P217" t="str">
        <f>HYPERLINK("https://docs.wto.org/imrd/directdoc.asp?DDFDocuments/v/G/TBTN22/UGA1587.DOCX", "https://docs.wto.org/imrd/directdoc.asp?DDFDocuments/v/G/TBTN22/UGA1587.DOCX")</f>
        <v>https://docs.wto.org/imrd/directdoc.asp?DDFDocuments/v/G/TBTN22/UGA1587.DOCX</v>
      </c>
    </row>
    <row r="218" spans="1:16" ht="75" customHeight="1">
      <c r="A218" s="8" t="s">
        <v>979</v>
      </c>
      <c r="B218" s="5" t="s">
        <v>32</v>
      </c>
      <c r="C218" s="4" t="str">
        <f>HYPERLINK("https://epingalert.org/en/Search?viewData= G/TBT/N/ISR/1254"," G/TBT/N/ISR/1254")</f>
        <v xml:space="preserve"> G/TBT/N/ISR/1254</v>
      </c>
      <c r="D218" s="4" t="s">
        <v>29</v>
      </c>
      <c r="E218" s="5" t="s">
        <v>30</v>
      </c>
      <c r="F218" s="5" t="s">
        <v>31</v>
      </c>
      <c r="H218" s="4" t="s">
        <v>18</v>
      </c>
      <c r="I218" s="4" t="s">
        <v>421</v>
      </c>
      <c r="J218" s="4" t="s">
        <v>55</v>
      </c>
      <c r="K218" s="6">
        <v>44746</v>
      </c>
      <c r="L218" s="4" t="s">
        <v>21</v>
      </c>
      <c r="M218" s="5" t="s">
        <v>818</v>
      </c>
      <c r="N218" s="4" t="str">
        <f>HYPERLINK("https://docs.wto.org/imrd/directdoc.asp?DDFDocuments/t/G/TBTN22/EU891.DOCX", "https://docs.wto.org/imrd/directdoc.asp?DDFDocuments/t/G/TBTN22/EU891.DOCX")</f>
        <v>https://docs.wto.org/imrd/directdoc.asp?DDFDocuments/t/G/TBTN22/EU891.DOCX</v>
      </c>
      <c r="O218" s="4" t="str">
        <f>HYPERLINK("https://docs.wto.org/imrd/directdoc.asp?DDFDocuments/u/G/TBTN22/EU891.DOCX", "https://docs.wto.org/imrd/directdoc.asp?DDFDocuments/u/G/TBTN22/EU891.DOCX")</f>
        <v>https://docs.wto.org/imrd/directdoc.asp?DDFDocuments/u/G/TBTN22/EU891.DOCX</v>
      </c>
      <c r="P218" t="str">
        <f>HYPERLINK("https://docs.wto.org/imrd/directdoc.asp?DDFDocuments/v/G/TBTN22/EU891.DOCX", "https://docs.wto.org/imrd/directdoc.asp?DDFDocuments/v/G/TBTN22/EU891.DOCX")</f>
        <v>https://docs.wto.org/imrd/directdoc.asp?DDFDocuments/v/G/TBTN22/EU891.DOCX</v>
      </c>
    </row>
    <row r="219" spans="1:16" ht="75" customHeight="1">
      <c r="A219" s="8" t="s">
        <v>979</v>
      </c>
      <c r="B219" s="5" t="s">
        <v>32</v>
      </c>
      <c r="C219" s="4" t="str">
        <f>HYPERLINK("https://epingalert.org/en/Search?viewData= G/TBT/N/ISR/1253"," G/TBT/N/ISR/1253")</f>
        <v xml:space="preserve"> G/TBT/N/ISR/1253</v>
      </c>
      <c r="D219" s="4" t="s">
        <v>29</v>
      </c>
      <c r="E219" s="5" t="s">
        <v>611</v>
      </c>
      <c r="F219" s="5" t="s">
        <v>612</v>
      </c>
      <c r="H219" s="4" t="s">
        <v>18</v>
      </c>
      <c r="I219" s="4" t="s">
        <v>18</v>
      </c>
      <c r="J219" s="4" t="s">
        <v>27</v>
      </c>
      <c r="K219" s="6">
        <v>44746</v>
      </c>
      <c r="L219" s="4" t="s">
        <v>21</v>
      </c>
      <c r="M219" s="5" t="s">
        <v>822</v>
      </c>
      <c r="N219" s="4" t="str">
        <f>HYPERLINK("https://docs.wto.org/imrd/directdoc.asp?DDFDocuments/t/G/TBTN22/CHL591.DOCX", "https://docs.wto.org/imrd/directdoc.asp?DDFDocuments/t/G/TBTN22/CHL591.DOCX")</f>
        <v>https://docs.wto.org/imrd/directdoc.asp?DDFDocuments/t/G/TBTN22/CHL591.DOCX</v>
      </c>
      <c r="O219" s="4" t="str">
        <f>HYPERLINK("https://docs.wto.org/imrd/directdoc.asp?DDFDocuments/u/G/TBTN22/CHL591.DOCX", "https://docs.wto.org/imrd/directdoc.asp?DDFDocuments/u/G/TBTN22/CHL591.DOCX")</f>
        <v>https://docs.wto.org/imrd/directdoc.asp?DDFDocuments/u/G/TBTN22/CHL591.DOCX</v>
      </c>
      <c r="P219" t="str">
        <f>HYPERLINK("https://docs.wto.org/imrd/directdoc.asp?DDFDocuments/v/G/TBTN22/CHL591.DOCX", "https://docs.wto.org/imrd/directdoc.asp?DDFDocuments/v/G/TBTN22/CHL591.DOCX")</f>
        <v>https://docs.wto.org/imrd/directdoc.asp?DDFDocuments/v/G/TBTN22/CHL591.DOCX</v>
      </c>
    </row>
    <row r="220" spans="1:16" ht="75" customHeight="1">
      <c r="A220" s="8" t="s">
        <v>1007</v>
      </c>
      <c r="B220" s="5" t="s">
        <v>202</v>
      </c>
      <c r="C220" s="4" t="str">
        <f>HYPERLINK("https://epingalert.org/en/Search?viewData= G/TBT/N/BRA/1391"," G/TBT/N/BRA/1391")</f>
        <v xml:space="preserve"> G/TBT/N/BRA/1391</v>
      </c>
      <c r="D220" s="4" t="s">
        <v>149</v>
      </c>
      <c r="E220" s="5" t="s">
        <v>200</v>
      </c>
      <c r="F220" s="5" t="s">
        <v>201</v>
      </c>
      <c r="H220" s="4" t="s">
        <v>18</v>
      </c>
      <c r="I220" s="4" t="s">
        <v>826</v>
      </c>
      <c r="J220" s="4" t="s">
        <v>27</v>
      </c>
      <c r="K220" s="6">
        <v>44747</v>
      </c>
      <c r="L220" s="4" t="s">
        <v>21</v>
      </c>
      <c r="M220" s="5" t="s">
        <v>827</v>
      </c>
      <c r="N220" s="4" t="str">
        <f>HYPERLINK("https://docs.wto.org/imrd/directdoc.asp?DDFDocuments/t/G/TBTN22/USA1858.DOCX", "https://docs.wto.org/imrd/directdoc.asp?DDFDocuments/t/G/TBTN22/USA1858.DOCX")</f>
        <v>https://docs.wto.org/imrd/directdoc.asp?DDFDocuments/t/G/TBTN22/USA1858.DOCX</v>
      </c>
      <c r="O220" s="4" t="str">
        <f>HYPERLINK("https://docs.wto.org/imrd/directdoc.asp?DDFDocuments/u/G/TBTN22/USA1858.DOCX", "https://docs.wto.org/imrd/directdoc.asp?DDFDocuments/u/G/TBTN22/USA1858.DOCX")</f>
        <v>https://docs.wto.org/imrd/directdoc.asp?DDFDocuments/u/G/TBTN22/USA1858.DOCX</v>
      </c>
      <c r="P220" t="str">
        <f>HYPERLINK("https://docs.wto.org/imrd/directdoc.asp?DDFDocuments/v/G/TBTN22/USA1858.DOCX", "https://docs.wto.org/imrd/directdoc.asp?DDFDocuments/v/G/TBTN22/USA1858.DOCX")</f>
        <v>https://docs.wto.org/imrd/directdoc.asp?DDFDocuments/v/G/TBTN22/USA1858.DOCX</v>
      </c>
    </row>
    <row r="221" spans="1:16" ht="75" customHeight="1">
      <c r="A221" s="8" t="s">
        <v>1060</v>
      </c>
      <c r="B221" s="5" t="s">
        <v>567</v>
      </c>
      <c r="C221" s="4" t="str">
        <f>HYPERLINK("https://epingalert.org/en/Search?viewData= G/TBT/N/CAN/672"," G/TBT/N/CAN/672")</f>
        <v xml:space="preserve"> G/TBT/N/CAN/672</v>
      </c>
      <c r="D221" s="4" t="s">
        <v>423</v>
      </c>
      <c r="E221" s="5" t="s">
        <v>565</v>
      </c>
      <c r="F221" s="5" t="s">
        <v>566</v>
      </c>
      <c r="H221" s="4" t="s">
        <v>18</v>
      </c>
      <c r="I221" s="4" t="s">
        <v>831</v>
      </c>
      <c r="J221" s="4" t="s">
        <v>832</v>
      </c>
      <c r="K221" s="6">
        <v>44746</v>
      </c>
      <c r="L221" s="4" t="s">
        <v>21</v>
      </c>
      <c r="M221" s="5" t="s">
        <v>833</v>
      </c>
      <c r="N221" s="4" t="str">
        <f>HYPERLINK("https://docs.wto.org/imrd/directdoc.asp?DDFDocuments/t/G/TBTN22/EU890.DOCX", "https://docs.wto.org/imrd/directdoc.asp?DDFDocuments/t/G/TBTN22/EU890.DOCX")</f>
        <v>https://docs.wto.org/imrd/directdoc.asp?DDFDocuments/t/G/TBTN22/EU890.DOCX</v>
      </c>
      <c r="O221" s="4" t="str">
        <f>HYPERLINK("https://docs.wto.org/imrd/directdoc.asp?DDFDocuments/u/G/TBTN22/EU890.DOCX", "https://docs.wto.org/imrd/directdoc.asp?DDFDocuments/u/G/TBTN22/EU890.DOCX")</f>
        <v>https://docs.wto.org/imrd/directdoc.asp?DDFDocuments/u/G/TBTN22/EU890.DOCX</v>
      </c>
      <c r="P221" t="str">
        <f>HYPERLINK("https://docs.wto.org/imrd/directdoc.asp?DDFDocuments/v/G/TBTN22/EU890.DOCX", "https://docs.wto.org/imrd/directdoc.asp?DDFDocuments/v/G/TBTN22/EU890.DOCX")</f>
        <v>https://docs.wto.org/imrd/directdoc.asp?DDFDocuments/v/G/TBTN22/EU890.DOCX</v>
      </c>
    </row>
    <row r="222" spans="1:16" ht="75" customHeight="1">
      <c r="A222" s="8" t="s">
        <v>984</v>
      </c>
      <c r="B222" s="5" t="s">
        <v>72</v>
      </c>
      <c r="C222" s="4" t="str">
        <f>HYPERLINK("https://epingalert.org/en/Search?viewData= G/TBT/N/TPKM/490"," G/TBT/N/TPKM/490")</f>
        <v xml:space="preserve"> G/TBT/N/TPKM/490</v>
      </c>
      <c r="D222" s="4" t="s">
        <v>69</v>
      </c>
      <c r="E222" s="5" t="s">
        <v>70</v>
      </c>
      <c r="F222" s="5" t="s">
        <v>71</v>
      </c>
      <c r="H222" s="4" t="s">
        <v>838</v>
      </c>
      <c r="I222" s="4" t="s">
        <v>18</v>
      </c>
      <c r="J222" s="4" t="s">
        <v>416</v>
      </c>
      <c r="K222" s="6">
        <v>44746</v>
      </c>
      <c r="L222" s="4" t="s">
        <v>21</v>
      </c>
      <c r="M222" s="5" t="s">
        <v>839</v>
      </c>
      <c r="N222" s="4" t="str">
        <f>HYPERLINK("https://docs.wto.org/imrd/directdoc.asp?DDFDocuments/t/G/TBTN22/VNM222.DOCX", "https://docs.wto.org/imrd/directdoc.asp?DDFDocuments/t/G/TBTN22/VNM222.DOCX")</f>
        <v>https://docs.wto.org/imrd/directdoc.asp?DDFDocuments/t/G/TBTN22/VNM222.DOCX</v>
      </c>
      <c r="O222" s="4" t="str">
        <f>HYPERLINK("https://docs.wto.org/imrd/directdoc.asp?DDFDocuments/u/G/TBTN22/VNM222.DOCX", "https://docs.wto.org/imrd/directdoc.asp?DDFDocuments/u/G/TBTN22/VNM222.DOCX")</f>
        <v>https://docs.wto.org/imrd/directdoc.asp?DDFDocuments/u/G/TBTN22/VNM222.DOCX</v>
      </c>
      <c r="P222" t="str">
        <f>HYPERLINK("https://docs.wto.org/imrd/directdoc.asp?DDFDocuments/v/G/TBTN22/VNM222.DOCX", "https://docs.wto.org/imrd/directdoc.asp?DDFDocuments/v/G/TBTN22/VNM222.DOCX")</f>
        <v>https://docs.wto.org/imrd/directdoc.asp?DDFDocuments/v/G/TBTN22/VNM222.DOCX</v>
      </c>
    </row>
    <row r="223" spans="1:16" ht="75" customHeight="1">
      <c r="A223" s="8" t="s">
        <v>1107</v>
      </c>
      <c r="B223" s="5" t="s">
        <v>792</v>
      </c>
      <c r="C223" s="4" t="str">
        <f>HYPERLINK("https://epingalert.org/en/Search?viewData= G/TBT/N/UGA/1584"," G/TBT/N/UGA/1584")</f>
        <v xml:space="preserve"> G/TBT/N/UGA/1584</v>
      </c>
      <c r="D223" s="4" t="s">
        <v>43</v>
      </c>
      <c r="E223" s="5" t="s">
        <v>844</v>
      </c>
      <c r="F223" s="5" t="s">
        <v>845</v>
      </c>
      <c r="H223" s="4" t="s">
        <v>18</v>
      </c>
      <c r="I223" s="4" t="s">
        <v>826</v>
      </c>
      <c r="J223" s="4" t="s">
        <v>27</v>
      </c>
      <c r="K223" s="6">
        <v>44747</v>
      </c>
      <c r="L223" s="4" t="s">
        <v>21</v>
      </c>
      <c r="M223" s="5" t="s">
        <v>843</v>
      </c>
      <c r="N223" s="4" t="str">
        <f>HYPERLINK("https://docs.wto.org/imrd/directdoc.asp?DDFDocuments/t/G/TBTN22/USA1857.DOCX", "https://docs.wto.org/imrd/directdoc.asp?DDFDocuments/t/G/TBTN22/USA1857.DOCX")</f>
        <v>https://docs.wto.org/imrd/directdoc.asp?DDFDocuments/t/G/TBTN22/USA1857.DOCX</v>
      </c>
      <c r="O223" s="4" t="str">
        <f>HYPERLINK("https://docs.wto.org/imrd/directdoc.asp?DDFDocuments/u/G/TBTN22/USA1857.DOCX", "https://docs.wto.org/imrd/directdoc.asp?DDFDocuments/u/G/TBTN22/USA1857.DOCX")</f>
        <v>https://docs.wto.org/imrd/directdoc.asp?DDFDocuments/u/G/TBTN22/USA1857.DOCX</v>
      </c>
      <c r="P223" t="str">
        <f>HYPERLINK("https://docs.wto.org/imrd/directdoc.asp?DDFDocuments/v/G/TBTN22/USA1857.DOCX", "https://docs.wto.org/imrd/directdoc.asp?DDFDocuments/v/G/TBTN22/USA1857.DOCX")</f>
        <v>https://docs.wto.org/imrd/directdoc.asp?DDFDocuments/v/G/TBTN22/USA1857.DOCX</v>
      </c>
    </row>
    <row r="224" spans="1:16" ht="75" customHeight="1">
      <c r="A224" s="8" t="s">
        <v>1126</v>
      </c>
      <c r="B224" s="5" t="s">
        <v>969</v>
      </c>
      <c r="C224" s="4" t="str">
        <f>HYPERLINK("https://epingalert.org/en/Search?viewData= G/TBT/N/TZA/751"," G/TBT/N/TZA/751")</f>
        <v xml:space="preserve"> G/TBT/N/TZA/751</v>
      </c>
      <c r="D224" s="4" t="s">
        <v>110</v>
      </c>
      <c r="E224" s="5" t="s">
        <v>967</v>
      </c>
      <c r="F224" s="5" t="s">
        <v>968</v>
      </c>
      <c r="H224" s="4" t="s">
        <v>793</v>
      </c>
      <c r="I224" s="4" t="s">
        <v>140</v>
      </c>
      <c r="J224" s="4" t="s">
        <v>49</v>
      </c>
      <c r="K224" s="6">
        <v>44746</v>
      </c>
      <c r="L224" s="4" t="s">
        <v>21</v>
      </c>
      <c r="M224" s="5" t="s">
        <v>846</v>
      </c>
      <c r="N224" s="4" t="str">
        <f>HYPERLINK("https://docs.wto.org/imrd/directdoc.asp?DDFDocuments/t/G/TBTN22/UGA1584.DOCX", "https://docs.wto.org/imrd/directdoc.asp?DDFDocuments/t/G/TBTN22/UGA1584.DOCX")</f>
        <v>https://docs.wto.org/imrd/directdoc.asp?DDFDocuments/t/G/TBTN22/UGA1584.DOCX</v>
      </c>
      <c r="O224" s="4" t="str">
        <f>HYPERLINK("https://docs.wto.org/imrd/directdoc.asp?DDFDocuments/u/G/TBTN22/UGA1584.DOCX", "https://docs.wto.org/imrd/directdoc.asp?DDFDocuments/u/G/TBTN22/UGA1584.DOCX")</f>
        <v>https://docs.wto.org/imrd/directdoc.asp?DDFDocuments/u/G/TBTN22/UGA1584.DOCX</v>
      </c>
      <c r="P224" t="str">
        <f>HYPERLINK("https://docs.wto.org/imrd/directdoc.asp?DDFDocuments/v/G/TBTN22/UGA1584.DOCX", "https://docs.wto.org/imrd/directdoc.asp?DDFDocuments/v/G/TBTN22/UGA1584.DOCX")</f>
        <v>https://docs.wto.org/imrd/directdoc.asp?DDFDocuments/v/G/TBTN22/UGA1584.DOCX</v>
      </c>
    </row>
    <row r="225" spans="1:16" ht="75" customHeight="1">
      <c r="A225" s="8" t="s">
        <v>1012</v>
      </c>
      <c r="B225" s="5" t="s">
        <v>231</v>
      </c>
      <c r="C225" s="4" t="str">
        <f>HYPERLINK("https://epingalert.org/en/Search?viewData= G/TBT/N/BWA/153"," G/TBT/N/BWA/153")</f>
        <v xml:space="preserve"> G/TBT/N/BWA/153</v>
      </c>
      <c r="D225" s="4" t="s">
        <v>112</v>
      </c>
      <c r="E225" s="5" t="s">
        <v>229</v>
      </c>
      <c r="F225" s="5" t="s">
        <v>230</v>
      </c>
      <c r="H225" s="4" t="s">
        <v>850</v>
      </c>
      <c r="I225" s="4" t="s">
        <v>18</v>
      </c>
      <c r="J225" s="4" t="s">
        <v>416</v>
      </c>
      <c r="K225" s="6">
        <v>44746</v>
      </c>
      <c r="L225" s="4" t="s">
        <v>21</v>
      </c>
      <c r="M225" s="5" t="s">
        <v>851</v>
      </c>
      <c r="N225" s="4" t="str">
        <f>HYPERLINK("https://docs.wto.org/imrd/directdoc.asp?DDFDocuments/t/G/TBTN22/VNM220.DOCX", "https://docs.wto.org/imrd/directdoc.asp?DDFDocuments/t/G/TBTN22/VNM220.DOCX")</f>
        <v>https://docs.wto.org/imrd/directdoc.asp?DDFDocuments/t/G/TBTN22/VNM220.DOCX</v>
      </c>
      <c r="O225" s="4" t="str">
        <f>HYPERLINK("https://docs.wto.org/imrd/directdoc.asp?DDFDocuments/u/G/TBTN22/VNM220.DOCX", "https://docs.wto.org/imrd/directdoc.asp?DDFDocuments/u/G/TBTN22/VNM220.DOCX")</f>
        <v>https://docs.wto.org/imrd/directdoc.asp?DDFDocuments/u/G/TBTN22/VNM220.DOCX</v>
      </c>
      <c r="P225" t="str">
        <f>HYPERLINK("https://docs.wto.org/imrd/directdoc.asp?DDFDocuments/v/G/TBTN22/VNM220.DOCX", "https://docs.wto.org/imrd/directdoc.asp?DDFDocuments/v/G/TBTN22/VNM220.DOCX")</f>
        <v>https://docs.wto.org/imrd/directdoc.asp?DDFDocuments/v/G/TBTN22/VNM220.DOCX</v>
      </c>
    </row>
    <row r="226" spans="1:16" ht="75" customHeight="1">
      <c r="A226" s="8" t="s">
        <v>1059</v>
      </c>
      <c r="B226" s="5" t="s">
        <v>563</v>
      </c>
      <c r="C226" s="4" t="str">
        <f>HYPERLINK("https://epingalert.org/en/Search?viewData= G/TBT/N/MEX/511"," G/TBT/N/MEX/511")</f>
        <v xml:space="preserve"> G/TBT/N/MEX/511</v>
      </c>
      <c r="D226" s="4" t="s">
        <v>560</v>
      </c>
      <c r="E226" s="5" t="s">
        <v>561</v>
      </c>
      <c r="F226" s="5" t="s">
        <v>562</v>
      </c>
      <c r="H226" s="4" t="s">
        <v>855</v>
      </c>
      <c r="I226" s="4" t="s">
        <v>18</v>
      </c>
      <c r="J226" s="4" t="s">
        <v>416</v>
      </c>
      <c r="K226" s="6">
        <v>44746</v>
      </c>
      <c r="L226" s="4" t="s">
        <v>21</v>
      </c>
      <c r="M226" s="5" t="s">
        <v>856</v>
      </c>
      <c r="N226" s="4" t="str">
        <f>HYPERLINK("https://docs.wto.org/imrd/directdoc.asp?DDFDocuments/t/G/TBTN22/VNM221.DOCX", "https://docs.wto.org/imrd/directdoc.asp?DDFDocuments/t/G/TBTN22/VNM221.DOCX")</f>
        <v>https://docs.wto.org/imrd/directdoc.asp?DDFDocuments/t/G/TBTN22/VNM221.DOCX</v>
      </c>
      <c r="O226" s="4" t="str">
        <f>HYPERLINK("https://docs.wto.org/imrd/directdoc.asp?DDFDocuments/u/G/TBTN22/VNM221.DOCX", "https://docs.wto.org/imrd/directdoc.asp?DDFDocuments/u/G/TBTN22/VNM221.DOCX")</f>
        <v>https://docs.wto.org/imrd/directdoc.asp?DDFDocuments/u/G/TBTN22/VNM221.DOCX</v>
      </c>
      <c r="P226" t="str">
        <f>HYPERLINK("https://docs.wto.org/imrd/directdoc.asp?DDFDocuments/v/G/TBTN22/VNM221.DOCX", "https://docs.wto.org/imrd/directdoc.asp?DDFDocuments/v/G/TBTN22/VNM221.DOCX")</f>
        <v>https://docs.wto.org/imrd/directdoc.asp?DDFDocuments/v/G/TBTN22/VNM221.DOCX</v>
      </c>
    </row>
    <row r="227" spans="1:16" ht="75" customHeight="1">
      <c r="A227" s="8" t="s">
        <v>1004</v>
      </c>
      <c r="B227" s="5" t="s">
        <v>188</v>
      </c>
      <c r="C227" s="4" t="str">
        <f>HYPERLINK("https://epingalert.org/en/Search?viewData= G/TBT/N/BRA/1389"," G/TBT/N/BRA/1389")</f>
        <v xml:space="preserve"> G/TBT/N/BRA/1389</v>
      </c>
      <c r="D227" s="4" t="s">
        <v>149</v>
      </c>
      <c r="E227" s="5" t="s">
        <v>186</v>
      </c>
      <c r="F227" s="5" t="s">
        <v>187</v>
      </c>
      <c r="H227" s="4" t="s">
        <v>860</v>
      </c>
      <c r="I227" s="4" t="s">
        <v>18</v>
      </c>
      <c r="J227" s="4" t="s">
        <v>62</v>
      </c>
      <c r="K227" s="6">
        <v>44746</v>
      </c>
      <c r="L227" s="4" t="s">
        <v>21</v>
      </c>
      <c r="M227" s="5" t="s">
        <v>861</v>
      </c>
      <c r="N227" s="4" t="str">
        <f>HYPERLINK("https://docs.wto.org/imrd/directdoc.asp?DDFDocuments/t/G/TBTN22/DNK128.DOCX", "https://docs.wto.org/imrd/directdoc.asp?DDFDocuments/t/G/TBTN22/DNK128.DOCX")</f>
        <v>https://docs.wto.org/imrd/directdoc.asp?DDFDocuments/t/G/TBTN22/DNK128.DOCX</v>
      </c>
      <c r="O227" s="4" t="str">
        <f>HYPERLINK("https://docs.wto.org/imrd/directdoc.asp?DDFDocuments/u/G/TBTN22/DNK128.DOCX", "https://docs.wto.org/imrd/directdoc.asp?DDFDocuments/u/G/TBTN22/DNK128.DOCX")</f>
        <v>https://docs.wto.org/imrd/directdoc.asp?DDFDocuments/u/G/TBTN22/DNK128.DOCX</v>
      </c>
      <c r="P227" t="str">
        <f>HYPERLINK("https://docs.wto.org/imrd/directdoc.asp?DDFDocuments/v/G/TBTN22/DNK128.DOCX", "https://docs.wto.org/imrd/directdoc.asp?DDFDocuments/v/G/TBTN22/DNK128.DOCX")</f>
        <v>https://docs.wto.org/imrd/directdoc.asp?DDFDocuments/v/G/TBTN22/DNK128.DOCX</v>
      </c>
    </row>
    <row r="228" spans="1:16" ht="75" customHeight="1">
      <c r="A228" s="8" t="s">
        <v>1119</v>
      </c>
      <c r="B228" s="5" t="s">
        <v>929</v>
      </c>
      <c r="C228" s="4" t="str">
        <f>HYPERLINK("https://epingalert.org/en/Search?viewData= G/TBT/N/TZA/762"," G/TBT/N/TZA/762")</f>
        <v xml:space="preserve"> G/TBT/N/TZA/762</v>
      </c>
      <c r="D228" s="4" t="s">
        <v>110</v>
      </c>
      <c r="E228" s="5" t="s">
        <v>927</v>
      </c>
      <c r="F228" s="5" t="s">
        <v>928</v>
      </c>
      <c r="H228" s="4" t="s">
        <v>865</v>
      </c>
      <c r="I228" s="4" t="s">
        <v>866</v>
      </c>
      <c r="J228" s="4" t="s">
        <v>867</v>
      </c>
      <c r="K228" s="6">
        <v>44746</v>
      </c>
      <c r="L228" s="4" t="s">
        <v>21</v>
      </c>
      <c r="M228" s="5" t="s">
        <v>868</v>
      </c>
      <c r="N228" s="4" t="str">
        <f>HYPERLINK("https://docs.wto.org/imrd/directdoc.asp?DDFDocuments/t/G/TBTN22/UGA1585.DOCX", "https://docs.wto.org/imrd/directdoc.asp?DDFDocuments/t/G/TBTN22/UGA1585.DOCX")</f>
        <v>https://docs.wto.org/imrd/directdoc.asp?DDFDocuments/t/G/TBTN22/UGA1585.DOCX</v>
      </c>
      <c r="O228" s="4" t="str">
        <f>HYPERLINK("https://docs.wto.org/imrd/directdoc.asp?DDFDocuments/u/G/TBTN22/UGA1585.DOCX", "https://docs.wto.org/imrd/directdoc.asp?DDFDocuments/u/G/TBTN22/UGA1585.DOCX")</f>
        <v>https://docs.wto.org/imrd/directdoc.asp?DDFDocuments/u/G/TBTN22/UGA1585.DOCX</v>
      </c>
      <c r="P228" t="str">
        <f>HYPERLINK("https://docs.wto.org/imrd/directdoc.asp?DDFDocuments/v/G/TBTN22/UGA1585.DOCX", "https://docs.wto.org/imrd/directdoc.asp?DDFDocuments/v/G/TBTN22/UGA1585.DOCX")</f>
        <v>https://docs.wto.org/imrd/directdoc.asp?DDFDocuments/v/G/TBTN22/UGA1585.DOCX</v>
      </c>
    </row>
    <row r="229" spans="1:16" ht="75" customHeight="1">
      <c r="A229" s="8" t="s">
        <v>1063</v>
      </c>
      <c r="B229" s="5" t="s">
        <v>582</v>
      </c>
      <c r="C229" s="4" t="str">
        <f>HYPERLINK("https://epingalert.org/en/Search?viewData= G/TBT/N/TJK/23"," G/TBT/N/TJK/23")</f>
        <v xml:space="preserve"> G/TBT/N/TJK/23</v>
      </c>
      <c r="D229" s="4" t="s">
        <v>579</v>
      </c>
      <c r="E229" s="5" t="s">
        <v>580</v>
      </c>
      <c r="F229" s="5" t="s">
        <v>581</v>
      </c>
      <c r="H229" s="4" t="s">
        <v>153</v>
      </c>
      <c r="I229" s="4" t="s">
        <v>18</v>
      </c>
      <c r="J229" s="4" t="s">
        <v>27</v>
      </c>
      <c r="K229" s="6" t="s">
        <v>18</v>
      </c>
      <c r="L229" s="4" t="s">
        <v>21</v>
      </c>
      <c r="M229" s="5" t="s">
        <v>871</v>
      </c>
      <c r="N229" s="4" t="str">
        <f>HYPERLINK("https://docs.wto.org/imrd/directdoc.asp?DDFDocuments/t/G/TBTN22/BRA1376.DOCX", "https://docs.wto.org/imrd/directdoc.asp?DDFDocuments/t/G/TBTN22/BRA1376.DOCX")</f>
        <v>https://docs.wto.org/imrd/directdoc.asp?DDFDocuments/t/G/TBTN22/BRA1376.DOCX</v>
      </c>
      <c r="O229" s="4" t="str">
        <f>HYPERLINK("https://docs.wto.org/imrd/directdoc.asp?DDFDocuments/u/G/TBTN22/BRA1376.DOCX", "https://docs.wto.org/imrd/directdoc.asp?DDFDocuments/u/G/TBTN22/BRA1376.DOCX")</f>
        <v>https://docs.wto.org/imrd/directdoc.asp?DDFDocuments/u/G/TBTN22/BRA1376.DOCX</v>
      </c>
      <c r="P229" t="str">
        <f>HYPERLINK("https://docs.wto.org/imrd/directdoc.asp?DDFDocuments/v/G/TBTN22/BRA1376.DOCX", "https://docs.wto.org/imrd/directdoc.asp?DDFDocuments/v/G/TBTN22/BRA1376.DOCX")</f>
        <v>https://docs.wto.org/imrd/directdoc.asp?DDFDocuments/v/G/TBTN22/BRA1376.DOCX</v>
      </c>
    </row>
    <row r="230" spans="1:16" ht="75" customHeight="1">
      <c r="A230" s="8" t="s">
        <v>1088</v>
      </c>
      <c r="B230" s="5" t="s">
        <v>731</v>
      </c>
      <c r="C230" s="4" t="str">
        <f>HYPERLINK("https://epingalert.org/en/Search?viewData= G/TBT/N/TZA/771"," G/TBT/N/TZA/771")</f>
        <v xml:space="preserve"> G/TBT/N/TZA/771</v>
      </c>
      <c r="D230" s="4" t="s">
        <v>110</v>
      </c>
      <c r="E230" s="5" t="s">
        <v>729</v>
      </c>
      <c r="F230" s="5" t="s">
        <v>730</v>
      </c>
      <c r="H230" s="4" t="s">
        <v>18</v>
      </c>
      <c r="I230" s="4" t="s">
        <v>18</v>
      </c>
      <c r="J230" s="4" t="s">
        <v>876</v>
      </c>
      <c r="K230" s="6">
        <v>44746</v>
      </c>
      <c r="L230" s="4" t="s">
        <v>21</v>
      </c>
      <c r="M230" s="5" t="s">
        <v>877</v>
      </c>
      <c r="N230" s="4" t="str">
        <f>HYPERLINK("https://docs.wto.org/imrd/directdoc.asp?DDFDocuments/t/G/TBTN22/ECU513.DOCX", "https://docs.wto.org/imrd/directdoc.asp?DDFDocuments/t/G/TBTN22/ECU513.DOCX")</f>
        <v>https://docs.wto.org/imrd/directdoc.asp?DDFDocuments/t/G/TBTN22/ECU513.DOCX</v>
      </c>
      <c r="O230" s="4" t="str">
        <f>HYPERLINK("https://docs.wto.org/imrd/directdoc.asp?DDFDocuments/u/G/TBTN22/ECU513.DOCX", "https://docs.wto.org/imrd/directdoc.asp?DDFDocuments/u/G/TBTN22/ECU513.DOCX")</f>
        <v>https://docs.wto.org/imrd/directdoc.asp?DDFDocuments/u/G/TBTN22/ECU513.DOCX</v>
      </c>
      <c r="P230" t="str">
        <f>HYPERLINK("https://docs.wto.org/imrd/directdoc.asp?DDFDocuments/v/G/TBTN22/ECU513.DOCX", "https://docs.wto.org/imrd/directdoc.asp?DDFDocuments/v/G/TBTN22/ECU513.DOCX")</f>
        <v>https://docs.wto.org/imrd/directdoc.asp?DDFDocuments/v/G/TBTN22/ECU513.DOCX</v>
      </c>
    </row>
    <row r="231" spans="1:16" ht="75" customHeight="1">
      <c r="A231" s="8" t="s">
        <v>1057</v>
      </c>
      <c r="B231" s="5" t="s">
        <v>550</v>
      </c>
      <c r="C231" s="4" t="str">
        <f>HYPERLINK("https://epingalert.org/en/Search?viewData= G/TBT/N/KEN/1247"," G/TBT/N/KEN/1247")</f>
        <v xml:space="preserve"> G/TBT/N/KEN/1247</v>
      </c>
      <c r="D231" s="4" t="s">
        <v>94</v>
      </c>
      <c r="E231" s="5" t="s">
        <v>548</v>
      </c>
      <c r="F231" s="5" t="s">
        <v>549</v>
      </c>
      <c r="H231" s="4" t="s">
        <v>881</v>
      </c>
      <c r="I231" s="4" t="s">
        <v>882</v>
      </c>
      <c r="J231" s="4" t="s">
        <v>883</v>
      </c>
      <c r="K231" s="6">
        <v>44745</v>
      </c>
      <c r="L231" s="4" t="s">
        <v>21</v>
      </c>
      <c r="M231" s="5" t="s">
        <v>884</v>
      </c>
      <c r="N231" s="4" t="str">
        <f>HYPERLINK("https://docs.wto.org/imrd/directdoc.asp?DDFDocuments/t/G/TBTN22/TZA760.DOCX", "https://docs.wto.org/imrd/directdoc.asp?DDFDocuments/t/G/TBTN22/TZA760.DOCX")</f>
        <v>https://docs.wto.org/imrd/directdoc.asp?DDFDocuments/t/G/TBTN22/TZA760.DOCX</v>
      </c>
      <c r="O231" s="4" t="str">
        <f>HYPERLINK("https://docs.wto.org/imrd/directdoc.asp?DDFDocuments/u/G/TBTN22/TZA760.DOCX", "https://docs.wto.org/imrd/directdoc.asp?DDFDocuments/u/G/TBTN22/TZA760.DOCX")</f>
        <v>https://docs.wto.org/imrd/directdoc.asp?DDFDocuments/u/G/TBTN22/TZA760.DOCX</v>
      </c>
      <c r="P231" t="str">
        <f>HYPERLINK("https://docs.wto.org/imrd/directdoc.asp?DDFDocuments/v/G/TBTN22/TZA760.DOCX", "https://docs.wto.org/imrd/directdoc.asp?DDFDocuments/v/G/TBTN22/TZA760.DOCX")</f>
        <v>https://docs.wto.org/imrd/directdoc.asp?DDFDocuments/v/G/TBTN22/TZA760.DOCX</v>
      </c>
    </row>
    <row r="232" spans="1:16" ht="75" customHeight="1">
      <c r="A232" s="8" t="s">
        <v>1053</v>
      </c>
      <c r="B232" s="5" t="s">
        <v>527</v>
      </c>
      <c r="C232" s="4" t="str">
        <f>HYPERLINK("https://epingalert.org/en/Search?viewData= G/TBT/N/KEN/1246"," G/TBT/N/KEN/1246")</f>
        <v xml:space="preserve"> G/TBT/N/KEN/1246</v>
      </c>
      <c r="D232" s="4" t="s">
        <v>94</v>
      </c>
      <c r="E232" s="5" t="s">
        <v>525</v>
      </c>
      <c r="F232" s="5" t="s">
        <v>526</v>
      </c>
      <c r="H232" s="4" t="s">
        <v>18</v>
      </c>
      <c r="I232" s="4" t="s">
        <v>18</v>
      </c>
      <c r="J232" s="4" t="s">
        <v>82</v>
      </c>
      <c r="K232" s="6">
        <v>44702</v>
      </c>
      <c r="L232" s="4" t="s">
        <v>21</v>
      </c>
      <c r="M232" s="5" t="s">
        <v>887</v>
      </c>
      <c r="N232" s="4" t="str">
        <f>HYPERLINK("https://docs.wto.org/imrd/directdoc.asp?DDFDocuments/t/G/TBTN22/RUS131.DOCX", "https://docs.wto.org/imrd/directdoc.asp?DDFDocuments/t/G/TBTN22/RUS131.DOCX")</f>
        <v>https://docs.wto.org/imrd/directdoc.asp?DDFDocuments/t/G/TBTN22/RUS131.DOCX</v>
      </c>
      <c r="O232" s="4" t="str">
        <f>HYPERLINK("https://docs.wto.org/imrd/directdoc.asp?DDFDocuments/u/G/TBTN22/RUS131.DOCX", "https://docs.wto.org/imrd/directdoc.asp?DDFDocuments/u/G/TBTN22/RUS131.DOCX")</f>
        <v>https://docs.wto.org/imrd/directdoc.asp?DDFDocuments/u/G/TBTN22/RUS131.DOCX</v>
      </c>
      <c r="P232" t="str">
        <f>HYPERLINK("https://docs.wto.org/imrd/directdoc.asp?DDFDocuments/v/G/TBTN22/RUS131.DOCX", "https://docs.wto.org/imrd/directdoc.asp?DDFDocuments/v/G/TBTN22/RUS131.DOCX")</f>
        <v>https://docs.wto.org/imrd/directdoc.asp?DDFDocuments/v/G/TBTN22/RUS131.DOCX</v>
      </c>
    </row>
    <row r="233" spans="1:16" ht="75" customHeight="1">
      <c r="A233" s="8" t="s">
        <v>1100</v>
      </c>
      <c r="B233" s="5" t="s">
        <v>805</v>
      </c>
      <c r="C233" s="4" t="str">
        <f>HYPERLINK("https://epingalert.org/en/Search?viewData= G/TBT/N/UGA/1583"," G/TBT/N/UGA/1583")</f>
        <v xml:space="preserve"> G/TBT/N/UGA/1583</v>
      </c>
      <c r="D233" s="4" t="s">
        <v>43</v>
      </c>
      <c r="E233" s="5" t="s">
        <v>803</v>
      </c>
      <c r="F233" s="5" t="s">
        <v>804</v>
      </c>
      <c r="H233" s="4" t="s">
        <v>18</v>
      </c>
      <c r="I233" s="4" t="s">
        <v>421</v>
      </c>
      <c r="J233" s="4" t="s">
        <v>62</v>
      </c>
      <c r="K233" s="6">
        <v>44745</v>
      </c>
      <c r="L233" s="4" t="s">
        <v>21</v>
      </c>
      <c r="M233" s="5" t="s">
        <v>890</v>
      </c>
      <c r="N233" s="4" t="str">
        <f>HYPERLINK("https://docs.wto.org/imrd/directdoc.asp?DDFDocuments/t/G/TBTN22/EU889.DOCX", "https://docs.wto.org/imrd/directdoc.asp?DDFDocuments/t/G/TBTN22/EU889.DOCX")</f>
        <v>https://docs.wto.org/imrd/directdoc.asp?DDFDocuments/t/G/TBTN22/EU889.DOCX</v>
      </c>
      <c r="O233" s="4" t="str">
        <f>HYPERLINK("https://docs.wto.org/imrd/directdoc.asp?DDFDocuments/u/G/TBTN22/EU889.DOCX", "https://docs.wto.org/imrd/directdoc.asp?DDFDocuments/u/G/TBTN22/EU889.DOCX")</f>
        <v>https://docs.wto.org/imrd/directdoc.asp?DDFDocuments/u/G/TBTN22/EU889.DOCX</v>
      </c>
      <c r="P233" t="str">
        <f>HYPERLINK("https://docs.wto.org/imrd/directdoc.asp?DDFDocuments/v/G/TBTN22/EU889.DOCX", "https://docs.wto.org/imrd/directdoc.asp?DDFDocuments/v/G/TBTN22/EU889.DOCX")</f>
        <v>https://docs.wto.org/imrd/directdoc.asp?DDFDocuments/v/G/TBTN22/EU889.DOCX</v>
      </c>
    </row>
    <row r="234" spans="1:16" ht="75" customHeight="1">
      <c r="A234" s="8" t="s">
        <v>1104</v>
      </c>
      <c r="B234" s="5" t="s">
        <v>825</v>
      </c>
      <c r="C234" s="4" t="str">
        <f>HYPERLINK("https://epingalert.org/en/Search?viewData= G/TBT/N/USA/1858"," G/TBT/N/USA/1858")</f>
        <v xml:space="preserve"> G/TBT/N/USA/1858</v>
      </c>
      <c r="D234" s="4" t="s">
        <v>14</v>
      </c>
      <c r="E234" s="5" t="s">
        <v>823</v>
      </c>
      <c r="F234" s="5" t="s">
        <v>824</v>
      </c>
      <c r="H234" s="4" t="s">
        <v>894</v>
      </c>
      <c r="I234" s="4" t="s">
        <v>895</v>
      </c>
      <c r="J234" s="4" t="s">
        <v>794</v>
      </c>
      <c r="K234" s="6">
        <v>44745</v>
      </c>
      <c r="L234" s="4" t="s">
        <v>21</v>
      </c>
      <c r="M234" s="5" t="s">
        <v>896</v>
      </c>
      <c r="N234" s="4" t="str">
        <f>HYPERLINK("https://docs.wto.org/imrd/directdoc.asp?DDFDocuments/t/G/TBTN22/TZA761.DOCX", "https://docs.wto.org/imrd/directdoc.asp?DDFDocuments/t/G/TBTN22/TZA761.DOCX")</f>
        <v>https://docs.wto.org/imrd/directdoc.asp?DDFDocuments/t/G/TBTN22/TZA761.DOCX</v>
      </c>
      <c r="O234" s="4" t="str">
        <f>HYPERLINK("https://docs.wto.org/imrd/directdoc.asp?DDFDocuments/u/G/TBTN22/TZA761.DOCX", "https://docs.wto.org/imrd/directdoc.asp?DDFDocuments/u/G/TBTN22/TZA761.DOCX")</f>
        <v>https://docs.wto.org/imrd/directdoc.asp?DDFDocuments/u/G/TBTN22/TZA761.DOCX</v>
      </c>
      <c r="P234" t="str">
        <f>HYPERLINK("https://docs.wto.org/imrd/directdoc.asp?DDFDocuments/v/G/TBTN22/TZA761.DOCX", "https://docs.wto.org/imrd/directdoc.asp?DDFDocuments/v/G/TBTN22/TZA761.DOCX")</f>
        <v>https://docs.wto.org/imrd/directdoc.asp?DDFDocuments/v/G/TBTN22/TZA761.DOCX</v>
      </c>
    </row>
    <row r="235" spans="1:16" ht="75" customHeight="1">
      <c r="A235" s="8" t="s">
        <v>1104</v>
      </c>
      <c r="B235" s="5" t="s">
        <v>842</v>
      </c>
      <c r="C235" s="4" t="str">
        <f>HYPERLINK("https://epingalert.org/en/Search?viewData= G/TBT/N/USA/1857"," G/TBT/N/USA/1857")</f>
        <v xml:space="preserve"> G/TBT/N/USA/1857</v>
      </c>
      <c r="D235" s="4" t="s">
        <v>14</v>
      </c>
      <c r="E235" s="5" t="s">
        <v>840</v>
      </c>
      <c r="F235" s="5" t="s">
        <v>841</v>
      </c>
      <c r="H235" s="4" t="s">
        <v>18</v>
      </c>
      <c r="I235" s="4" t="s">
        <v>895</v>
      </c>
      <c r="J235" s="4" t="s">
        <v>794</v>
      </c>
      <c r="K235" s="6">
        <v>44745</v>
      </c>
      <c r="L235" s="4" t="s">
        <v>21</v>
      </c>
      <c r="M235" s="5" t="s">
        <v>899</v>
      </c>
      <c r="N235" s="4" t="str">
        <f>HYPERLINK("https://docs.wto.org/imrd/directdoc.asp?DDFDocuments/t/G/TBTN22/TZA758.DOCX", "https://docs.wto.org/imrd/directdoc.asp?DDFDocuments/t/G/TBTN22/TZA758.DOCX")</f>
        <v>https://docs.wto.org/imrd/directdoc.asp?DDFDocuments/t/G/TBTN22/TZA758.DOCX</v>
      </c>
      <c r="O235" s="4" t="str">
        <f>HYPERLINK("https://docs.wto.org/imrd/directdoc.asp?DDFDocuments/u/G/TBTN22/TZA758.DOCX", "https://docs.wto.org/imrd/directdoc.asp?DDFDocuments/u/G/TBTN22/TZA758.DOCX")</f>
        <v>https://docs.wto.org/imrd/directdoc.asp?DDFDocuments/u/G/TBTN22/TZA758.DOCX</v>
      </c>
      <c r="P235" t="str">
        <f>HYPERLINK("https://docs.wto.org/imrd/directdoc.asp?DDFDocuments/v/G/TBTN22/TZA758.DOCX", "https://docs.wto.org/imrd/directdoc.asp?DDFDocuments/v/G/TBTN22/TZA758.DOCX")</f>
        <v>https://docs.wto.org/imrd/directdoc.asp?DDFDocuments/v/G/TBTN22/TZA758.DOCX</v>
      </c>
    </row>
    <row r="236" spans="1:16" ht="75" customHeight="1">
      <c r="A236" s="8" t="s">
        <v>1055</v>
      </c>
      <c r="B236" s="5" t="s">
        <v>538</v>
      </c>
      <c r="C236" s="4" t="str">
        <f>HYPERLINK("https://epingalert.org/en/Search?viewData= G/TBT/N/JPN/738"," G/TBT/N/JPN/738")</f>
        <v xml:space="preserve"> G/TBT/N/JPN/738</v>
      </c>
      <c r="D236" s="4" t="s">
        <v>535</v>
      </c>
      <c r="E236" s="5" t="s">
        <v>536</v>
      </c>
      <c r="F236" s="5" t="s">
        <v>537</v>
      </c>
      <c r="H236" s="4" t="s">
        <v>18</v>
      </c>
      <c r="I236" s="4" t="s">
        <v>18</v>
      </c>
      <c r="J236" s="4" t="s">
        <v>62</v>
      </c>
      <c r="K236" s="6">
        <v>44745</v>
      </c>
      <c r="L236" s="4" t="s">
        <v>21</v>
      </c>
      <c r="M236" s="5" t="s">
        <v>903</v>
      </c>
      <c r="N236" s="4" t="str">
        <f>HYPERLINK("https://docs.wto.org/imrd/directdoc.asp?DDFDocuments/t/G/TBTN22/TPKM488.DOCX", "https://docs.wto.org/imrd/directdoc.asp?DDFDocuments/t/G/TBTN22/TPKM488.DOCX")</f>
        <v>https://docs.wto.org/imrd/directdoc.asp?DDFDocuments/t/G/TBTN22/TPKM488.DOCX</v>
      </c>
      <c r="O236" s="4" t="str">
        <f>HYPERLINK("https://docs.wto.org/imrd/directdoc.asp?DDFDocuments/u/G/TBTN22/TPKM488.DOCX", "https://docs.wto.org/imrd/directdoc.asp?DDFDocuments/u/G/TBTN22/TPKM488.DOCX")</f>
        <v>https://docs.wto.org/imrd/directdoc.asp?DDFDocuments/u/G/TBTN22/TPKM488.DOCX</v>
      </c>
      <c r="P236" t="str">
        <f>HYPERLINK("https://docs.wto.org/imrd/directdoc.asp?DDFDocuments/v/G/TBTN22/TPKM488.DOCX", "https://docs.wto.org/imrd/directdoc.asp?DDFDocuments/v/G/TBTN22/TPKM488.DOCX")</f>
        <v>https://docs.wto.org/imrd/directdoc.asp?DDFDocuments/v/G/TBTN22/TPKM488.DOCX</v>
      </c>
    </row>
    <row r="237" spans="1:16" ht="75" customHeight="1">
      <c r="A237" s="8" t="s">
        <v>1108</v>
      </c>
      <c r="B237" s="5" t="s">
        <v>849</v>
      </c>
      <c r="C237" s="4" t="str">
        <f>HYPERLINK("https://epingalert.org/en/Search?viewData= G/TBT/N/VNM/220"," G/TBT/N/VNM/220")</f>
        <v xml:space="preserve"> G/TBT/N/VNM/220</v>
      </c>
      <c r="D237" s="4" t="s">
        <v>834</v>
      </c>
      <c r="E237" s="5" t="s">
        <v>847</v>
      </c>
      <c r="F237" s="5" t="s">
        <v>848</v>
      </c>
      <c r="H237" s="4" t="s">
        <v>18</v>
      </c>
      <c r="I237" s="4" t="s">
        <v>895</v>
      </c>
      <c r="J237" s="4" t="s">
        <v>794</v>
      </c>
      <c r="K237" s="6">
        <v>44745</v>
      </c>
      <c r="L237" s="4" t="s">
        <v>21</v>
      </c>
      <c r="M237" s="5" t="s">
        <v>906</v>
      </c>
      <c r="N237" s="4" t="str">
        <f>HYPERLINK("https://docs.wto.org/imrd/directdoc.asp?DDFDocuments/t/G/TBTN22/TZA759.DOCX", "https://docs.wto.org/imrd/directdoc.asp?DDFDocuments/t/G/TBTN22/TZA759.DOCX")</f>
        <v>https://docs.wto.org/imrd/directdoc.asp?DDFDocuments/t/G/TBTN22/TZA759.DOCX</v>
      </c>
      <c r="O237" s="4" t="str">
        <f>HYPERLINK("https://docs.wto.org/imrd/directdoc.asp?DDFDocuments/u/G/TBTN22/TZA759.DOCX", "https://docs.wto.org/imrd/directdoc.asp?DDFDocuments/u/G/TBTN22/TZA759.DOCX")</f>
        <v>https://docs.wto.org/imrd/directdoc.asp?DDFDocuments/u/G/TBTN22/TZA759.DOCX</v>
      </c>
      <c r="P237" t="str">
        <f>HYPERLINK("https://docs.wto.org/imrd/directdoc.asp?DDFDocuments/v/G/TBTN22/TZA759.DOCX", "https://docs.wto.org/imrd/directdoc.asp?DDFDocuments/v/G/TBTN22/TZA759.DOCX")</f>
        <v>https://docs.wto.org/imrd/directdoc.asp?DDFDocuments/v/G/TBTN22/TZA759.DOCX</v>
      </c>
    </row>
    <row r="238" spans="1:16" ht="75" customHeight="1">
      <c r="A238" s="8" t="s">
        <v>1102</v>
      </c>
      <c r="B238" s="5" t="s">
        <v>817</v>
      </c>
      <c r="C238" s="4" t="str">
        <f>HYPERLINK("https://epingalert.org/en/Search?viewData= G/TBT/N/EU/891"," G/TBT/N/EU/891")</f>
        <v xml:space="preserve"> G/TBT/N/EU/891</v>
      </c>
      <c r="D238" s="4" t="s">
        <v>234</v>
      </c>
      <c r="E238" s="5" t="s">
        <v>815</v>
      </c>
      <c r="F238" s="5" t="s">
        <v>816</v>
      </c>
      <c r="H238" s="4" t="s">
        <v>18</v>
      </c>
      <c r="I238" s="4" t="s">
        <v>895</v>
      </c>
      <c r="J238" s="4" t="s">
        <v>794</v>
      </c>
      <c r="K238" s="6">
        <v>44745</v>
      </c>
      <c r="L238" s="4" t="s">
        <v>21</v>
      </c>
      <c r="M238" s="5" t="s">
        <v>909</v>
      </c>
      <c r="N238" s="4" t="str">
        <f>HYPERLINK("https://docs.wto.org/imrd/directdoc.asp?DDFDocuments/t/G/TBTN22/TZA753.DOCX", "https://docs.wto.org/imrd/directdoc.asp?DDFDocuments/t/G/TBTN22/TZA753.DOCX")</f>
        <v>https://docs.wto.org/imrd/directdoc.asp?DDFDocuments/t/G/TBTN22/TZA753.DOCX</v>
      </c>
      <c r="O238" s="4" t="str">
        <f>HYPERLINK("https://docs.wto.org/imrd/directdoc.asp?DDFDocuments/u/G/TBTN22/TZA753.DOCX", "https://docs.wto.org/imrd/directdoc.asp?DDFDocuments/u/G/TBTN22/TZA753.DOCX")</f>
        <v>https://docs.wto.org/imrd/directdoc.asp?DDFDocuments/u/G/TBTN22/TZA753.DOCX</v>
      </c>
      <c r="P238" t="str">
        <f>HYPERLINK("https://docs.wto.org/imrd/directdoc.asp?DDFDocuments/v/G/TBTN22/TZA753.DOCX", "https://docs.wto.org/imrd/directdoc.asp?DDFDocuments/v/G/TBTN22/TZA753.DOCX")</f>
        <v>https://docs.wto.org/imrd/directdoc.asp?DDFDocuments/v/G/TBTN22/TZA753.DOCX</v>
      </c>
    </row>
    <row r="239" spans="1:16" ht="75" customHeight="1">
      <c r="A239" s="8" t="s">
        <v>1087</v>
      </c>
      <c r="B239" s="5" t="s">
        <v>726</v>
      </c>
      <c r="C239" s="4" t="str">
        <f>HYPERLINK("https://epingalert.org/en/Search?viewData= G/TBT/N/TZA/766"," G/TBT/N/TZA/766")</f>
        <v xml:space="preserve"> G/TBT/N/TZA/766</v>
      </c>
      <c r="D239" s="4" t="s">
        <v>110</v>
      </c>
      <c r="E239" s="5" t="s">
        <v>724</v>
      </c>
      <c r="F239" s="5" t="s">
        <v>725</v>
      </c>
      <c r="H239" s="4" t="s">
        <v>913</v>
      </c>
      <c r="I239" s="4" t="s">
        <v>18</v>
      </c>
      <c r="J239" s="4" t="s">
        <v>62</v>
      </c>
      <c r="K239" s="6">
        <v>44745</v>
      </c>
      <c r="L239" s="4" t="s">
        <v>21</v>
      </c>
      <c r="M239" s="5" t="s">
        <v>914</v>
      </c>
      <c r="N239" s="4" t="str">
        <f>HYPERLINK("https://docs.wto.org/imrd/directdoc.asp?DDFDocuments/t/G/TBTN22/TPKM487.DOCX", "https://docs.wto.org/imrd/directdoc.asp?DDFDocuments/t/G/TBTN22/TPKM487.DOCX")</f>
        <v>https://docs.wto.org/imrd/directdoc.asp?DDFDocuments/t/G/TBTN22/TPKM487.DOCX</v>
      </c>
      <c r="O239" s="4" t="str">
        <f>HYPERLINK("https://docs.wto.org/imrd/directdoc.asp?DDFDocuments/u/G/TBTN22/TPKM487.DOCX", "https://docs.wto.org/imrd/directdoc.asp?DDFDocuments/u/G/TBTN22/TPKM487.DOCX")</f>
        <v>https://docs.wto.org/imrd/directdoc.asp?DDFDocuments/u/G/TBTN22/TPKM487.DOCX</v>
      </c>
      <c r="P239" t="str">
        <f>HYPERLINK("https://docs.wto.org/imrd/directdoc.asp?DDFDocuments/v/G/TBTN22/TPKM487.DOCX", "https://docs.wto.org/imrd/directdoc.asp?DDFDocuments/v/G/TBTN22/TPKM487.DOCX")</f>
        <v>https://docs.wto.org/imrd/directdoc.asp?DDFDocuments/v/G/TBTN22/TPKM487.DOCX</v>
      </c>
    </row>
    <row r="240" spans="1:16" ht="75" customHeight="1">
      <c r="A240" s="8" t="s">
        <v>995</v>
      </c>
      <c r="B240" s="5" t="s">
        <v>138</v>
      </c>
      <c r="C240" s="4" t="str">
        <f>HYPERLINK("https://epingalert.org/en/Search?viewData= G/TBT/N/UGA/1596"," G/TBT/N/UGA/1596")</f>
        <v xml:space="preserve"> G/TBT/N/UGA/1596</v>
      </c>
      <c r="D240" s="4" t="s">
        <v>43</v>
      </c>
      <c r="E240" s="5" t="s">
        <v>136</v>
      </c>
      <c r="F240" s="5" t="s">
        <v>137</v>
      </c>
      <c r="H240" s="4" t="s">
        <v>18</v>
      </c>
      <c r="I240" s="4" t="s">
        <v>918</v>
      </c>
      <c r="J240" s="4" t="s">
        <v>919</v>
      </c>
      <c r="K240" s="6">
        <v>44745</v>
      </c>
      <c r="L240" s="4" t="s">
        <v>21</v>
      </c>
      <c r="M240" s="5" t="s">
        <v>920</v>
      </c>
      <c r="N240" s="4" t="str">
        <f>HYPERLINK("https://docs.wto.org/imrd/directdoc.asp?DDFDocuments/t/G/TBTN22/TZA756.DOCX", "https://docs.wto.org/imrd/directdoc.asp?DDFDocuments/t/G/TBTN22/TZA756.DOCX")</f>
        <v>https://docs.wto.org/imrd/directdoc.asp?DDFDocuments/t/G/TBTN22/TZA756.DOCX</v>
      </c>
      <c r="O240" s="4" t="str">
        <f>HYPERLINK("https://docs.wto.org/imrd/directdoc.asp?DDFDocuments/u/G/TBTN22/TZA756.DOCX", "https://docs.wto.org/imrd/directdoc.asp?DDFDocuments/u/G/TBTN22/TZA756.DOCX")</f>
        <v>https://docs.wto.org/imrd/directdoc.asp?DDFDocuments/u/G/TBTN22/TZA756.DOCX</v>
      </c>
      <c r="P240" t="str">
        <f>HYPERLINK("https://docs.wto.org/imrd/directdoc.asp?DDFDocuments/v/G/TBTN22/TZA756.DOCX", "https://docs.wto.org/imrd/directdoc.asp?DDFDocuments/v/G/TBTN22/TZA756.DOCX")</f>
        <v>https://docs.wto.org/imrd/directdoc.asp?DDFDocuments/v/G/TBTN22/TZA756.DOCX</v>
      </c>
    </row>
    <row r="241" spans="1:16" ht="75" customHeight="1">
      <c r="A241" s="8" t="s">
        <v>1048</v>
      </c>
      <c r="B241" s="5" t="s">
        <v>491</v>
      </c>
      <c r="C241" s="4" t="str">
        <f>HYPERLINK("https://epingalert.org/en/Search?viewData= G/TBT/N/USA/1862"," G/TBT/N/USA/1862")</f>
        <v xml:space="preserve"> G/TBT/N/USA/1862</v>
      </c>
      <c r="D241" s="4" t="s">
        <v>14</v>
      </c>
      <c r="E241" s="5" t="s">
        <v>489</v>
      </c>
      <c r="F241" s="5" t="s">
        <v>490</v>
      </c>
      <c r="H241" s="4" t="s">
        <v>924</v>
      </c>
      <c r="I241" s="4" t="s">
        <v>279</v>
      </c>
      <c r="J241" s="4" t="s">
        <v>925</v>
      </c>
      <c r="K241" s="6">
        <v>44745</v>
      </c>
      <c r="L241" s="4" t="s">
        <v>21</v>
      </c>
      <c r="M241" s="5" t="s">
        <v>926</v>
      </c>
      <c r="N241" s="4" t="str">
        <f>HYPERLINK("https://docs.wto.org/imrd/directdoc.asp?DDFDocuments/t/G/TBTN22/TZA757.DOCX", "https://docs.wto.org/imrd/directdoc.asp?DDFDocuments/t/G/TBTN22/TZA757.DOCX")</f>
        <v>https://docs.wto.org/imrd/directdoc.asp?DDFDocuments/t/G/TBTN22/TZA757.DOCX</v>
      </c>
      <c r="O241" s="4" t="str">
        <f>HYPERLINK("https://docs.wto.org/imrd/directdoc.asp?DDFDocuments/u/G/TBTN22/TZA757.DOCX", "https://docs.wto.org/imrd/directdoc.asp?DDFDocuments/u/G/TBTN22/TZA757.DOCX")</f>
        <v>https://docs.wto.org/imrd/directdoc.asp?DDFDocuments/u/G/TBTN22/TZA757.DOCX</v>
      </c>
      <c r="P241" t="str">
        <f>HYPERLINK("https://docs.wto.org/imrd/directdoc.asp?DDFDocuments/v/G/TBTN22/TZA757.DOCX", "https://docs.wto.org/imrd/directdoc.asp?DDFDocuments/v/G/TBTN22/TZA757.DOCX")</f>
        <v>https://docs.wto.org/imrd/directdoc.asp?DDFDocuments/v/G/TBTN22/TZA757.DOCX</v>
      </c>
    </row>
    <row r="242" spans="1:16" ht="75" customHeight="1">
      <c r="A242" s="8" t="s">
        <v>987</v>
      </c>
      <c r="B242" s="5" t="s">
        <v>87</v>
      </c>
      <c r="C242" s="4" t="str">
        <f>HYPERLINK("https://epingalert.org/en/Search?viewData= G/TBT/N/PER/143"," G/TBT/N/PER/143")</f>
        <v xml:space="preserve"> G/TBT/N/PER/143</v>
      </c>
      <c r="D242" s="4" t="s">
        <v>84</v>
      </c>
      <c r="E242" s="5" t="s">
        <v>85</v>
      </c>
      <c r="F242" s="5" t="s">
        <v>86</v>
      </c>
      <c r="H242" s="4" t="s">
        <v>930</v>
      </c>
      <c r="I242" s="4" t="s">
        <v>931</v>
      </c>
      <c r="J242" s="4" t="s">
        <v>925</v>
      </c>
      <c r="K242" s="6">
        <v>44745</v>
      </c>
      <c r="L242" s="4" t="s">
        <v>21</v>
      </c>
      <c r="M242" s="5" t="s">
        <v>932</v>
      </c>
      <c r="N242" s="4" t="str">
        <f>HYPERLINK("https://docs.wto.org/imrd/directdoc.asp?DDFDocuments/t/G/TBTN22/TZA762.DOCX", "https://docs.wto.org/imrd/directdoc.asp?DDFDocuments/t/G/TBTN22/TZA762.DOCX")</f>
        <v>https://docs.wto.org/imrd/directdoc.asp?DDFDocuments/t/G/TBTN22/TZA762.DOCX</v>
      </c>
      <c r="O242" s="4" t="str">
        <f>HYPERLINK("https://docs.wto.org/imrd/directdoc.asp?DDFDocuments/u/G/TBTN22/TZA762.DOCX", "https://docs.wto.org/imrd/directdoc.asp?DDFDocuments/u/G/TBTN22/TZA762.DOCX")</f>
        <v>https://docs.wto.org/imrd/directdoc.asp?DDFDocuments/u/G/TBTN22/TZA762.DOCX</v>
      </c>
      <c r="P242" t="str">
        <f>HYPERLINK("https://docs.wto.org/imrd/directdoc.asp?DDFDocuments/v/G/TBTN22/TZA762.DOCX", "https://docs.wto.org/imrd/directdoc.asp?DDFDocuments/v/G/TBTN22/TZA762.DOCX")</f>
        <v>https://docs.wto.org/imrd/directdoc.asp?DDFDocuments/v/G/TBTN22/TZA762.DOCX</v>
      </c>
    </row>
    <row r="243" spans="1:16" ht="75" customHeight="1">
      <c r="A243" s="8" t="s">
        <v>1113</v>
      </c>
      <c r="B243" s="5" t="s">
        <v>880</v>
      </c>
      <c r="C243" s="4" t="str">
        <f>HYPERLINK("https://epingalert.org/en/Search?viewData= G/TBT/N/TZA/760"," G/TBT/N/TZA/760")</f>
        <v xml:space="preserve"> G/TBT/N/TZA/760</v>
      </c>
      <c r="D243" s="4" t="s">
        <v>110</v>
      </c>
      <c r="E243" s="5" t="s">
        <v>878</v>
      </c>
      <c r="F243" s="5" t="s">
        <v>879</v>
      </c>
      <c r="H243" s="4" t="s">
        <v>936</v>
      </c>
      <c r="I243" s="4" t="s">
        <v>19</v>
      </c>
      <c r="J243" s="4" t="s">
        <v>937</v>
      </c>
      <c r="K243" s="6">
        <v>44745</v>
      </c>
      <c r="L243" s="4" t="s">
        <v>21</v>
      </c>
      <c r="M243" s="5" t="s">
        <v>938</v>
      </c>
      <c r="N243" s="4" t="str">
        <f>HYPERLINK("https://docs.wto.org/imrd/directdoc.asp?DDFDocuments/t/G/TBTN22/TZA755.DOCX", "https://docs.wto.org/imrd/directdoc.asp?DDFDocuments/t/G/TBTN22/TZA755.DOCX")</f>
        <v>https://docs.wto.org/imrd/directdoc.asp?DDFDocuments/t/G/TBTN22/TZA755.DOCX</v>
      </c>
      <c r="O243" s="4" t="str">
        <f>HYPERLINK("https://docs.wto.org/imrd/directdoc.asp?DDFDocuments/u/G/TBTN22/TZA755.DOCX", "https://docs.wto.org/imrd/directdoc.asp?DDFDocuments/u/G/TBTN22/TZA755.DOCX")</f>
        <v>https://docs.wto.org/imrd/directdoc.asp?DDFDocuments/u/G/TBTN22/TZA755.DOCX</v>
      </c>
      <c r="P243" t="str">
        <f>HYPERLINK("https://docs.wto.org/imrd/directdoc.asp?DDFDocuments/v/G/TBTN22/TZA755.DOCX", "https://docs.wto.org/imrd/directdoc.asp?DDFDocuments/v/G/TBTN22/TZA755.DOCX")</f>
        <v>https://docs.wto.org/imrd/directdoc.asp?DDFDocuments/v/G/TBTN22/TZA755.DOCX</v>
      </c>
    </row>
    <row r="244" spans="1:16" ht="75" customHeight="1">
      <c r="A244" s="8" t="s">
        <v>1021</v>
      </c>
      <c r="B244" s="5" t="s">
        <v>298</v>
      </c>
      <c r="C244" s="4" t="str">
        <f>HYPERLINK("https://epingalert.org/en/Search?viewData= G/TBT/N/BWA/142"," G/TBT/N/BWA/142")</f>
        <v xml:space="preserve"> G/TBT/N/BWA/142</v>
      </c>
      <c r="D244" s="4" t="s">
        <v>112</v>
      </c>
      <c r="E244" s="5" t="s">
        <v>296</v>
      </c>
      <c r="F244" s="5" t="s">
        <v>297</v>
      </c>
      <c r="H244" s="4" t="s">
        <v>18</v>
      </c>
      <c r="I244" s="4" t="s">
        <v>918</v>
      </c>
      <c r="J244" s="4" t="s">
        <v>416</v>
      </c>
      <c r="K244" s="6">
        <v>44745</v>
      </c>
      <c r="L244" s="4" t="s">
        <v>21</v>
      </c>
      <c r="M244" s="5" t="s">
        <v>941</v>
      </c>
      <c r="N244" s="4" t="str">
        <f>HYPERLINK("https://docs.wto.org/imrd/directdoc.asp?DDFDocuments/t/G/TBTN22/TZA754.DOCX", "https://docs.wto.org/imrd/directdoc.asp?DDFDocuments/t/G/TBTN22/TZA754.DOCX")</f>
        <v>https://docs.wto.org/imrd/directdoc.asp?DDFDocuments/t/G/TBTN22/TZA754.DOCX</v>
      </c>
      <c r="O244" s="4" t="str">
        <f>HYPERLINK("https://docs.wto.org/imrd/directdoc.asp?DDFDocuments/u/G/TBTN22/TZA754.DOCX", "https://docs.wto.org/imrd/directdoc.asp?DDFDocuments/u/G/TBTN22/TZA754.DOCX")</f>
        <v>https://docs.wto.org/imrd/directdoc.asp?DDFDocuments/u/G/TBTN22/TZA754.DOCX</v>
      </c>
      <c r="P244" t="str">
        <f>HYPERLINK("https://docs.wto.org/imrd/directdoc.asp?DDFDocuments/v/G/TBTN22/TZA754.DOCX", "https://docs.wto.org/imrd/directdoc.asp?DDFDocuments/v/G/TBTN22/TZA754.DOCX")</f>
        <v>https://docs.wto.org/imrd/directdoc.asp?DDFDocuments/v/G/TBTN22/TZA754.DOCX</v>
      </c>
    </row>
    <row r="245" spans="1:16" ht="75" customHeight="1">
      <c r="A245" s="8" t="s">
        <v>1121</v>
      </c>
      <c r="B245" s="5" t="s">
        <v>944</v>
      </c>
      <c r="C245" s="4" t="str">
        <f>HYPERLINK("https://epingalert.org/en/Search?viewData= G/TBT/N/BRA/1375"," G/TBT/N/BRA/1375")</f>
        <v xml:space="preserve"> G/TBT/N/BRA/1375</v>
      </c>
      <c r="D245" s="4" t="s">
        <v>149</v>
      </c>
      <c r="E245" s="5" t="s">
        <v>942</v>
      </c>
      <c r="F245" s="5" t="s">
        <v>943</v>
      </c>
      <c r="H245" s="4" t="s">
        <v>945</v>
      </c>
      <c r="I245" s="4" t="s">
        <v>128</v>
      </c>
      <c r="J245" s="4" t="s">
        <v>55</v>
      </c>
      <c r="K245" s="6" t="s">
        <v>18</v>
      </c>
      <c r="L245" s="4" t="s">
        <v>21</v>
      </c>
      <c r="M245" s="5" t="s">
        <v>946</v>
      </c>
      <c r="N245" s="4" t="str">
        <f>HYPERLINK("https://docs.wto.org/imrd/directdoc.asp?DDFDocuments/t/G/TBTN22/BRA1375.DOCX", "https://docs.wto.org/imrd/directdoc.asp?DDFDocuments/t/G/TBTN22/BRA1375.DOCX")</f>
        <v>https://docs.wto.org/imrd/directdoc.asp?DDFDocuments/t/G/TBTN22/BRA1375.DOCX</v>
      </c>
      <c r="O245" s="4" t="str">
        <f>HYPERLINK("https://docs.wto.org/imrd/directdoc.asp?DDFDocuments/u/G/TBTN22/BRA1375.DOCX", "https://docs.wto.org/imrd/directdoc.asp?DDFDocuments/u/G/TBTN22/BRA1375.DOCX")</f>
        <v>https://docs.wto.org/imrd/directdoc.asp?DDFDocuments/u/G/TBTN22/BRA1375.DOCX</v>
      </c>
      <c r="P245" t="str">
        <f>HYPERLINK("https://docs.wto.org/imrd/directdoc.asp?DDFDocuments/v/G/TBTN22/BRA1375.DOCX", "https://docs.wto.org/imrd/directdoc.asp?DDFDocuments/v/G/TBTN22/BRA1375.DOCX")</f>
        <v>https://docs.wto.org/imrd/directdoc.asp?DDFDocuments/v/G/TBTN22/BRA1375.DOCX</v>
      </c>
    </row>
    <row r="246" spans="1:16" ht="75" customHeight="1">
      <c r="A246" s="8" t="s">
        <v>1036</v>
      </c>
      <c r="B246" s="5" t="s">
        <v>420</v>
      </c>
      <c r="C246" s="4" t="str">
        <f>HYPERLINK("https://epingalert.org/en/Search?viewData= G/TBT/N/KEN/1255"," G/TBT/N/KEN/1255")</f>
        <v xml:space="preserve"> G/TBT/N/KEN/1255</v>
      </c>
      <c r="D246" s="4" t="s">
        <v>94</v>
      </c>
      <c r="E246" s="5" t="s">
        <v>418</v>
      </c>
      <c r="F246" s="5" t="s">
        <v>419</v>
      </c>
      <c r="H246" s="4" t="s">
        <v>18</v>
      </c>
      <c r="I246" s="4" t="s">
        <v>18</v>
      </c>
      <c r="J246" s="4" t="s">
        <v>951</v>
      </c>
      <c r="K246" s="6">
        <v>44744</v>
      </c>
      <c r="L246" s="4" t="s">
        <v>21</v>
      </c>
      <c r="M246" s="5" t="s">
        <v>952</v>
      </c>
      <c r="N246" s="4" t="str">
        <f>HYPERLINK("https://docs.wto.org/imrd/directdoc.asp?DDFDocuments/t/G/TBTN22/URY62.DOCX", "https://docs.wto.org/imrd/directdoc.asp?DDFDocuments/t/G/TBTN22/URY62.DOCX")</f>
        <v>https://docs.wto.org/imrd/directdoc.asp?DDFDocuments/t/G/TBTN22/URY62.DOCX</v>
      </c>
      <c r="O246" s="4" t="str">
        <f>HYPERLINK("https://docs.wto.org/imrd/directdoc.asp?DDFDocuments/u/G/TBTN22/URY62.DOCX", "https://docs.wto.org/imrd/directdoc.asp?DDFDocuments/u/G/TBTN22/URY62.DOCX")</f>
        <v>https://docs.wto.org/imrd/directdoc.asp?DDFDocuments/u/G/TBTN22/URY62.DOCX</v>
      </c>
      <c r="P246" t="str">
        <f>HYPERLINK("https://docs.wto.org/imrd/directdoc.asp?DDFDocuments/v/G/TBTN22/URY62.DOCX", "https://docs.wto.org/imrd/directdoc.asp?DDFDocuments/v/G/TBTN22/URY62.DOCX")</f>
        <v>https://docs.wto.org/imrd/directdoc.asp?DDFDocuments/v/G/TBTN22/URY62.DOCX</v>
      </c>
    </row>
    <row r="247" spans="1:16" ht="75" customHeight="1">
      <c r="A247" s="8" t="s">
        <v>1024</v>
      </c>
      <c r="B247" s="5" t="s">
        <v>311</v>
      </c>
      <c r="C247" s="4" t="str">
        <f>HYPERLINK("https://epingalert.org/en/Search?viewData= G/TBT/N/TPKM/489"," G/TBT/N/TPKM/489")</f>
        <v xml:space="preserve"> G/TBT/N/TPKM/489</v>
      </c>
      <c r="D247" s="4" t="s">
        <v>69</v>
      </c>
      <c r="E247" s="5" t="s">
        <v>309</v>
      </c>
      <c r="F247" s="5" t="s">
        <v>310</v>
      </c>
      <c r="H247" s="4" t="s">
        <v>956</v>
      </c>
      <c r="I247" s="4" t="s">
        <v>957</v>
      </c>
      <c r="J247" s="4" t="s">
        <v>794</v>
      </c>
      <c r="K247" s="6">
        <v>44744</v>
      </c>
      <c r="L247" s="4" t="s">
        <v>21</v>
      </c>
      <c r="M247" s="5" t="s">
        <v>958</v>
      </c>
      <c r="N247" s="4" t="str">
        <f>HYPERLINK("https://docs.wto.org/imrd/directdoc.asp?DDFDocuments/t/G/TBTN22/TZA752.DOCX", "https://docs.wto.org/imrd/directdoc.asp?DDFDocuments/t/G/TBTN22/TZA752.DOCX")</f>
        <v>https://docs.wto.org/imrd/directdoc.asp?DDFDocuments/t/G/TBTN22/TZA752.DOCX</v>
      </c>
      <c r="O247" s="4" t="str">
        <f>HYPERLINK("https://docs.wto.org/imrd/directdoc.asp?DDFDocuments/u/G/TBTN22/TZA752.DOCX", "https://docs.wto.org/imrd/directdoc.asp?DDFDocuments/u/G/TBTN22/TZA752.DOCX")</f>
        <v>https://docs.wto.org/imrd/directdoc.asp?DDFDocuments/u/G/TBTN22/TZA752.DOCX</v>
      </c>
      <c r="P247" t="str">
        <f>HYPERLINK("https://docs.wto.org/imrd/directdoc.asp?DDFDocuments/v/G/TBTN22/TZA752.DOCX", "https://docs.wto.org/imrd/directdoc.asp?DDFDocuments/v/G/TBTN22/TZA752.DOCX")</f>
        <v>https://docs.wto.org/imrd/directdoc.asp?DDFDocuments/v/G/TBTN22/TZA752.DOCX</v>
      </c>
    </row>
    <row r="248" spans="1:16" ht="75" customHeight="1">
      <c r="A248" s="8" t="s">
        <v>1031</v>
      </c>
      <c r="B248" s="5" t="s">
        <v>353</v>
      </c>
      <c r="C248" s="4" t="str">
        <f>HYPERLINK("https://epingalert.org/en/Search?viewData= G/TBT/N/BWA/137"," G/TBT/N/BWA/137")</f>
        <v xml:space="preserve"> G/TBT/N/BWA/137</v>
      </c>
      <c r="D248" s="4" t="s">
        <v>112</v>
      </c>
      <c r="E248" s="5" t="s">
        <v>351</v>
      </c>
      <c r="F248" s="5" t="s">
        <v>352</v>
      </c>
      <c r="H248" s="4" t="s">
        <v>18</v>
      </c>
      <c r="I248" s="4" t="s">
        <v>18</v>
      </c>
      <c r="J248" s="4" t="s">
        <v>951</v>
      </c>
      <c r="K248" s="6">
        <v>44744</v>
      </c>
      <c r="L248" s="4" t="s">
        <v>21</v>
      </c>
      <c r="M248" s="5" t="s">
        <v>962</v>
      </c>
      <c r="N248" s="4" t="str">
        <f>HYPERLINK("https://docs.wto.org/imrd/directdoc.asp?DDFDocuments/t/G/TBTN22/URY63.DOCX", "https://docs.wto.org/imrd/directdoc.asp?DDFDocuments/t/G/TBTN22/URY63.DOCX")</f>
        <v>https://docs.wto.org/imrd/directdoc.asp?DDFDocuments/t/G/TBTN22/URY63.DOCX</v>
      </c>
      <c r="O248" s="4" t="str">
        <f>HYPERLINK("https://docs.wto.org/imrd/directdoc.asp?DDFDocuments/u/G/TBTN22/URY63.DOCX", "https://docs.wto.org/imrd/directdoc.asp?DDFDocuments/u/G/TBTN22/URY63.DOCX")</f>
        <v>https://docs.wto.org/imrd/directdoc.asp?DDFDocuments/u/G/TBTN22/URY63.DOCX</v>
      </c>
      <c r="P248" t="str">
        <f>HYPERLINK("https://docs.wto.org/imrd/directdoc.asp?DDFDocuments/v/G/TBTN22/URY63.DOCX", "https://docs.wto.org/imrd/directdoc.asp?DDFDocuments/v/G/TBTN22/URY63.DOCX")</f>
        <v>https://docs.wto.org/imrd/directdoc.asp?DDFDocuments/v/G/TBTN22/URY63.DOCX</v>
      </c>
    </row>
    <row r="249" spans="1:16" ht="75" customHeight="1">
      <c r="A249" s="8" t="s">
        <v>1028</v>
      </c>
      <c r="B249" s="5" t="s">
        <v>336</v>
      </c>
      <c r="C249" s="4" t="str">
        <f>HYPERLINK("https://epingalert.org/en/Search?viewData= G/TBT/N/USA/1869"," G/TBT/N/USA/1869")</f>
        <v xml:space="preserve"> G/TBT/N/USA/1869</v>
      </c>
      <c r="D249" s="4" t="s">
        <v>14</v>
      </c>
      <c r="E249" s="5" t="s">
        <v>334</v>
      </c>
      <c r="F249" s="5" t="s">
        <v>335</v>
      </c>
      <c r="H249" s="4" t="s">
        <v>18</v>
      </c>
      <c r="I249" s="4" t="s">
        <v>18</v>
      </c>
      <c r="J249" s="4" t="s">
        <v>937</v>
      </c>
      <c r="K249" s="6">
        <v>44744</v>
      </c>
      <c r="L249" s="4" t="s">
        <v>21</v>
      </c>
      <c r="M249" s="5" t="s">
        <v>966</v>
      </c>
      <c r="N249" s="4" t="str">
        <f>HYPERLINK("https://docs.wto.org/imrd/directdoc.asp?DDFDocuments/t/G/TBTN22/URY64.DOCX", "https://docs.wto.org/imrd/directdoc.asp?DDFDocuments/t/G/TBTN22/URY64.DOCX")</f>
        <v>https://docs.wto.org/imrd/directdoc.asp?DDFDocuments/t/G/TBTN22/URY64.DOCX</v>
      </c>
      <c r="O249" s="4" t="str">
        <f>HYPERLINK("https://docs.wto.org/imrd/directdoc.asp?DDFDocuments/u/G/TBTN22/URY64.DOCX", "https://docs.wto.org/imrd/directdoc.asp?DDFDocuments/u/G/TBTN22/URY64.DOCX")</f>
        <v>https://docs.wto.org/imrd/directdoc.asp?DDFDocuments/u/G/TBTN22/URY64.DOCX</v>
      </c>
      <c r="P249" t="str">
        <f>HYPERLINK("https://docs.wto.org/imrd/directdoc.asp?DDFDocuments/v/G/TBTN22/URY64.DOCX", "https://docs.wto.org/imrd/directdoc.asp?DDFDocuments/v/G/TBTN22/URY64.DOCX")</f>
        <v>https://docs.wto.org/imrd/directdoc.asp?DDFDocuments/v/G/TBTN22/URY64.DOCX</v>
      </c>
    </row>
    <row r="250" spans="1:16" ht="75" customHeight="1">
      <c r="A250" s="8" t="s">
        <v>1128</v>
      </c>
      <c r="B250" s="5" t="s">
        <v>54</v>
      </c>
      <c r="C250" s="4" t="str">
        <f>HYPERLINK("https://epingalert.org/en/Search?viewData= G/TBT/N/UKR/215"," G/TBT/N/UKR/215")</f>
        <v xml:space="preserve"> G/TBT/N/UKR/215</v>
      </c>
      <c r="D250" s="4" t="s">
        <v>51</v>
      </c>
      <c r="E250" s="5" t="s">
        <v>52</v>
      </c>
      <c r="F250" s="5" t="s">
        <v>53</v>
      </c>
      <c r="H250" s="4" t="s">
        <v>970</v>
      </c>
      <c r="I250" s="4" t="s">
        <v>957</v>
      </c>
      <c r="J250" s="4" t="s">
        <v>794</v>
      </c>
      <c r="K250" s="6">
        <v>44744</v>
      </c>
      <c r="L250" s="4" t="s">
        <v>21</v>
      </c>
      <c r="M250" s="5" t="s">
        <v>971</v>
      </c>
      <c r="N250" s="4" t="str">
        <f>HYPERLINK("https://docs.wto.org/imrd/directdoc.asp?DDFDocuments/t/G/TBTN22/TZA751.DOCX", "https://docs.wto.org/imrd/directdoc.asp?DDFDocuments/t/G/TBTN22/TZA751.DOCX")</f>
        <v>https://docs.wto.org/imrd/directdoc.asp?DDFDocuments/t/G/TBTN22/TZA751.DOCX</v>
      </c>
      <c r="O250" s="4" t="str">
        <f>HYPERLINK("https://docs.wto.org/imrd/directdoc.asp?DDFDocuments/u/G/TBTN22/TZA751.DOCX", "https://docs.wto.org/imrd/directdoc.asp?DDFDocuments/u/G/TBTN22/TZA751.DOCX")</f>
        <v>https://docs.wto.org/imrd/directdoc.asp?DDFDocuments/u/G/TBTN22/TZA751.DOCX</v>
      </c>
      <c r="P250" t="str">
        <f>HYPERLINK("https://docs.wto.org/imrd/directdoc.asp?DDFDocuments/v/G/TBTN22/TZA751.DOCX", "https://docs.wto.org/imrd/directdoc.asp?DDFDocuments/v/G/TBTN22/TZA751.DOCX")</f>
        <v>https://docs.wto.org/imrd/directdoc.asp?DDFDocuments/v/G/TBTN22/TZA751.DOCX</v>
      </c>
    </row>
    <row r="251" spans="1:16" ht="75" customHeight="1">
      <c r="A251" s="8"/>
      <c r="B251" s="5" t="s">
        <v>183</v>
      </c>
      <c r="C251" s="4" t="str">
        <f>HYPERLINK("https://epingalert.org/en/Search?viewData= G/TBT/N/BWA/145"," G/TBT/N/BWA/145")</f>
        <v xml:space="preserve"> G/TBT/N/BWA/145</v>
      </c>
      <c r="D251" s="4" t="s">
        <v>112</v>
      </c>
      <c r="E251" s="5" t="s">
        <v>293</v>
      </c>
      <c r="F251" s="5" t="s">
        <v>294</v>
      </c>
      <c r="H251" s="4" t="s">
        <v>18</v>
      </c>
      <c r="I251" s="4" t="s">
        <v>18</v>
      </c>
      <c r="J251" s="4" t="s">
        <v>27</v>
      </c>
      <c r="K251" s="6">
        <v>44743</v>
      </c>
      <c r="L251" s="4" t="s">
        <v>21</v>
      </c>
      <c r="M251" s="5" t="s">
        <v>975</v>
      </c>
      <c r="N251" s="4" t="str">
        <f>HYPERLINK("https://docs.wto.org/imrd/directdoc.asp?DDFDocuments/t/G/TBTN22/EU888.DOCX", "https://docs.wto.org/imrd/directdoc.asp?DDFDocuments/t/G/TBTN22/EU888.DOCX")</f>
        <v>https://docs.wto.org/imrd/directdoc.asp?DDFDocuments/t/G/TBTN22/EU888.DOCX</v>
      </c>
      <c r="O251" s="4" t="str">
        <f>HYPERLINK("https://docs.wto.org/imrd/directdoc.asp?DDFDocuments/u/G/TBTN22/EU888.DOCX", "https://docs.wto.org/imrd/directdoc.asp?DDFDocuments/u/G/TBTN22/EU888.DOCX")</f>
        <v>https://docs.wto.org/imrd/directdoc.asp?DDFDocuments/u/G/TBTN22/EU888.DOCX</v>
      </c>
      <c r="P251" t="str">
        <f>HYPERLINK("https://docs.wto.org/imrd/directdoc.asp?DDFDocuments/v/G/TBTN22/EU888.DOCX", "https://docs.wto.org/imrd/directdoc.asp?DDFDocuments/v/G/TBTN22/EU888.DOCX")</f>
        <v>https://docs.wto.org/imrd/directdoc.asp?DDFDocuments/v/G/TBTN22/EU888.DOCX</v>
      </c>
    </row>
    <row r="252" spans="1:16">
      <c r="A252" s="8"/>
    </row>
    <row r="253" spans="1:16">
      <c r="A253" s="8"/>
    </row>
  </sheetData>
  <sortState xmlns:xlrd2="http://schemas.microsoft.com/office/spreadsheetml/2017/richdata2" ref="A2:F251">
    <sortCondition ref="A2:A25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2022-06-01T11:47:07Z</dcterms:created>
  <dcterms:modified xsi:type="dcterms:W3CDTF">2022-06-08T06:52:27Z</dcterms:modified>
</cp:coreProperties>
</file>