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3\"/>
    </mc:Choice>
  </mc:AlternateContent>
  <xr:revisionPtr revIDLastSave="0" documentId="13_ncr:1_{CFC6B874-ECC3-4F87-A053-67A8005FD37A}" xr6:coauthVersionLast="47" xr6:coauthVersionMax="47" xr10:uidLastSave="{00000000-0000-0000-0000-000000000000}"/>
  <bookViews>
    <workbookView xWindow="-120" yWindow="-120" windowWidth="29040" windowHeight="1584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16" i="1" l="1"/>
  <c r="Q216" i="1"/>
  <c r="P216" i="1"/>
  <c r="E157" i="1"/>
  <c r="R215" i="1"/>
  <c r="Q215" i="1"/>
  <c r="P215" i="1"/>
  <c r="E10" i="1"/>
  <c r="R214" i="1"/>
  <c r="Q214" i="1"/>
  <c r="P214" i="1"/>
  <c r="E9" i="1"/>
  <c r="R213" i="1"/>
  <c r="Q213" i="1"/>
  <c r="P213" i="1"/>
  <c r="E129" i="1"/>
  <c r="R212" i="1"/>
  <c r="Q212" i="1"/>
  <c r="P212" i="1"/>
  <c r="E2" i="1"/>
  <c r="R211" i="1"/>
  <c r="Q211" i="1"/>
  <c r="P211" i="1"/>
  <c r="E127" i="1"/>
  <c r="R210" i="1"/>
  <c r="Q210" i="1"/>
  <c r="P210" i="1"/>
  <c r="E126" i="1"/>
  <c r="R209" i="1"/>
  <c r="Q209" i="1"/>
  <c r="P209" i="1"/>
  <c r="E40" i="1"/>
  <c r="R208" i="1"/>
  <c r="Q208" i="1"/>
  <c r="P208" i="1"/>
  <c r="E158" i="1"/>
  <c r="R207" i="1"/>
  <c r="Q207" i="1"/>
  <c r="P207" i="1"/>
  <c r="E208" i="1"/>
  <c r="R206" i="1"/>
  <c r="Q206" i="1"/>
  <c r="P206" i="1"/>
  <c r="E130" i="1"/>
  <c r="R205" i="1"/>
  <c r="Q205" i="1"/>
  <c r="P205" i="1"/>
  <c r="E8" i="1"/>
  <c r="R204" i="1"/>
  <c r="Q204" i="1"/>
  <c r="P204" i="1"/>
  <c r="E61" i="1"/>
  <c r="R203" i="1"/>
  <c r="Q203" i="1"/>
  <c r="P203" i="1"/>
  <c r="E207" i="1"/>
  <c r="R202" i="1"/>
  <c r="Q202" i="1"/>
  <c r="P202" i="1"/>
  <c r="E170" i="1"/>
  <c r="R201" i="1"/>
  <c r="Q201" i="1"/>
  <c r="P201" i="1"/>
  <c r="E125" i="1"/>
  <c r="R200" i="1"/>
  <c r="Q200" i="1"/>
  <c r="P200" i="1"/>
  <c r="E37" i="1"/>
  <c r="R199" i="1"/>
  <c r="Q199" i="1"/>
  <c r="P199" i="1"/>
  <c r="E42" i="1"/>
  <c r="R198" i="1"/>
  <c r="Q198" i="1"/>
  <c r="P198" i="1"/>
  <c r="E210" i="1"/>
  <c r="R197" i="1"/>
  <c r="Q197" i="1"/>
  <c r="P197" i="1"/>
  <c r="E124" i="1"/>
  <c r="R196" i="1"/>
  <c r="Q196" i="1"/>
  <c r="P196" i="1"/>
  <c r="E134" i="1"/>
  <c r="R195" i="1"/>
  <c r="Q195" i="1"/>
  <c r="P195" i="1"/>
  <c r="E22" i="1"/>
  <c r="R194" i="1"/>
  <c r="Q194" i="1"/>
  <c r="P194" i="1"/>
  <c r="E123" i="1"/>
  <c r="R193" i="1"/>
  <c r="Q193" i="1"/>
  <c r="P193" i="1"/>
  <c r="E28" i="1"/>
  <c r="R192" i="1"/>
  <c r="Q192" i="1"/>
  <c r="P192" i="1"/>
  <c r="E11" i="1"/>
  <c r="R191" i="1"/>
  <c r="Q191" i="1"/>
  <c r="P191" i="1"/>
  <c r="E60" i="1"/>
  <c r="R190" i="1"/>
  <c r="Q190" i="1"/>
  <c r="P190" i="1"/>
  <c r="E27" i="1"/>
  <c r="R189" i="1"/>
  <c r="Q189" i="1"/>
  <c r="P189" i="1"/>
  <c r="E122" i="1"/>
  <c r="R188" i="1"/>
  <c r="Q188" i="1"/>
  <c r="P188" i="1"/>
  <c r="E175" i="1"/>
  <c r="R187" i="1"/>
  <c r="Q187" i="1"/>
  <c r="P187" i="1"/>
  <c r="E24" i="1"/>
  <c r="R186" i="1"/>
  <c r="Q186" i="1"/>
  <c r="P186" i="1"/>
  <c r="E121" i="1"/>
  <c r="R185" i="1"/>
  <c r="Q185" i="1"/>
  <c r="P185" i="1"/>
  <c r="E181" i="1"/>
  <c r="R184" i="1"/>
  <c r="Q184" i="1"/>
  <c r="P184" i="1"/>
  <c r="E59" i="1"/>
  <c r="R183" i="1"/>
  <c r="Q183" i="1"/>
  <c r="P183" i="1"/>
  <c r="E162" i="1"/>
  <c r="R182" i="1"/>
  <c r="Q182" i="1"/>
  <c r="P182" i="1"/>
  <c r="E120" i="1"/>
  <c r="R181" i="1"/>
  <c r="Q181" i="1"/>
  <c r="P181" i="1"/>
  <c r="E58" i="1"/>
  <c r="R180" i="1"/>
  <c r="Q180" i="1"/>
  <c r="P180" i="1"/>
  <c r="E216" i="1"/>
  <c r="R179" i="1"/>
  <c r="Q179" i="1"/>
  <c r="P179" i="1"/>
  <c r="E151" i="1"/>
  <c r="R178" i="1"/>
  <c r="Q178" i="1"/>
  <c r="P178" i="1"/>
  <c r="E152" i="1"/>
  <c r="R177" i="1"/>
  <c r="Q177" i="1"/>
  <c r="P177" i="1"/>
  <c r="E178" i="1"/>
  <c r="R176" i="1"/>
  <c r="Q176" i="1"/>
  <c r="P176" i="1"/>
  <c r="E150" i="1"/>
  <c r="R175" i="1"/>
  <c r="Q175" i="1"/>
  <c r="P175" i="1"/>
  <c r="E163" i="1"/>
  <c r="R174" i="1"/>
  <c r="Q174" i="1"/>
  <c r="P174" i="1"/>
  <c r="E156" i="1"/>
  <c r="R173" i="1"/>
  <c r="Q173" i="1"/>
  <c r="P173" i="1"/>
  <c r="E3" i="1"/>
  <c r="R172" i="1"/>
  <c r="Q172" i="1"/>
  <c r="P172" i="1"/>
  <c r="E172" i="1"/>
  <c r="R171" i="1"/>
  <c r="Q171" i="1"/>
  <c r="P171" i="1"/>
  <c r="E173" i="1"/>
  <c r="R170" i="1"/>
  <c r="Q170" i="1"/>
  <c r="P170" i="1"/>
  <c r="E119" i="1"/>
  <c r="R169" i="1"/>
  <c r="Q169" i="1"/>
  <c r="P169" i="1"/>
  <c r="E7" i="1"/>
  <c r="R168" i="1"/>
  <c r="Q168" i="1"/>
  <c r="P168" i="1"/>
  <c r="E167" i="1"/>
  <c r="R167" i="1"/>
  <c r="Q167" i="1"/>
  <c r="P167" i="1"/>
  <c r="E118" i="1"/>
  <c r="R166" i="1"/>
  <c r="Q166" i="1"/>
  <c r="P166" i="1"/>
  <c r="E180" i="1"/>
  <c r="R165" i="1"/>
  <c r="Q165" i="1"/>
  <c r="P165" i="1"/>
  <c r="E13" i="1"/>
  <c r="R164" i="1"/>
  <c r="Q164" i="1"/>
  <c r="P164" i="1"/>
  <c r="E117" i="1"/>
  <c r="R163" i="1"/>
  <c r="Q163" i="1"/>
  <c r="P163" i="1"/>
  <c r="E15" i="1"/>
  <c r="R162" i="1"/>
  <c r="Q162" i="1"/>
  <c r="P162" i="1"/>
  <c r="E14" i="1"/>
  <c r="R161" i="1"/>
  <c r="Q161" i="1"/>
  <c r="P161" i="1"/>
  <c r="E5" i="1"/>
  <c r="R160" i="1"/>
  <c r="Q160" i="1"/>
  <c r="P160" i="1"/>
  <c r="E12" i="1"/>
  <c r="R159" i="1"/>
  <c r="Q159" i="1"/>
  <c r="P159" i="1"/>
  <c r="E149" i="1"/>
  <c r="R158" i="1"/>
  <c r="Q158" i="1"/>
  <c r="P158" i="1"/>
  <c r="E41" i="1"/>
  <c r="R157" i="1"/>
  <c r="Q157" i="1"/>
  <c r="P157" i="1"/>
  <c r="E57" i="1"/>
  <c r="R156" i="1"/>
  <c r="Q156" i="1"/>
  <c r="P156" i="1"/>
  <c r="E116" i="1"/>
  <c r="R155" i="1"/>
  <c r="Q155" i="1"/>
  <c r="P155" i="1"/>
  <c r="E115" i="1"/>
  <c r="R154" i="1"/>
  <c r="Q154" i="1"/>
  <c r="P154" i="1"/>
  <c r="E114" i="1"/>
  <c r="R153" i="1"/>
  <c r="Q153" i="1"/>
  <c r="P153" i="1"/>
  <c r="E56" i="1"/>
  <c r="R152" i="1"/>
  <c r="Q152" i="1"/>
  <c r="P152" i="1"/>
  <c r="E4" i="1"/>
  <c r="R151" i="1"/>
  <c r="Q151" i="1"/>
  <c r="P151" i="1"/>
  <c r="E55" i="1"/>
  <c r="R150" i="1"/>
  <c r="Q150" i="1"/>
  <c r="P150" i="1"/>
  <c r="E54" i="1"/>
  <c r="R149" i="1"/>
  <c r="Q149" i="1"/>
  <c r="P149" i="1"/>
  <c r="E171" i="1"/>
  <c r="R148" i="1"/>
  <c r="Q148" i="1"/>
  <c r="P148" i="1"/>
  <c r="E137" i="1"/>
  <c r="R147" i="1"/>
  <c r="Q147" i="1"/>
  <c r="P147" i="1"/>
  <c r="E53" i="1"/>
  <c r="R146" i="1"/>
  <c r="Q146" i="1"/>
  <c r="P146" i="1"/>
  <c r="E52" i="1"/>
  <c r="R145" i="1"/>
  <c r="Q145" i="1"/>
  <c r="P145" i="1"/>
  <c r="E153" i="1"/>
  <c r="R144" i="1"/>
  <c r="Q144" i="1"/>
  <c r="P144" i="1"/>
  <c r="E51" i="1"/>
  <c r="R143" i="1"/>
  <c r="Q143" i="1"/>
  <c r="P143" i="1"/>
  <c r="E50" i="1"/>
  <c r="R142" i="1"/>
  <c r="Q142" i="1"/>
  <c r="P142" i="1"/>
  <c r="E49" i="1"/>
  <c r="R141" i="1"/>
  <c r="Q141" i="1"/>
  <c r="P141" i="1"/>
  <c r="E48" i="1"/>
  <c r="R140" i="1"/>
  <c r="Q140" i="1"/>
  <c r="P140" i="1"/>
  <c r="E47" i="1"/>
  <c r="R139" i="1"/>
  <c r="Q139" i="1"/>
  <c r="P139" i="1"/>
  <c r="E46" i="1"/>
  <c r="R138" i="1"/>
  <c r="Q138" i="1"/>
  <c r="P138" i="1"/>
  <c r="E183" i="1"/>
  <c r="R137" i="1"/>
  <c r="Q137" i="1"/>
  <c r="P137" i="1"/>
  <c r="E113" i="1"/>
  <c r="R136" i="1"/>
  <c r="Q136" i="1"/>
  <c r="P136" i="1"/>
  <c r="E43" i="1"/>
  <c r="R135" i="1"/>
  <c r="Q135" i="1"/>
  <c r="P135" i="1"/>
  <c r="E6" i="1"/>
  <c r="R134" i="1"/>
  <c r="Q134" i="1"/>
  <c r="P134" i="1"/>
  <c r="E80" i="1"/>
  <c r="R133" i="1"/>
  <c r="Q133" i="1"/>
  <c r="P133" i="1"/>
  <c r="E25" i="1"/>
  <c r="R132" i="1"/>
  <c r="Q132" i="1"/>
  <c r="P132" i="1"/>
  <c r="E45" i="1"/>
  <c r="R131" i="1"/>
  <c r="Q131" i="1"/>
  <c r="P131" i="1"/>
  <c r="E136" i="1"/>
  <c r="R130" i="1"/>
  <c r="Q130" i="1"/>
  <c r="P130" i="1"/>
  <c r="E135" i="1"/>
  <c r="R129" i="1"/>
  <c r="Q129" i="1"/>
  <c r="P129" i="1"/>
  <c r="E185" i="1"/>
  <c r="R128" i="1"/>
  <c r="Q128" i="1"/>
  <c r="P128" i="1"/>
  <c r="E155" i="1"/>
  <c r="R127" i="1"/>
  <c r="Q127" i="1"/>
  <c r="P127" i="1"/>
  <c r="E44" i="1"/>
  <c r="R126" i="1"/>
  <c r="Q126" i="1"/>
  <c r="P126" i="1"/>
  <c r="E23" i="1"/>
  <c r="R125" i="1"/>
  <c r="Q125" i="1"/>
  <c r="P125" i="1"/>
  <c r="E112" i="1"/>
  <c r="R124" i="1"/>
  <c r="Q124" i="1"/>
  <c r="P124" i="1"/>
  <c r="E184" i="1"/>
  <c r="R123" i="1"/>
  <c r="Q123" i="1"/>
  <c r="P123" i="1"/>
  <c r="E111" i="1"/>
  <c r="R122" i="1"/>
  <c r="Q122" i="1"/>
  <c r="P122" i="1"/>
  <c r="E110" i="1"/>
  <c r="R121" i="1"/>
  <c r="Q121" i="1"/>
  <c r="P121" i="1"/>
  <c r="E109" i="1"/>
  <c r="R120" i="1"/>
  <c r="Q120" i="1"/>
  <c r="P120" i="1"/>
  <c r="E108" i="1"/>
  <c r="R119" i="1"/>
  <c r="Q119" i="1"/>
  <c r="P119" i="1"/>
  <c r="E107" i="1"/>
  <c r="R118" i="1"/>
  <c r="Q118" i="1"/>
  <c r="P118" i="1"/>
  <c r="E106" i="1"/>
  <c r="R117" i="1"/>
  <c r="Q117" i="1"/>
  <c r="P117" i="1"/>
  <c r="E105" i="1"/>
  <c r="R116" i="1"/>
  <c r="Q116" i="1"/>
  <c r="P116" i="1"/>
  <c r="E104" i="1"/>
  <c r="R115" i="1"/>
  <c r="Q115" i="1"/>
  <c r="P115" i="1"/>
  <c r="E103" i="1"/>
  <c r="R114" i="1"/>
  <c r="Q114" i="1"/>
  <c r="P114" i="1"/>
  <c r="E102" i="1"/>
  <c r="R113" i="1"/>
  <c r="Q113" i="1"/>
  <c r="P113" i="1"/>
  <c r="E39" i="1"/>
  <c r="R112" i="1"/>
  <c r="Q112" i="1"/>
  <c r="P112" i="1"/>
  <c r="E38" i="1"/>
  <c r="R111" i="1"/>
  <c r="Q111" i="1"/>
  <c r="P111" i="1"/>
  <c r="E101" i="1"/>
  <c r="R110" i="1"/>
  <c r="Q110" i="1"/>
  <c r="P110" i="1"/>
  <c r="E211" i="1"/>
  <c r="R109" i="1"/>
  <c r="Q109" i="1"/>
  <c r="P109" i="1"/>
  <c r="E100" i="1"/>
  <c r="R108" i="1"/>
  <c r="Q108" i="1"/>
  <c r="P108" i="1"/>
  <c r="E128" i="1"/>
  <c r="R107" i="1"/>
  <c r="Q107" i="1"/>
  <c r="P107" i="1"/>
  <c r="E148" i="1"/>
  <c r="Q106" i="1"/>
  <c r="P106" i="1"/>
  <c r="E99" i="1"/>
  <c r="R105" i="1"/>
  <c r="Q105" i="1"/>
  <c r="P105" i="1"/>
  <c r="E98" i="1"/>
  <c r="Q104" i="1"/>
  <c r="P104" i="1"/>
  <c r="E160" i="1"/>
  <c r="Q103" i="1"/>
  <c r="P103" i="1"/>
  <c r="E165" i="1"/>
  <c r="Q102" i="1"/>
  <c r="P102" i="1"/>
  <c r="E97" i="1"/>
  <c r="Q101" i="1"/>
  <c r="P101" i="1"/>
  <c r="E133" i="1"/>
  <c r="R100" i="1"/>
  <c r="Q100" i="1"/>
  <c r="P100" i="1"/>
  <c r="E179" i="1"/>
  <c r="Q99" i="1"/>
  <c r="P99" i="1"/>
  <c r="E96" i="1"/>
  <c r="Q98" i="1"/>
  <c r="P98" i="1"/>
  <c r="E212" i="1"/>
  <c r="Q97" i="1"/>
  <c r="P97" i="1"/>
  <c r="E213" i="1"/>
  <c r="Q96" i="1"/>
  <c r="P96" i="1"/>
  <c r="E132" i="1"/>
  <c r="Q95" i="1"/>
  <c r="P95" i="1"/>
  <c r="E166" i="1"/>
  <c r="R94" i="1"/>
  <c r="P94" i="1"/>
  <c r="E147" i="1"/>
  <c r="R93" i="1"/>
  <c r="Q93" i="1"/>
  <c r="P93" i="1"/>
  <c r="E206" i="1"/>
  <c r="R92" i="1"/>
  <c r="Q92" i="1"/>
  <c r="P92" i="1"/>
  <c r="E205" i="1"/>
  <c r="R91" i="1"/>
  <c r="Q91" i="1"/>
  <c r="P91" i="1"/>
  <c r="E204" i="1"/>
  <c r="R90" i="1"/>
  <c r="Q90" i="1"/>
  <c r="P90" i="1"/>
  <c r="E203" i="1"/>
  <c r="P89" i="1"/>
  <c r="E164" i="1"/>
  <c r="P88" i="1"/>
  <c r="E36" i="1"/>
  <c r="P87" i="1"/>
  <c r="E146" i="1"/>
  <c r="P86" i="1"/>
  <c r="E35" i="1"/>
  <c r="R85" i="1"/>
  <c r="Q85" i="1"/>
  <c r="P85" i="1"/>
  <c r="E202" i="1"/>
  <c r="P84" i="1"/>
  <c r="E161" i="1"/>
  <c r="R83" i="1"/>
  <c r="Q83" i="1"/>
  <c r="P83" i="1"/>
  <c r="E201" i="1"/>
  <c r="P82" i="1"/>
  <c r="E34" i="1"/>
  <c r="R81" i="1"/>
  <c r="P81" i="1"/>
  <c r="E145" i="1"/>
  <c r="P80" i="1"/>
  <c r="E26" i="1"/>
  <c r="P79" i="1"/>
  <c r="E177" i="1"/>
  <c r="R78" i="1"/>
  <c r="Q78" i="1"/>
  <c r="P78" i="1"/>
  <c r="E200" i="1"/>
  <c r="R77" i="1"/>
  <c r="P77" i="1"/>
  <c r="E144" i="1"/>
  <c r="Q76" i="1"/>
  <c r="P76" i="1"/>
  <c r="E78" i="1"/>
  <c r="R75" i="1"/>
  <c r="P75" i="1"/>
  <c r="E77" i="1"/>
  <c r="P74" i="1"/>
  <c r="E81" i="1"/>
  <c r="R73" i="1"/>
  <c r="Q73" i="1"/>
  <c r="P73" i="1"/>
  <c r="E199" i="1"/>
  <c r="R72" i="1"/>
  <c r="Q72" i="1"/>
  <c r="P72" i="1"/>
  <c r="E198" i="1"/>
  <c r="R71" i="1"/>
  <c r="Q71" i="1"/>
  <c r="P71" i="1"/>
  <c r="E197" i="1"/>
  <c r="R70" i="1"/>
  <c r="P70" i="1"/>
  <c r="E143" i="1"/>
  <c r="P69" i="1"/>
  <c r="E186" i="1"/>
  <c r="R68" i="1"/>
  <c r="P68" i="1"/>
  <c r="E142" i="1"/>
  <c r="P67" i="1"/>
  <c r="E79" i="1"/>
  <c r="P66" i="1"/>
  <c r="E74" i="1"/>
  <c r="P65" i="1"/>
  <c r="E73" i="1"/>
  <c r="P64" i="1"/>
  <c r="E72" i="1"/>
  <c r="P63" i="1"/>
  <c r="E71" i="1"/>
  <c r="P62" i="1"/>
  <c r="E76" i="1"/>
  <c r="P61" i="1"/>
  <c r="E196" i="1"/>
  <c r="P60" i="1"/>
  <c r="E195" i="1"/>
  <c r="P59" i="1"/>
  <c r="E19" i="1"/>
  <c r="P58" i="1"/>
  <c r="E194" i="1"/>
  <c r="Q57" i="1"/>
  <c r="P57" i="1"/>
  <c r="E95" i="1"/>
  <c r="P56" i="1"/>
  <c r="E168" i="1"/>
  <c r="Q55" i="1"/>
  <c r="P55" i="1"/>
  <c r="E94" i="1"/>
  <c r="P54" i="1"/>
  <c r="E70" i="1"/>
  <c r="P53" i="1"/>
  <c r="E176" i="1"/>
  <c r="P52" i="1"/>
  <c r="E69" i="1"/>
  <c r="P51" i="1"/>
  <c r="E68" i="1"/>
  <c r="P50" i="1"/>
  <c r="E190" i="1"/>
  <c r="P49" i="1"/>
  <c r="E67" i="1"/>
  <c r="P48" i="1"/>
  <c r="E66" i="1"/>
  <c r="P47" i="1"/>
  <c r="E189" i="1"/>
  <c r="P46" i="1"/>
  <c r="E33" i="1"/>
  <c r="P45" i="1"/>
  <c r="E188" i="1"/>
  <c r="P44" i="1"/>
  <c r="E187" i="1"/>
  <c r="P43" i="1"/>
  <c r="E65" i="1"/>
  <c r="P42" i="1"/>
  <c r="E64" i="1"/>
  <c r="P41" i="1"/>
  <c r="E63" i="1"/>
  <c r="R40" i="1"/>
  <c r="E32" i="1"/>
  <c r="P39" i="1"/>
  <c r="E141" i="1"/>
  <c r="P38" i="1"/>
  <c r="E193" i="1"/>
  <c r="P37" i="1"/>
  <c r="E192" i="1"/>
  <c r="P36" i="1"/>
  <c r="E62" i="1"/>
  <c r="Q35" i="1"/>
  <c r="P35" i="1"/>
  <c r="E93" i="1"/>
  <c r="P34" i="1"/>
  <c r="E140" i="1"/>
  <c r="Q33" i="1"/>
  <c r="P33" i="1"/>
  <c r="E169" i="1"/>
  <c r="P32" i="1"/>
  <c r="E139" i="1"/>
  <c r="P31" i="1"/>
  <c r="E138" i="1"/>
  <c r="Q30" i="1"/>
  <c r="P30" i="1"/>
  <c r="E92" i="1"/>
  <c r="Q29" i="1"/>
  <c r="P29" i="1"/>
  <c r="E91" i="1"/>
  <c r="P28" i="1"/>
  <c r="E191" i="1"/>
  <c r="P27" i="1"/>
  <c r="E154" i="1"/>
  <c r="P26" i="1"/>
  <c r="E90" i="1"/>
  <c r="P25" i="1"/>
  <c r="E89" i="1"/>
  <c r="P24" i="1"/>
  <c r="E88" i="1"/>
  <c r="P23" i="1"/>
  <c r="E87" i="1"/>
  <c r="P22" i="1"/>
  <c r="E86" i="1"/>
  <c r="P21" i="1"/>
  <c r="E85" i="1"/>
  <c r="P20" i="1"/>
  <c r="E31" i="1"/>
  <c r="P19" i="1"/>
  <c r="E84" i="1"/>
  <c r="P18" i="1"/>
  <c r="E18" i="1"/>
  <c r="P17" i="1"/>
  <c r="E214" i="1"/>
  <c r="P16" i="1"/>
  <c r="E29" i="1"/>
  <c r="P15" i="1"/>
  <c r="E209" i="1"/>
  <c r="P14" i="1"/>
  <c r="E174" i="1"/>
  <c r="P13" i="1"/>
  <c r="E17" i="1"/>
  <c r="P12" i="1"/>
  <c r="E30" i="1"/>
  <c r="P11" i="1"/>
  <c r="E182" i="1"/>
  <c r="P10" i="1"/>
  <c r="E215" i="1"/>
  <c r="Q9" i="1"/>
  <c r="P9" i="1"/>
  <c r="E83" i="1"/>
  <c r="P8" i="1"/>
  <c r="E159" i="1"/>
  <c r="R7" i="1"/>
  <c r="E75" i="1"/>
  <c r="Q6" i="1"/>
  <c r="P6" i="1"/>
  <c r="E82" i="1"/>
  <c r="P5" i="1"/>
  <c r="E21" i="1"/>
  <c r="P4" i="1"/>
  <c r="E20" i="1"/>
  <c r="P3" i="1"/>
  <c r="E131" i="1"/>
  <c r="P2" i="1"/>
  <c r="E16" i="1"/>
</calcChain>
</file>

<file path=xl/sharedStrings.xml><?xml version="1.0" encoding="utf-8"?>
<sst xmlns="http://schemas.openxmlformats.org/spreadsheetml/2006/main" count="2372" uniqueCount="1019">
  <si>
    <t>Notifying Member</t>
  </si>
  <si>
    <t>Distribution date</t>
  </si>
  <si>
    <t>Document symbol</t>
  </si>
  <si>
    <t>Title</t>
  </si>
  <si>
    <t>Description</t>
  </si>
  <si>
    <t>Products covered</t>
  </si>
  <si>
    <t>HS code(s)</t>
  </si>
  <si>
    <t>ICS code(s)</t>
  </si>
  <si>
    <t>Objectives</t>
  </si>
  <si>
    <t>Keywords</t>
  </si>
  <si>
    <t>Final date for comments</t>
  </si>
  <si>
    <t>Notification type</t>
  </si>
  <si>
    <t>Notified document</t>
  </si>
  <si>
    <t>Link to notification(EN)</t>
  </si>
  <si>
    <t>Link to notification(FR)</t>
  </si>
  <si>
    <t>Link to notification(ES)</t>
  </si>
  <si>
    <t>European Union</t>
  </si>
  <si>
    <t>Draft Commission Implementing Regulation approving Chrysanthemum cinerariaefolium extract from open and mature flowers of Tanacetum cinerariifolium obtained with supercritical carbon dioxide as an active substance for use in biocidal products of product-type 18 in accordance with Regulation (EU) No 528/2012 of the European Parliament and of the Counci</t>
  </si>
  <si>
    <t>This draft Commission Implementing Regulation approves Chrysanthemum cinerariaefolium extract from open and mature flowers of Tanacetum cinerariifolium obtained with supercritical carbon dioxide as an active substance for use in biocidal products of product-type 18</t>
  </si>
  <si>
    <t>Biocidal products</t>
  </si>
  <si>
    <t/>
  </si>
  <si>
    <t>Harmonization (TBT); Protection of human health or safety (TBT); Protection of the environment (TBT)</t>
  </si>
  <si>
    <t>Regular notification</t>
  </si>
  <si>
    <r>
      <rPr>
        <sz val="11"/>
        <rFont val="Calibri"/>
      </rPr>
      <t>https://members.wto.org/crnattachments/2023/TBT/EEC/23_1391_00_e.pdf
https://members.wto.org/crnattachments/2023/TBT/EEC/23_1391_01_e.pdf</t>
    </r>
  </si>
  <si>
    <t>Uganda</t>
  </si>
  <si>
    <t>DUS 2302-2: 2022, Mats — Specification — Part 2: Machine made, First Edition </t>
  </si>
  <si>
    <t>This Draft Uganda Standard specifies requirements, sampling and test methods for machine made mats.  The standard applies to machine made table mats, floor mats, door mats, wall mats, picnic mats and bathroom mats.</t>
  </si>
  <si>
    <t>Carpets and other textile floor coverings, whether or not made up (excl. knotted, woven or tufted "needle punched", and of felt) (HS code(s): 5705); Floor coverings (ICS code(s): 97.150)</t>
  </si>
  <si>
    <t>5705 - Carpets and other textile floor coverings, whether or not made up (excl. knotted, woven or tufted "needle punched", and of felt)</t>
  </si>
  <si>
    <t>97.150 - Non-textile floor coverings</t>
  </si>
  <si>
    <t>Consumer information, labelling (TBT); Protection of human health or safety (TBT); Protection of the environment (TBT); Quality requirements (TBT); Reducing trade barriers and facilitating trade (TBT)</t>
  </si>
  <si>
    <r>
      <rPr>
        <sz val="11"/>
        <rFont val="Calibri"/>
      </rPr>
      <t>https://members.wto.org/crnattachments/2023/TBT/UGA/23_1388_00_e.pdf</t>
    </r>
  </si>
  <si>
    <t>Thailand</t>
  </si>
  <si>
    <t>Draft Ministerial Regulation on secondary cells and batteries containing alkaline or other non-acid electrolytes – safety requirements for portable sealed secondary cells, and for batteries made from them, for use in portable applications – part 1: nickel systems (TIS 62133 Part 1-25xx)</t>
  </si>
  <si>
    <t>The draft Ministerial Regulation mandates secondary cells and batteries to conform with the standard for secondary cells and batteries containing alkaline or other non-acid electrolytes – safety requirements for portable sealed secondary cells, and for batteries made from them, for use in portable applications – part 1: nickel systems (TIS 62133 Part 1-25xx).This standard specifies requirements and tests for the safe operation of portable sealed secondary nickel cells and batteries containing alkaline electrolytes, under intended use and reasonably foreseeable misuse.This standard does not cover secondary cells and batteries used in medical devices and electric vehicles.</t>
  </si>
  <si>
    <t>Portable sealed secondary nickel cells and batteries containing alkaline electrolyte  (ICS code(s): 29.220.30)</t>
  </si>
  <si>
    <t>29.220.30 - Alkaline secondary cells and batteries</t>
  </si>
  <si>
    <t>Protection of human health or safety (TBT); Prevention of deceptive practices and consumer protection (TBT)</t>
  </si>
  <si>
    <r>
      <rPr>
        <sz val="11"/>
        <rFont val="Calibri"/>
      </rPr>
      <t>https://members.wto.org/crnattachments/2023/TBT/THA/23_1382_00_x.pdf</t>
    </r>
  </si>
  <si>
    <t>Draft Ministerial Regulation on secondary cells and batteries containing alkaline or other non-acid electrolytes – safety requirements for portable sealed secondary cells, and for batteries made from them, for use in portable applications – part 2: lithium systems (TIS 62133 Part 2-25xx)</t>
  </si>
  <si>
    <t>The draft Ministerial Regulation mandates secondary cells and batteries to conform with the standard for secondary cells and batteries containing alkaline or other non-acid electrolytes – safety requirements for portable sealed secondary cells, and for batteries made from them, for use in portable applications – part 2: lithium systems (TIS 62133 Part 2-25xx).This standard specifies requirements and tests for the safe operation of portable sealed secondary lithium cells and batteries containing non-acid electrolytes, under intended use and reasonably foreseeable misuse.This standard does not cover secondary cells and batteries used in medical devices and electric vehicles.</t>
  </si>
  <si>
    <t>Portable sealed secondary lithium cells and batteries containing non-acid electrolyte (ICS code(s): 29.220.30)</t>
  </si>
  <si>
    <r>
      <rPr>
        <sz val="11"/>
        <rFont val="Calibri"/>
      </rPr>
      <t>https://members.wto.org/crnattachments/2023/TBT/THA/23_1383_00_x.pdf</t>
    </r>
  </si>
  <si>
    <t>Canada</t>
  </si>
  <si>
    <t>Proposed Maximum Residue Limit: Carfentrazone-ethyl (PMRL2023-13)</t>
  </si>
  <si>
    <t>The objective of the notified document PMRL2023-13 is to consult on the listed maximum residue limits (MRLs) for carfentrazone-ethyl that have been proposed by Health Canada’s Pest Management Regulatory Agency (PMRA).MRL (ppm)1   Raw Agricultural Commodity (RAC) and/or Processed Commodity2,30.1                     Bulb vegetables (crop group 3-07); leafy vegetables (crop group 4-13); fruiting vegetables (crop group 8-09); pome fruits (crop group 11-09); stone fruits (crop group 12-09); bushberries (crop subgroup 13-07B); rapeseeds (crop subgroup 20A) (revised); sunflowers (crop subgroup 20B) (revised); leaf petioles vegetables (crop subgroup 22B); fresh peppermint leaves, dried peppermint leaves, fresh spearmint leaves, dried spearmint leaves1 ppm = parts per million2 The current established MRL of 0.8 ppm for the milling fractions of barley, buckwheat, millet, oat, rye, triticale, and wheat will be expired, as the processed fractions will be covered by the established MRL of 0.1 ppm for the raw agricultural commodities (RAC). 3 The commodities of edible leaved chrysanthemum, Chinese mustard cabbage, mustard spinach and pepper hybrids, all at the established MRL of 0.1 ppm, will be expired to reflect recent changes in crop grouping terminology. The currently established MRLs (all at 0.1 ppm) for the following commodities will be expired and replaced by their relevant proposed crop group/subgroup MRLs: Chinese onions, dry bulb onions, garlic, great headed garlic, green onions, leeks, potato onions, shallots, tree onion tops, Welsh onion tops; amaranth, arugula, bok choy Chinese cabbages, broccoli rabe, Chinese broccoli, collards, corn salad, dandelion leaves, dock, endives, fresh chervil leaves, fresh parsley leaves, garden cress, garden purslane, garland chrysanthemum, head lettuce, kales, leaf lettuce, Malabar spinach, mustard greens, New Zealand spinach, orach, radicchio, rape leaves, spinach, Swiss chard, upland cress, winter purslane; bell peppers, eggplants, groundcherries, non-bell peppers, pepinos, tomatillos, tomatoes; apples, Asian pears, crabapples, loquats, mayhaws, pears, quinces; apricots, fresh prune plums, nectarines, peaches, plumcots, plums, sweet cherries, tart cherries; blueberries, currants, elderberries, gooseberries, huckleberries; flaxseeds, mustard seeds (oilseed type), rapeseeds (canola); safflower seeds, sunflower seeds; cardoon, celery, Chinese celery and rhubarb.The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</si>
  <si>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carfentrazone-ethyl in or on various commodities (ICS codes: 65.020, 65.100, 67.040, 67.080, 67.200, 67.220)</t>
  </si>
  <si>
    <t>65.020 - Farming and forestry; 65.100 - Pesticides and other agrochemicals; 67.040 - Food products in general; 67.080 - Fruits. Vegetables; 67.200 - Edible oils and fats. Oilseeds; 67.220 - Spices and condiments. Food additives</t>
  </si>
  <si>
    <t>Food safety (SPS)</t>
  </si>
  <si>
    <t>Human health; Food safety; Maximum residue limits (MRLs); Pesticides</t>
  </si>
  <si>
    <t>Uruguay</t>
  </si>
  <si>
    <t>Proyecto de Decreto por el cual se modifica el Decreto Nº 338/982 de 22 de setiembre de 1982, por el cual se aplican los controles de evaluación de la conformidad de los alimentos y bebidas importadas, previas a su liberación al mercado interno</t>
  </si>
  <si>
    <t>Se actualiza el procedimiento para la obtención del certificado de comercialización previsto en el Decreto Nº 338/982, de 22 de setiembre de 1982, considerando la dinámica del comercio internacional actual y garantizando la inocuidad e igualdad en las condiciones de comercialización que se aplican a los alimentos en el país. Se actualizan, asimismo, los mecanismos de aplicación de los controles a los alimentos y bebidas importados comprendidos en el ámbito de aplicación del Decreto N° 338/982, modificativos y concordantes, a fin de generar un sistema acorde a la facilitación del comercio que garantice la complementariedad y agilidad entre los diferentes actores públicos y privados, en atención a la dinámica del mercado, a las necesidades de los usuarios y a los nuevos mecanismos de control y gestión de riesgo. Finalmente, se adecúa el ámbito de aplicación objetivo del Decreto N° 338/982, de 22 de setiembre de 1982, incorporando nuevos productos de acuerdo a los criterios y objetivos originalmente previstos por la mencionada norma.</t>
  </si>
  <si>
    <t>Ver detalle en Anexo 1 - Nómina de alimentos/bebidas importados que requieren el certificado de comercialización</t>
  </si>
  <si>
    <t>0210 - Meat and edible offal, salted, in brine, dried or smoked; edible flours and meals of meat or meat offal; 0401 - Milk and cream, not concentrated nor containing added sugar or other sweetening matter; 0402 - Milk and cream, concentrated or containing added sugar or other sweetening matter; 0403 - Buttermilk, curdled milk and cream, yogurt, kephir and other fermented or acidified milk and cream, whether or not concentrated or flavoured or containing added sugar or other sweetening matter, fruits, nuts or cocoa; 0404 - Whey, whether or not concentrated or containing added sugar or other sweetening matter; products consisting of natural milk constituents, whether or not containing added sugar or other sweetening matter, n.e.s.; 0405 - Butter, incl. dehydrated butter and ghee, and other fats and oils derived from milk; dairy spreads; 0406 - Cheese and curd; 04072 - - Other fresh eggs :; 040899 - Birds' eggs, not in shell, fresh, cooked by steaming or boiling in water, moulded, frozen or otherwise preserved, whether or not sweetened (excl. dried); 0409 - Natural honey; 0410 - Turtles' eggs, birds' nests and other edible products of animal origin, n.e.s.; 0710 - Vegetables, uncooked or cooked by steaming or boiling in water, frozen; 0711 - Vegetables provisionally preserved, e.g. by sulphur dioxide gas, in brine, in sulphur water or in other preservative solutions, but unsuitable in that state for immediate consumption; 0712 - Dried vegetables, whole, cut, sliced, broken or in powder, but not further prepared; 0713 - Dried leguminous vegetables, shelled, whether or not skinned or split; 0801 - Coconuts, Brazil nuts and cashew nuts, fresh or dried, whether or not shelled or peeled; 0802 - Other nuts, fresh or dried, whether or not shelled or peeled (excl. coconuts, Brazil nuts and cashew nuts); 080410 - Fresh or dried dates; 080420 - Fresh or dried figs; 0811 - Fruit and nuts, uncooked or cooked by steaming or boiling in water, frozen, whether or not containing added sugar or other sweetening matter; 0813 - Dried apricots, prunes, apples, peaches, pears, papaws "papayas", tamarinds and other edible fruits, and mixtures of edible and dried fruits or of edible nuts (excl. nuts, bananas, dates, figs, pineapples, avocados, guavas, mangoes, mangosteens, citrus fruit and grapes, unmixed); 0814 - Peel of citrus fruit or melons, incl. watermelons, fresh, frozen, dried or provisionally preserved in brine, or in water with other additives; 09012 - - Coffee roasted :; 090190 - Coffee husks and skins; coffee substitutes containing coffee in any proportion; 090210 - Green tea in immediate packings of &lt;= 3 kg; 090230 - Black fermented tea and partly fermented tea, whether or not flavoured, in immediate packings of &lt;= 3 kg; 0903 - Mate; 090412 - Pepper of the genus Piper, crushed or ground; 090422 - Fruits of the genus Capsicum or of the genus Pimenta, crushed or ground; 090520 - Vanilla, crushed or ground; 1105 - Flour, meal, powder, flakes, granules and pellets of potatoes; 0907 - Cloves, whole fruit, cloves and stems;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100620 - Husked or brown rice; 100630 - Semi-milled or wholly milled rice, whether or not polished or glazed; 100640 - Broken rice; 1101 - Wheat or meslin flour; 1102 - Cereal flours (excl. wheat or meslin); 1103 - Cereal groats, meal and pellets; 1104 - Cereal grains otherwise worked, e.g. hulled, rolled, flaked, pearled, sliced or kibbled; germ of cereals, whole, rolled, flaked or ground (excl. cereal flours, and husked and semi- or wholly milled rice and broken rice); 1106 - Flour, meal and powder of peas, beans, lentils and other dried leguminous vegetables of heading 0713, of sago and manioc, arrowroot and salep, Jerusalem artichoke, sweet potatoes and similar roots and tubers with high starch or inulin content of heading 0714, produce of chapter 8 "Edible fruit and nuts; peel of citrus fruits or melons"; 090620 - Crushed or ground cinnamon and cinnamon-tree flowers; 1107 - Malt, whether or not roasted; 21011 - - Extracts, essences and concentrates, of coffee, and preparations with a basis of these extracts, essences or concentrates or with a basis of coffee :; 110819 - Starch (excl. wheat, maize, potato and manioc); 110820 - Inulin; 1109 - Wheat gluten, whether or not dried; 1208 - Flours and meals of oil seeds or oleaginous fruits (excl. mustard); 121190 - Plants, parts of plants, incl. seeds and fruits, used primarily in perfumery, in pharmacy or for insecticidal, fungicidal or similar purposes, fresh or dried, whether or not cut, crushed or powdered (excl. ginseng roots, coca leaf, poppy straw and ephedra); 150790 - Soya-bean oil and its fractions, whether or not refined (excl. chemically modified and crude); 150890 - Groundnut oil and its fractions, whether or not refined (excl. chemically modified and crude); 1509 - Olive oil and its fractions obtained from the fruit of the olive tree solely by mechanical or other physical means under conditions that do not lead to deterioration of the oil, whether or not refined, but not chemically modified; 1510 - Other oils and their fractions, obtained solely from olives, whether or not refined, but not chemically modified, incl. blends of these oils or fractions with oils or fractions of heading 1509; 151219 - Sunflower-seed or safflower oil and their fractions, whether or not refined, but not chemically modified (excl. crude); 151229 - Cotton-seed oil and its fractions, whether or not refined, but not chemically modified (excl. crude); 151419 - Low erucic acid rape or colza oil "fixed oil which has an erucic acid content of &lt; 2%" and its fractions, whether or not refined, but not chemically modified (excl. crude); 151529 - Maize oil and fractions thereof, whether or not refined, but not chemically modified (excl. crude); 151590 - Fixed vegetable fats and oils and their fractions, whether or not refined, but not chemically modified (excl. soya-bean, groundnut, olive, palm, sunflower-seed, safflower, cotton-seed, coconut, palm kernel, babassu, rape, colza and mustard, linseed, maize, castor and sesame oil); 1516 - Animal or vegetable fats and oils and their fractions, partly or wholly hydrogenated, inter-esterified, re-esterified or elaidinised, whether or not refined, but not further prepared; 1517 - Margarine, other edible mixtures or preparations of animal or vegetable fats or oils and edible fractions of different fats or oils (excl. fats, oils and their fractions, partly or wholly hydrogenated, inter-esterified, re-esterified or elaidinised, whether or not refined, but not further prepared, and mixtures of olive oils and their fractions); 1601 - Sausages and similar products, of meat, offal or blood; food preparations based on these products; 1602 - Prepared or preserved meat, offal or blood (excl. sausages and similar products, and meat extracts and juices); 1603 - Extracts and juices of meat, fish or crustaceans, molluscs and other aquatic invertebrates; 17019 - - Other :; 1704 - Sugar confectionery not containing cocoa, incl. white chocolate; 1806 - Chocolate and other food preparations containing cocoa; 190120 - Mixes and doughs of flour, groats, meal, starch or malt extract, not containing cocoa or containing &lt; 40% by weight of cocoa calculated on a totally defatted basis, n.e.s. and of mixes and doughs of milk, cream, butter milk, sour milk, sour cream, whey, yogurt, kephir or similar goods of heading 0401 to 0404, not containing cocoa or containing &lt; 5% by weight of cocoa calculated on a totally defatted basis, n.e.s., for the preparation of bakers' wares of heading 1905; 190190 - Malt extract; food preparations of flour, groats, meal, starch or malt extract, not containing cocoa or containing &lt; 40% by weight of cocoa calculated on a totally defatted basis, n.e.s. and food preparations of milk, cream, butter milk, sour milk, sour cream, whey, yogurt, kephir or similar goods of heading 0401 to 0404, not containing cocoa or containing &lt; 5% by weight of cocoa calculated on a totally defatted basis, n.e.s. (excl. for infant use, put up for retail sale, and mixes and doughs for the preparation of bakers' wares of heading 1905); 1902 - Pasta, whether or not cooked or stuffed with meat or other substances or otherwise prepared, such as spaghetti, macaroni, noodles, lasagne, gnocchi, ravioli, cannelloni; couscous, whether or not prepared; 1903 - Tapioca and substitutes therefor prepared from starch, in the form of flakes, grains, pearls, siftings or similar forms; 1904 - Prepared foods obtained by the swelling or roasting of cereals or cereal products, e.g. corn flakes; cereals (other than maize "corn") in grain form or in the form of flakes or other worked grains (except flour, groats and meal), pre-cooked or otherwise prepared, n.e.s.; 1905 - Bread, pastry, cakes, biscuits and other bakers' wares, whether or not containing cocoa; communion wafers, empty cachets of a kind suitable for pharmaceutical use, sealing wafers, rice paper and similar products; 20 - PREPARATIONS OF VEGETABLES, FRUIT, NUTS OR OTHER PARTS OF PLANTS; 2206 - Cider, perry, mead and other fermented beverages and mixtures of fermented beverages and non-alcoholic beverages, n.e.s. (excl. beer, wine or fresh grapes, grape must, vermouth and other wine of fresh grapes flavoured with plants or aromatic substances); 210120 - Extracts, essences and concentrates, of tea or mate, and preparations with a basis of these extracts, essences or concentrates, or with a basis of tea or maté; 2102 - Yeasts, active or inactive; other dead single-cell micro-organisms, prepared baking powders (excl. single-cell micro-organisms packaged as medicaments); 2103 - Sauce and preparations therefor; mixed condiments and mixed seasonings; mustard flour and meal, whether or not prepared, and mustard; 2104 - Soups and broths and preparations therefor; food preparations consisting of finely homogenised mixtures of two or more basic ingredients such as meat, fish, vegetables or fruit, put up for retail sale as infant food or for dietetic purposes, in containers of &lt;= 250 g; 2105 - Ice cream and other edible ice, whether or not containing cocoa; 210690 - Food preparations, n.e.s.; 2201 - Waters, incl. natural or artificial mineral waters and aerated waters, not containing added sugar, other sweetening matter or flavoured; ice and snow; 2202 - Waters, incl. mineral waters and aerated waters, containing added sugar or other sweetening matter or flavoured, and other non-alcoholic beverages (excl. fruit or vegetable juices and milk); 2203 - Beer made from malt; 110812 - Maize starch; 2501 - Salts, incl. table salt and denatured salt, and pure sodium chloride, whether or not in aqueous solution or containing added anti-caking or free-flowing agents; sea water</t>
  </si>
  <si>
    <t>Protection of human health or safety (TBT)</t>
  </si>
  <si>
    <t>Food standards</t>
  </si>
  <si>
    <r>
      <rPr>
        <sz val="11"/>
        <rFont val="Calibri"/>
      </rPr>
      <t>https://members.wto.org/crnattachments/2023/TBT/URY/23_1378_00_s.pdf
https://www.gub.uy/ministerio-industria-energia-mineria/comunicacion/noticias/consulta-publica-proyecto-decreto-modificativo-del-regimen-importacion</t>
    </r>
  </si>
  <si>
    <t>Philippines</t>
  </si>
  <si>
    <t>Department of Agriculture Administrative Order No. 6 Series of 2022 - Revised Rules and Regulations Governing the Importation of Agricultural and Fish and Fishery/Aquatic Products; Animal Feeds, Feed Ingredients and Feed Additives; and, Fertilizers, Pesticides and other Agricultural Chemical Products into the Philippines</t>
  </si>
  <si>
    <t>The Circular, signed on 22 June 2022, governs the rules and regulations on the importation of agri-fishery products, such as but not limited to, live animals; meat and meat by-products; animal products and by-products, including eggs and honey; other products of animal origin, i.e. embryos and semen; animal feeds, feed ingredients and feed additives; plant and plant products; fish and other aquatic resources; fertilizers, pesticides and other agricultural chemicals; into the Philippines for the information, guidance and compliance of all concerned.</t>
  </si>
  <si>
    <t>Agricultural and fish and fish/fishery aquatic products; animal feeds, feed ingredients and feed additives; and, feed fertilizers, pesticides and other agricultural chemical fertilizers</t>
  </si>
  <si>
    <t>Food safety (SPS); Animal health (SPS); Plant protection (SPS); Protect humans from animal/plant pest or disease (SPS); Protect territory from other damage from pests (SPS)</t>
  </si>
  <si>
    <t>Human health; Animal health; Plant health; Food safety; Territory protection; Animal diseases</t>
  </si>
  <si>
    <r>
      <rPr>
        <sz val="11"/>
        <rFont val="Calibri"/>
      </rPr>
      <t>https://members.wto.org/crnattachments/2023/SPS/PHL/23_1390_00_e.pdf</t>
    </r>
  </si>
  <si>
    <t>Proposed Maximum Residue Limit: Benzovindiflupyr (PMRL2023-14)</t>
  </si>
  <si>
    <t>The objective of the notified document PMRL2023-14 is to consult on the listed maximum residue limits (MRLs) for benzovindiflupyr that have been proposed by Health Canada’s Pest Management Regulatory Agency (PMRA).MRL (ppm)1   Raw Agricultural Commodity (RAC) and/or Processed Commodity3.0                     Leaves of root and tuber vegetables (crop group 2)0.6                     Root vegetable except sugar beet (crop subgroup 1B, except ginseng roots)0.3                     Ginseng roots1 ppm = parts per millionThe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</si>
  <si>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benzovindiflupyr in or on various commodities (ICS codes: 65.020, 65.100, 67.040, 67.080)</t>
  </si>
  <si>
    <t>65.020 - Farming and forestry; 65.100 - Pesticides and other agrochemicals; 67.040 - Food products in general; 67.080 - Fruits. Vegetables</t>
  </si>
  <si>
    <t>Maximum residue limits (MRLs); Pesticides; Food safety; Human health</t>
  </si>
  <si>
    <t>Brazil</t>
  </si>
  <si>
    <t>ORDINANCE SDA No. 750, of 16 February 2023 - Amends the list of quarantine pests present, contained in the annex of Normative Instruction SDA No. 38, of 1 October 2018</t>
  </si>
  <si>
    <t>Amends the list of quarantine pests present, contained in the annex of Normative Instruction SDA No. 38, of 1 October 2018.</t>
  </si>
  <si>
    <t>Vegetable products</t>
  </si>
  <si>
    <t>Plant protection (SPS); Protect territory from other damage from pests (SPS)</t>
  </si>
  <si>
    <t>Plant health; Territory protection; Pests</t>
  </si>
  <si>
    <r>
      <rPr>
        <sz val="11"/>
        <rFont val="Calibri"/>
      </rPr>
      <t>https://members.wto.org/crnattachments/2023/SPS/BRA/23_1384_00_x.pdf
https://www.in.gov.br/en/web/dou/-/portaria-sda-n-750-de-16-de-fevereiro-de-2023-465295815</t>
    </r>
  </si>
  <si>
    <t>ORDINANCE SDA No. 752, of 17 February 2023 - Establishes the phytosanitary requirements for the importation of acid lime fruits (Citrus latifolia),  produced in Mexico</t>
  </si>
  <si>
    <t>Establishes the phytosanitary requirements for the importation of acid lime fruits (Citrus latifolia),  produced in Mexico.</t>
  </si>
  <si>
    <t>Acid lime (Citrus latifolia</t>
  </si>
  <si>
    <t>Plant health; Territory protection</t>
  </si>
  <si>
    <r>
      <rPr>
        <sz val="11"/>
        <rFont val="Calibri"/>
      </rPr>
      <t>https://members.wto.org/crnattachments/2023/SPS/BRA/23_1387_00_x.pdf
https://www.in.gov.br/en/web/dou/-/portaria-sda-n-752-de-17-de-fevereiro-de-2023-465295706</t>
    </r>
  </si>
  <si>
    <t>Rwanda</t>
  </si>
  <si>
    <t>Law N°03/2012 of 15/02/2012 governing narcotic drugs, psychotropic substances and precursors in Rwanda </t>
  </si>
  <si>
    <t>This Law regulates the production, processing, distribution and use of narcotic drugs, psychotropic substances and precursors in Rwanda</t>
  </si>
  <si>
    <t>PHARMACEUTICAL PRODUCTS (HS code(s): 30)</t>
  </si>
  <si>
    <t>30 - PHARMACEUTICAL PRODUCTS</t>
  </si>
  <si>
    <t>11.120 - Pharmaceutics</t>
  </si>
  <si>
    <t>Prevention of deceptive practices and consumer protection (TBT); Consumer information, labelling (TBT); Protection of human health or safety (TBT); Protection of animal or plant life or health (TBT); Quality requirements (TBT); Harmonization (TBT); Reducing trade barriers and facilitating trade (TBT); Cost saving and productivity enhancement (TBT); National security requirements (TBT)</t>
  </si>
  <si>
    <t>Human health</t>
  </si>
  <si>
    <r>
      <rPr>
        <sz val="11"/>
        <rFont val="Calibri"/>
      </rPr>
      <t>https://members.wto.org/crnattachments/2023/TBT/RWA/23_1285_00_e.pdf
Read from Page 2 to 30
https://rwandafda.gov.rw/laws/</t>
    </r>
  </si>
  <si>
    <t>Draft Commission Implementing Regulation approving sulfur dioxide released from sodium metabisulfite as an active substance for use in biocidal products of product-type 9 in accordance with Regulation (EU) No 528/2012 of the European Parliament and of the Council (3 pages, in English), (Annex 2 pages, in English)  </t>
  </si>
  <si>
    <t>This draft Commission Implementing Regulation approves sulfur dioxide released from sodium metabisulfite as an active substance for use in biocidal products of product-type 9</t>
  </si>
  <si>
    <t>281119 - Inorganic acids (excl. hydrogen chloride "hydrochloric acid", chlorosulphuric acid, sulphuric acid, oleum, nitric acid, sulphonitric acids, phosphoric acid, polyphosphoric acids, boric acids, hydrogen fluoride "hydrofluoric acid" and hydrogen cyanide "hydrocyanic acid")</t>
  </si>
  <si>
    <t>71.060 - Inorganic chemicals</t>
  </si>
  <si>
    <t>Protection of the environment (TBT); Protection of human health or safety (TBT); Harmonization (TBT)</t>
  </si>
  <si>
    <r>
      <rPr>
        <sz val="11"/>
        <rFont val="Calibri"/>
      </rPr>
      <t>https://members.wto.org/crnattachments/2023/TBT/EEC/23_1368_00_e.pdf
https://members.wto.org/crnattachments/2023/TBT/EEC/23_1368_01_e.pdf</t>
    </r>
  </si>
  <si>
    <t>Ghana</t>
  </si>
  <si>
    <t>DARS 1708:2023: Paper bags — Specification</t>
  </si>
  <si>
    <t>This Draft African Standard specifies requirements, sampling and test methods for gusseted paper bags which are intended primarily for packaging and/or carrying items. </t>
  </si>
  <si>
    <t>Paper bags: Paper products in general (ICS code(s): 85.080.01); </t>
  </si>
  <si>
    <t>85.080.99 - Other paper products</t>
  </si>
  <si>
    <t>Quality requirements (TBT); Protection of the environment (TBT); Protection of human health or safety (TBT); Harmonization (TBT); Reducing trade barriers and facilitating trade (TBT)</t>
  </si>
  <si>
    <r>
      <rPr>
        <sz val="11"/>
        <rFont val="Calibri"/>
      </rPr>
      <t>https://members.wto.org/crnattachments/2023/TBT/GHA/23_1371_00_e.pdf</t>
    </r>
  </si>
  <si>
    <t>DARS 1720:2023 - Plastics infant feeding bottles </t>
  </si>
  <si>
    <t>This standard prescribes the requirements and methods of sampling and test for infant plastic feeding bottles and receptacles.</t>
  </si>
  <si>
    <t>Plastics infant feeding bottles </t>
  </si>
  <si>
    <t>55.100 - Bottles. Pots. Jars; 83.080 - Plastics</t>
  </si>
  <si>
    <t>Protection of human health or safety (TBT); Quality requirements (TBT); Harmonization (TBT); Reducing trade barriers and facilitating trade (TBT); Prevention of deceptive practices and consumer protection (TBT)</t>
  </si>
  <si>
    <r>
      <rPr>
        <sz val="11"/>
        <rFont val="Calibri"/>
      </rPr>
      <t>https://members.wto.org/crnattachments/2023/TBT/GHA/23_1372_00_e.pdf</t>
    </r>
  </si>
  <si>
    <t>Proposal for a Regulation of the European Parliament and of the Council on packaging and packaging waste, amending Regulation (EU) 2019/1020 and Directive (EU) 2019/904 and repealing Directive 94/62/EC (COM(2022) 677 final) (118 page, in English), (Annex - 36 page, in English)</t>
  </si>
  <si>
    <t>This draft Regulation of the European Parliament and of the Council on packaging and packaging waste aims to harmonise the rules for placing packaging on the EU market while fostering packaging sustainability and circularity. It lays down sustainability requirements for placing packaging on the EU market related to its composition, design with the view to packaging minimisation, recyclability, use of secondary raw materials in plastic packaging, compostability and requirements on reusable packaging. In order to reduce the generation of packaging waste, it restricts the use of some packaging formats and establishes obligations on economic operators and Member States, including packaging reuse and waste prevention targets. As regards recycling targets and the related rules on their calculation, it maintains obligations from the existing EU packaging legislation (European Parliament and Council Directive 94/62/EC of 20 December 1994 on packaging and packaging waste).  </t>
  </si>
  <si>
    <t xml:space="preserve">3923 Articles for the conveyance or packing of goods, of plastics; stoppers, lids, caps and other closures, of plastics, 4819 packaging made of paper and cardboard, 7010 Carboys, bottles, flasks, jars, pots, phials, ampoules and other containers, of glass, of a kind used for the conveyance or packing of goods, preserving jars, stoppers, lids and other closures, of glass, 4415 Packing cases, boxes, crates, drums and similar packing of wood; cable-drums of wood; pallets, box pallets and other load boards, of wood; pallet collars of wood, 6305 Sacks and bags, of a kind used for the packing of goods, of all types of textile materials8309 Stoppers, caps and lids, incl. crown corks, screw caps and pouring stoppers, capsules for bottles, threaded bungs, bung covers, seals and other packing accessories4416 Casks, barrels, vats, tubs and other coopers’ products and parts thereof, of wood, including stavesEx 6909 Ceramic wares for laboratory, chemical or other technical uses; ceramic troughs, tubs and similar receptacles of a kind used in agriculture; ceramic pots, jars and similar articles of a kind used for the conveyance or packaging of goods7310 Tanks, casks, drums, cans, boxes and similar containers, for any material (other than compressed or liquefied gas), of iron or steel, of a capacity not exceeding 300 l, whether or not lined or heat-insulated, but not fitted with mechanical or thermal equipment 7311 Containers for compressed or liquefied gas, of iron or steel7612 Aluminium casks, drums, cans, boxes and similar containers (including rigid or collapsible tubular containers), for any material (other than compressed or liquefied gas), of a capacity not exceeding 300 litres, whether or not lined or heat-insulated, but not fitted with mechanical or thermal equipment7613 Aluminium containers for compressed or liquefied gasAccording to the Explanatory Notes of the Harmonized System of the WCO, reservoirs, vats, drums and similar containers, not fitted with mechanical or thermal equipment are included in the following headings as well:_x000D_
Ex 7419 Other articles of copperEx 7508 Other articles of nickelEx 7907 Other articles of zincEx 8007 Other articles of tinEx 8104 Magnesium and articles thereof, including waste and scrapEx 3919, Ex 3920, Ex 3921 – wrappings if made of plasticsEx 4804, Ex 4805, Ex 4808, Ex 4813, Ex 4823 – wrappings if made of paper6306 12 and 6306 19 – tarpaulins_x000D_
</t>
  </si>
  <si>
    <t>3919 - Self-adhesive plates, sheets, film, foil, tape, strip and other flat shapes, of plastics, whether or not in rolls (excl. floor, wall and ceiling coverings of heading 3918); 8007 - Articles of tin, n.e.s.; 7907 - Articles of zinc, n.e.s.; 7613 - Aluminium containers for compressed or liquefied gas; 7612 - Casks, drums, cans, boxes and similar containers, incl. rigid or collapsible tubular containers, of aluminium, for any material (other than compressed or liquefied gas), of a capacity of &lt;= 300 l, not fitted with mechanical or thermal equipment, whether or not lined or heat-insulated, n.e.s.; 7508 - Articles of nickel, n.e.s. (excl. powder, flakes, bars, profiles, wire, plates, sheets, strip, foil, tubes, pipes and tube or pipe fittings); 7419 - Other articles of copper, n.e.s.; 7311 - Containers of iron or steel, for compressed or liquefied gas (excl. containers specifically constructed or equipped for one or more types of transport); 7310 - Tanks, casks, drums, cans, boxes and similar containers, of iron or steel, for any material "other than compressed or liquefied gas", of a capacity of &lt;= 300 l, not fitted with mechanical or thermal equipment, whether or not lined or heat-insulated, n.e.s.; 7010 - Carboys, bottles, flasks, jars, pots, phials, ampoules and other containers, of glass, of a kind used for the conveyance or packing of goods, preserving jars, stoppers, lids and other closures, of glass (excl. glass envelopes and containers, with vacuum insulation, perfume atomizers, flasks, bottles etc. for atomizers); 6909 - Ceramic wares for laboratory, chemical or other technical uses; ceramic troughs, tubs and similar receptacles used in agriculture; ceramic pots, jars and similar articles used for the conveyance or packing of goods (excl. millstones, polishing stones, grindstones and the like of heading 6804; refractory ceramic goods; household articles; containers for shops; electrical devices, insulators and other insulating fittings); 8104 - Magnesium and articles thereof, n.e.s.; magnesium waste and scrap (excl. ash and residues containing magnesium); 6306 - Tarpaulins, awnings and sunblinds; tents; sails for boats, sailboards or landcraft; camping goods of all types of textile materials (excl. flat protective coverings of light woven fabrics; umbrella and play tents; rucksacks, napsacks and similar containers; sleeping bags, mattresses and pillows, incl. their fillings); 4823 - Paper, paperboard, cellulose wadding and webs of cellulose fibres, in strips or rolls of a width &lt;= 36 cm, in rectangular or square sheets of which no side &gt; 36 cm in the unfolded state, or cut to shape other than rectangular or square, and articles of paper pulp, paper, paperboard, cellulose wadding or webs or cellulose fibres, n.e.s.; 4819 - Cartons, boxes, cases, bags and other packing containers, of paper, paperboard, cellulose wadding or webs of cellulose fibres, n.e.s.; box files, letter trays, and similar articles, of paperboard of a kind used in offices, shops or the like; 4813 - Cigarette paper, whether or not cut to size or in the form of booklets or tubes; 4808 - Corrugated paper and paperboard "with or without glued flat surface sheets", creped, crinkled, embossed or perforated, in rolls of a width &gt; 36 cm or in square or rectangular sheets with one side &gt; 36 cm and the other side &gt; 15 cm in the unfolded state (excl. goods of heading 4803); 4805 - Other paper and paperboard, uncoated, in rolls of a width &gt; 36 cm or in square or rectangular sheets with one side &gt; 36 cm and the other side &gt; 15 cm in the unfolded state, not worked other than as specified in Note 3 to this chapter, n.e.s.; 4416 - Casks, barrels, vats, tubs and other coopers' products parts thereof, of wood, incl. staves; 4415 - Packing cases, boxes, crates, drums and similar packings, of wood; cable-drums of wood; pallets, box pallets and other load boards, of wood; pallet collars of wood (excl. containers specially designed and equipped for one or more modes of transport); 3923 - Articles for the conveyance or packaging of goods, of plastics; stoppers, lids, caps and other closures, of plastics; 3921 - Plates, sheets, film, foil and strip, of plastics, reinforced, laminated, supported or similarly combined with other materials, or of cellular plastic, unworked or merely surface-worked or merely cut into squares or rectangles (excl. self-adhesive products, floor, wall and ceiling coverings of heading 3918); 3920 - Plates, sheets, film, foil and strip, of non-cellular plastics, not reinforced, laminated, supported or similarly combined with other materials, without backing, unworked or merely surface-worked or merely cut into squares or rectangles (excl. self-adhesive products, and floor, wall and ceiling coverings of heading 3918); 6305 - Sacks and bags, of a kind used for the packing of goods, of all types of textile materials; 8309 - Stoppers, caps and lids, incl. crown corks, screw caps and pouring stoppers, capsules for bottles, threaded bungs, bung covers, seals and other packing accessories, of base metal</t>
  </si>
  <si>
    <t>55.020 - Packaging and distribution of goods in general</t>
  </si>
  <si>
    <t>Protection of the environment (TBT); Protection of human health or safety (TBT)</t>
  </si>
  <si>
    <r>
      <rPr>
        <sz val="11"/>
        <rFont val="Calibri"/>
      </rPr>
      <t>https://members.wto.org/crnattachments/2023/TBT/EEC/23_1367_00_e.pdf
https://members.wto.org/crnattachments/2023/TBT/EEC/23_1367_01_e.pdf
https://eur-lex.europa.eu/legal-content/EN/TXT/?uri=CELEX:52022PC0677</t>
    </r>
  </si>
  <si>
    <t>DRAFT LAW N°………….. OF ………..…….. RELATING TO TOBACCO CONTROL</t>
  </si>
  <si>
    <t>The purpose of this Law is to control trade in tobacco, its use to protect non-smokers, minors, its impact on the health of smokers and help them quit smoking.</t>
  </si>
  <si>
    <t>Tobacco, tobacco products and related equipment (ICS code(s): 65.160)</t>
  </si>
  <si>
    <t>65.160 - Tobacco, tobacco products and related equipment</t>
  </si>
  <si>
    <t>Prevention of deceptive practices and consumer protection (TBT); Consumer information, labelling (TBT); Protection of human health or safety (TBT); Protection of animal or plant life or health (TBT); Quality requirements (TBT); Harmonization (TBT); Reducing trade barriers and facilitating trade (TBT); Cost saving and productivity enhancement (TBT)</t>
  </si>
  <si>
    <r>
      <rPr>
        <sz val="11"/>
        <rFont val="Calibri"/>
      </rPr>
      <t>https://members.wto.org/crnattachments/2023/TBT/RWA/23_1256_00_e.pdf
We notify this draft law on Tobacco Control for comments.</t>
    </r>
  </si>
  <si>
    <t>Draft Commission Implementing Regulation approving Chrysanthemum cinerariaefolium extract from open and mature flowers of Tanacetum cinerariifolium obtained with hydrocarbon solvents as an active substance for use in biocidal products of product-type 18 in accordance with Regulation (EU) No 528/2012 of the European Parliament and of the Council (3 pages, in English), (Annex 2 pages, in English)  </t>
  </si>
  <si>
    <t>This draft Commission Implementing Regulation approves Chrysanthemum cinerariaefolium extract from open and mature flowers of Tanacetum cinerariifolium obtained with hydrocarbon solvents as an active substance for use in biocidal products of product-type 18</t>
  </si>
  <si>
    <t>71.100 - Products of the chemical industry</t>
  </si>
  <si>
    <r>
      <rPr>
        <sz val="11"/>
        <rFont val="Calibri"/>
      </rPr>
      <t>https://members.wto.org/crnattachments/2023/TBT/EEC/23_1369_00_e.pdf
https://members.wto.org/crnattachments/2023/TBT/EEC/23_1369_01_e.pdf</t>
    </r>
  </si>
  <si>
    <t>United States of America</t>
  </si>
  <si>
    <t>Penthiopyrad; Pesticide Tolerances. Final Rule</t>
  </si>
  <si>
    <t>This regulation establishes a tolerance for residues of 
penthiopyrad in or on banana.</t>
  </si>
  <si>
    <t>Banana</t>
  </si>
  <si>
    <t>Food safety; Human health; Pesticides; Maximum residue limits (MRLs)</t>
  </si>
  <si>
    <r>
      <rPr>
        <sz val="11"/>
        <rFont val="Calibri"/>
      </rPr>
      <t>https://www.govinfo.gov/content/pkg/FR-2023-02-17/html/2023-03399.htm</t>
    </r>
  </si>
  <si>
    <t>Regulations No. FDISM/FDIC/TRG/005 Governing Good Manufacturing Practices for Medical Products</t>
  </si>
  <si>
    <t xml:space="preserve">These regulations shall apply to GMP inspections of active pharmaceutical ingredients and finished pharmaceutical products sites that manufacture, import, export, distribute, store, sell, and that are used within and outside Rwanda for medical products. _x000D_
</t>
  </si>
  <si>
    <t>11 - HEALTH CARE TECHNOLOGY</t>
  </si>
  <si>
    <t>Consumer information, labelling (TBT); Prevention of deceptive practices and consumer protection (TBT); Protection of human health or safety (TBT); Protection of animal or plant life or health (TBT); Quality requirements (TBT); Harmonization (TBT); Reducing trade barriers and facilitating trade (TBT); Cost saving and productivity enhancement (TBT)</t>
  </si>
  <si>
    <r>
      <rPr>
        <sz val="11"/>
        <rFont val="Calibri"/>
      </rPr>
      <t>https://members.wto.org/crnattachments/2023/TBT/RWA/23_1289_00_e.pdf
https://members.wto.org/crnattachments/2023/TBT/RWA/23_1289_01_e.pdf
We notified both the Regulations and Guidelines because the Guidelines have all the necessary details for the Regulations&gt;</t>
    </r>
  </si>
  <si>
    <t>Draft Commission Regulation amending Annexes II and V to Regulation (EC) No 396/2005 of the European Parliament and of the Council as regards maximum residue levels for denatonium benzoate, diuron, etoxazole, methomyl and teflubenzuron in or on certain products (Text with EEA relevance)</t>
  </si>
  <si>
    <t>The proposed draft Regulation concerns the review of existing MRLs for denatonium benzoate, diuron, etoxazole, methomyl and teflubenzuron in certain food commodities following the non-approval of these substances for use on edible crops in the European Union. MRLs for these substances in certain commodities are lowered. Lower MRLs are set after deleting old uses which are not authorised any more in the European Union and for which a human health concern may not be excluded.</t>
  </si>
  <si>
    <t>Cereals (HS codes: 1001, 1002, 1003, 1004, 1005, 1006, 1007, 1008), foodstuffs of animal origin (HS codes: 0201, 0202, 0203, 0204, 0205, 0206, 0207, 0208, 0209, 0210) and certain products of plant origin, including fruit and vegetables</t>
  </si>
  <si>
    <t>0202 - Meat of bovine animals, frozen; 1006 - Rice; 1005 - Maize or corn; 1004 - Oats; 1003 - Barley; 1002 - Rye; 1001 - Wheat and meslin; 0210 - Meat and edible offal, salted, in brine, dried or smoked; edible flours and meals of meat or meat offal;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0201 - Meat of bovine animals, fresh or chilled; 1007 - Grain sorghum; 1008 - Buckwheat, millet, canary seed and other cereals (excl. wheat and meslin, rye, barley, oats, maize, rice and grain sorghum)</t>
  </si>
  <si>
    <r>
      <rPr>
        <sz val="11"/>
        <rFont val="Calibri"/>
      </rPr>
      <t>https://members.wto.org/crnattachments/2023/SPS/EEC/23_1319_00_e.pdf
https://members.wto.org/crnattachments/2023/SPS/EEC/23_1319_01_e.pdf
https://members.wto.org/crnattachments/2023/SPS/EEC/23_1319_02_e.pdf
https://members.wto.org/crnattachments/2023/SPS/EEC/23_1319_03_e.pdf
https://members.wto.org/crnattachments/2023/SPS/EEC/23_1319_04_e.pdf</t>
    </r>
  </si>
  <si>
    <t>Draft Commission Regulation amending Annexes II and III to Regulation (EC) No 396/2005 of the European Parliament and of the Council as regards maximum residue levels for pyriproxyfen in or on certain products (Text with EEA relevance)</t>
  </si>
  <si>
    <t>The proposed draft Regulation concerns the review of existing MRLs for pyriproxyfen in certain food commodities. MRLs for these substances in certain commodities are lowered. Lower MRLs are set after deleting old uses which are not authorised any more in the European Union.</t>
  </si>
  <si>
    <t>1008 - Buckwheat, millet, canary seed and other cereals (excl. wheat and meslin, rye, barley, oats, maize, rice and grain sorghum); 0203 - Meat of swine, fresh, chilled or frozen;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0210 - Meat and edible offal, salted, in brine, dried or smoked; edible flours and meals of meat or meat offal; 1001 - Wheat and meslin; 1002 - Rye; 1003 - Barley; 1004 - Oats; 1005 - Maize or corn; 1006 - Rice; 1007 - Grain sorghum; 0202 - Meat of bovine animals, frozen; 0201 - Meat of bovine animals, fresh or chilled</t>
  </si>
  <si>
    <r>
      <rPr>
        <sz val="11"/>
        <rFont val="Calibri"/>
      </rPr>
      <t>https://members.wto.org/crnattachments/2023/SPS/EEC/23_1320_00_e.pdf
https://members.wto.org/crnattachments/2023/SPS/EEC/23_1320_01_e.pdf
https://members.wto.org/crnattachments/2023/SPS/EEC/23_1320_02_e.pdf
https://members.wto.org/crnattachments/2023/SPS/EEC/23_1320_03_e.pdf</t>
    </r>
  </si>
  <si>
    <t>Pydiflumetofen; Pesticide Tolerances. Final Rule</t>
  </si>
  <si>
    <t>This regulation establishes a tolerance for residues of 
pydiflumetofen in or on caneberry subgroup 13-07A.</t>
  </si>
  <si>
    <t>Caneberry subgroup 13-07A</t>
  </si>
  <si>
    <t>Human health; Food safety; Pesticides; Maximum residue limits (MRLs)</t>
  </si>
  <si>
    <r>
      <rPr>
        <sz val="11"/>
        <rFont val="Calibri"/>
      </rPr>
      <t>https://www.govinfo.gov/content/pkg/FR-2023-02-15/html/2023-03210.htm</t>
    </r>
  </si>
  <si>
    <t>Filing of Color Additive Petition From Center for Science in the Public Interest, et al.; Request To Revoke Color Additive Listing for Use of FD&amp;C Red No. 3 in Food and Ingested Drugs; Petition for Rulemaking</t>
  </si>
  <si>
    <t>The Food and Drug Administration (FDA or we) is announcing that we have filed a petition, submitted by Center for Science in the Public Interest, et al., proposing that FDA repeal the color additive regulations providing for the use of FD&amp;C Red No. 3 in foods (including dietary supplements) and in ingested drugs.</t>
  </si>
  <si>
    <t>Inorganic or mineral colouring matter, n.e.s.; preparations based on inorganic or mineral colouring matter of a kind used for colouring any material or produce colorant preparations (excl. preparations of heading 3207, 3208, 3209, 3210, 3213 and 3215); inorganic products of a kind used as luminophores, whether or not chemically defined (HS code(s): 3206); Food technology (ICS code(s): 67)</t>
  </si>
  <si>
    <t>3206 - Inorganic or mineral colouring matter, n.e.s.; preparations based on inorganic or mineral colouring matter of a kind used for colouring any material or produce colorant preparations (excl. preparations of heading 3207, 3208, 3209, 3210, 3213 and 3215); inorganic products of a kind used as luminophores, whether or not chemically defined</t>
  </si>
  <si>
    <t>67 - FOOD TECHNOLOGY</t>
  </si>
  <si>
    <t>Human health; Food safety; Food additives</t>
  </si>
  <si>
    <r>
      <rPr>
        <sz val="11"/>
        <rFont val="Calibri"/>
      </rPr>
      <t>https://www.govinfo.gov/content/pkg/FR-2023-02-17/pdf/2023-03391.pdf</t>
    </r>
  </si>
  <si>
    <t>Receipt of Several Pesticide Petitions Filed for Residues of Pesticide Chemicals in or on Various Commodities. Notice of filing of petitions and request for comment</t>
  </si>
  <si>
    <t>This document announces the Agency's receipt of several initial filings of pesticide petitions requesting the establishment or modification of regulations for residues of pesticide chemicals in or on various commodities.</t>
  </si>
  <si>
    <t>Multiple commodities</t>
  </si>
  <si>
    <r>
      <rPr>
        <sz val="11"/>
        <rFont val="Calibri"/>
      </rPr>
      <t>https://www.govinfo.gov/content/pkg/FR-2023-02-23/html/2023-03676.htm</t>
    </r>
  </si>
  <si>
    <t>Burundi</t>
  </si>
  <si>
    <t>DEAS 1126-2: 2023, Fortified Processed Cereal Based Foods (FPCBF) —Specification —-Part 2: For persons of 5 years and above</t>
  </si>
  <si>
    <t>This Draft East African Standard specifies the requirements and methods of sampling and test for Fortified Processed Cereal Based Food (FPCBF) intended for special dietary uses of persons of 5 years and above._x000D_
This standard excludes fortified composite flour EAS 1024, composite flour EAS 782, Ready to Use Therapeutic Foods DEAS 1127, Processed Cereal foods for old infants and young children DEAS 72.</t>
  </si>
  <si>
    <t>(HS code(s): 10)</t>
  </si>
  <si>
    <t>10 - CEREALS</t>
  </si>
  <si>
    <t>67.230 - Prepackaged and prepared foods</t>
  </si>
  <si>
    <t>Protection of the environment (TBT); Protection of human health or safety (TBT); Prevention of deceptive practices and consumer protection (TBT); Consumer information, labelling (TBT); Quality requirements (TBT); Harmonization (TBT); Reducing trade barriers and facilitating trade (TBT); Cost saving and productivity enhancement (TBT)</t>
  </si>
  <si>
    <r>
      <rPr>
        <sz val="11"/>
        <rFont val="Calibri"/>
      </rPr>
      <t>https://members.wto.org/crnattachments/2023/TBT/RWA/23_1304_00_e.pdf</t>
    </r>
  </si>
  <si>
    <t>Kenya</t>
  </si>
  <si>
    <t>DEAS 1126-1: 2023, Fortified Processed Cereal Based Foods (FPCBF) —Specification —Part_x000D_
1: For persons of 6 to 59 months</t>
  </si>
  <si>
    <t xml:space="preserve">This Draft East African standard specifies the requirements, sampling and test methods for Fortified Processed cereal based foods intended for persons from the age of 6 months up to 59 months._x000D_
This standard does not cover products covered by EAS 72._x000D_
</t>
  </si>
  <si>
    <t>Cost saving and productivity enhancement (TBT); Reducing trade barriers and facilitating trade (TBT); Harmonization (TBT); Quality requirements (TBT); Consumer information, labelling (TBT); Prevention of deceptive practices and consumer protection (TBT); Protection of human health or safety (TBT); Protection of the environment (TBT)</t>
  </si>
  <si>
    <r>
      <rPr>
        <sz val="11"/>
        <rFont val="Calibri"/>
      </rPr>
      <t>https://members.wto.org/crnattachments/2023/TBT/RWA/23_1299_00_e.pdf</t>
    </r>
  </si>
  <si>
    <t>DEAS 39: 2023, General principles of food hygiene — Code of practice, Second Edition</t>
  </si>
  <si>
    <t>This Draft East African Standard provides a framework of general principles for producing safe and suitable food for consumption by outlining necessary hygiene and food safety controls (Good Manufacturing Practices (GMPs) and Good Hygiene Practices (GHPs) to be implemented in production (including primary production), processing, manufacturing, preparation, packaging, storage, distribution, retail, food service operation and transport of food.</t>
  </si>
  <si>
    <t>Processes in the food industry (ICS code(s): 67.020)</t>
  </si>
  <si>
    <t>67.020 - Processes in the food industry</t>
  </si>
  <si>
    <t>Cost saving and productivity enhancement (TBT); Reducing trade barriers and facilitating trade (TBT); Protection of human health or safety (TBT)</t>
  </si>
  <si>
    <r>
      <rPr>
        <sz val="11"/>
        <rFont val="Calibri"/>
      </rPr>
      <t>https://members.wto.org/crnattachments/2023/TBT/TZA/23_1338_00_e.pdf</t>
    </r>
  </si>
  <si>
    <t>Chinese Taipei</t>
  </si>
  <si>
    <t>Draft for The Use Restrictions and Labeling Requirements of trans-resveratrol Produced by Genetically Modified Saccharomyces cerevisiae strain EFSC4687 as a Food Ingredient</t>
  </si>
  <si>
    <t>This draft regulation specifies the use restrictions and labeling requirements for the trans-resveratrol produced by genetically modified Saccharomyces cerevisiae strain EFSC4687 for food purposes.</t>
  </si>
  <si>
    <t>Food ingredients to be used in food</t>
  </si>
  <si>
    <t>Human health; Food safety; Labelling; Genetically modified organisms (GMOs)</t>
  </si>
  <si>
    <r>
      <rPr>
        <sz val="11"/>
        <rFont val="Calibri"/>
      </rPr>
      <t>https://members.wto.org/crnattachments/2023/SPS/TPKM/23_1328_00_e.pdf
https://members.wto.org/crnattachments/2023/SPS/TPKM/23_1328_00_x.pdf</t>
    </r>
  </si>
  <si>
    <t>Proposed Maximum Residue Limit: Oxathiapiprolin (PMRL2023-11)</t>
  </si>
  <si>
    <t>The objective of the notified document PMRL2023-11 is to consult on the listed maximum residue limit (MRL) for oxathiapiprolin that has been proposed by Health Canada’s Pest Management Regulatory Agency (PMRA).MRL (ppm)1   Raw Agricultural Commodity (RAC) and/or Processed Commodity0.1                     Tropical and subtropical, medium to large fruits, smooth, inedible peel (crop subgroup 24B)1 ppm = parts per millionThe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</si>
  <si>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oxathiapiprolin in or on tropical fruits (ICS codes: 65.020, 65.100, 67.040, 67.080) </t>
  </si>
  <si>
    <t>DEAS 768:2023, Fortified milled maize (corn) products — Specification</t>
  </si>
  <si>
    <t>This Draft East African Standard specifies the requirements, sampling and test methods for fortified milled maize (corn) products prepared from the grains of common maize (Zea mays L.) intended for human consumption.</t>
  </si>
  <si>
    <t>67.060 - Cereals, pulses and derived products</t>
  </si>
  <si>
    <t>Quality requirements (TBT); Protection of human health or safety (TBT); Prevention of deceptive practices and consumer protection (TBT); Consumer information, labelling (TBT); Harmonization (TBT); Reducing trade barriers and facilitating trade (TBT); Cost saving and productivity enhancement (TBT)</t>
  </si>
  <si>
    <r>
      <rPr>
        <sz val="11"/>
        <rFont val="Calibri"/>
      </rPr>
      <t>https://members.wto.org/crnattachments/2023/TBT/RWA/23_1294_00_e.pdf</t>
    </r>
  </si>
  <si>
    <t>Cost saving and productivity enhancement (TBT); Reducing trade barriers and facilitating trade (TBT); Harmonization (TBT); Consumer information, labelling (TBT); Prevention of deceptive practices and consumer protection (TBT); Protection of human health or safety (TBT); Quality requirements (TBT)</t>
  </si>
  <si>
    <t>Draft Commission Regulation amending Annexes II and V to Regulation (EC) No 396/2005 of the European Parliament and of the Council as regards maximum residue levels for carbetamide, carboxin and triflumuron in or on certain products (Text with EEA relevance)</t>
  </si>
  <si>
    <t>The proposed draft Regulation concerns the update of existing MRLs for carbetamide, carboxin and triflumuron in certain food commodities. MRLs for these substances in certain commodities are changed. Lower MRLs are set after deleting old uses which are not authorised any more in the European Union as the approval of the use of the active substance has expired.</t>
  </si>
  <si>
    <r>
      <rPr>
        <sz val="11"/>
        <rFont val="Calibri"/>
      </rPr>
      <t>https://members.wto.org/crnattachments/2023/SPS/EEC/23_1318_00_e.pdf
https://members.wto.org/crnattachments/2023/SPS/EEC/23_1318_01_e.pdf
https://members.wto.org/crnattachments/2023/SPS/EEC/23_1318_02_e.pdf
https://members.wto.org/crnattachments/2023/SPS/EEC/23_1318_03_e.pdf</t>
    </r>
  </si>
  <si>
    <t>Proposed Maximum Residue Limit: Teflubenzuron (PMRL2023-12)</t>
  </si>
  <si>
    <t>The objective of the notified document PMRL2023-12 is to consult on the listed maximum residue limits (MRLs) for teflubenzuronthat have been proposed by Health Canada’s Pest Management Regulatory Agency (PMRA).MRL (ppm)1   Raw Agricultural Commodity (RAC) and/or Processed Commodity6.0                    Dried apples1.0                     Raisins0.7                    Grapes0.5                    Apples0.3                    Cantaloupes, muskmelons (other than those listed in this item)0.01                  Sugarcane cane1 ppm = parts per million</t>
  </si>
  <si>
    <t>Pesticide teflubenzuron in or on various commodities (ICS codes: 65.020, 65.100, 67.040, 67.080, 67.180)</t>
  </si>
  <si>
    <t>65.020 - Farming and forestry; 65.100 - Pesticides and other agrochemicals; 67.040 - Food products in general; 67.080 - Fruits. Vegetables; 67.180 - Sugar. Sugar products. Starch</t>
  </si>
  <si>
    <t>DEAS 151: 2023, Hazard Analysis Critical Control Point (HACCP) systems — Requirements, Second Edition</t>
  </si>
  <si>
    <t>This Draft East African Standard specifies the requirements for establishment, implementation and maintenance of HACCP system as a preventive system to ensure food safety control measures at each step throughout the food chain.</t>
  </si>
  <si>
    <t>Cost saving and productivity enhancement (TBT); Protection of human health or safety (TBT); Reducing trade barriers and facilitating trade (TBT)</t>
  </si>
  <si>
    <r>
      <rPr>
        <sz val="11"/>
        <rFont val="Calibri"/>
      </rPr>
      <t>https://members.wto.org/crnattachments/2023/TBT/TZA/23_1332_00_e.pdf</t>
    </r>
  </si>
  <si>
    <t>Tanzania</t>
  </si>
  <si>
    <t>Chile</t>
  </si>
  <si>
    <t>Propuesta de Decreto que somete al control de los dispositivos médicos dispuesto en el artículo 111º del Código Sanitario, a los “reactivos inmunohematológicos” que indica</t>
  </si>
  <si>
    <t>Incorpórense al sistema de control que establece el artículo 111 del Código Sanitario y su reglamento, aprobado por decreto Nº 825 de 1998, del Ministerio de Salud, los dispositivos médicos que se indican.</t>
  </si>
  <si>
    <t>Dispositivos médicos -  Reactivos Inmunohematológicos</t>
  </si>
  <si>
    <r>
      <rPr>
        <sz val="11"/>
        <rFont val="Calibri"/>
      </rPr>
      <t>https://members.wto.org/crnattachments/2023/TBT/CHL/23_1327_00_s.pdf
https://www.minsal.cl/wp-content/uploads/2021/11/Proyecto-Decreto-Control-Reactivos-Inmunohematolo%CC%81gicos-Para-consulta-pu%CC%81blica-pdf.pdf )</t>
    </r>
  </si>
  <si>
    <t>DEAS 1127: 2023, Ready to use therapeutic foods — Specification</t>
  </si>
  <si>
    <t>This Draft East African Standard specifies requirements, sampling and test methods for Ready to use therapeutic foods (ready to eat food for people with severe and acute malnutrition from age of 6 months and above)_x000D_
This standard does not apply to therapeutic milk, vitamin and mineral food supplements.</t>
  </si>
  <si>
    <r>
      <rPr>
        <sz val="11"/>
        <rFont val="Calibri"/>
      </rPr>
      <t>https://members.wto.org/crnattachments/2023/TBT/RWA/23_1309_00_e.pdf</t>
    </r>
  </si>
  <si>
    <t>Protection of human health or safety (TBT); Reducing trade barriers and facilitating trade (TBT); Cost saving and productivity enhancement (TBT)</t>
  </si>
  <si>
    <t>Regulations No.: CBD/TRG/017 Rev_1 Governing Promotion, Advertisement and Marketing of regulated products</t>
  </si>
  <si>
    <t xml:space="preserve">These regulations shall apply to all activities related to the advertisements or promotion and marketing of regulated products that are manufactured, imported, distributed, stored, sold or used in Rwanda. _x000D_
</t>
  </si>
  <si>
    <r>
      <rPr>
        <sz val="11"/>
        <rFont val="Calibri"/>
      </rPr>
      <t>https://members.wto.org/crnattachments/2023/TBT/RWA/23_1293_00_e.pdf
https://members.wto.org/crnattachments/2023/TBT/RWA/23_1293_01_e.pdf
We notified both the Regulations and Guidelines because the Guidelines have all the necessary details for the Regulations</t>
    </r>
  </si>
  <si>
    <t>Reducing trade barriers and facilitating trade (TBT); Protection of human health or safety (TBT); Cost saving and productivity enhancement (TBT)</t>
  </si>
  <si>
    <t>Armenia</t>
  </si>
  <si>
    <t>Amendments to the Customs Union technical regulation "On safety of Perfume and Cosmetic Products" (CU TR 009/2011)</t>
  </si>
  <si>
    <t>Updating of Annexes 1-5 to the Customs Union Technical Regulation “On Safety of Perfumes and Cosmetic Products” (CU TR 009/2011)</t>
  </si>
  <si>
    <t>Perfume and cosmetics products</t>
  </si>
  <si>
    <t>71.100.70 - Cosmetics. Toiletries</t>
  </si>
  <si>
    <t>Draft Standards for Veterinary Drug Residue Limits in Foods</t>
  </si>
  <si>
    <t>Amendment to maximum residue limits for Buserelin, Fenbendazole, Gonadotrophin releasing hormone (Gonadorelin) and Paromomycin.</t>
  </si>
  <si>
    <t>Livestock and poultry tissues</t>
  </si>
  <si>
    <t>Human health; Food safety; Maximum residue limits (MRLs); Veterinary drugs</t>
  </si>
  <si>
    <r>
      <rPr>
        <sz val="11"/>
        <rFont val="Calibri"/>
      </rPr>
      <t>https://members.wto.org/crnattachments/2023/SPS/TPKM/23_1330_00_e.pdf
https://members.wto.org/crnattachments/2023/SPS/TPKM/23_1330_00_x.pdf</t>
    </r>
  </si>
  <si>
    <t>Korea, Republic of</t>
  </si>
  <si>
    <t>Proposed Draft Amendments to the Approval Standard of Temporary Standards and Specifications for Food etc</t>
  </si>
  <si>
    <t>The Republic of Korea is proposing to amend the Approval of Temporary Standards and Specifications for Food etc.:1. The scope of food ingredient approval is clarified; and2. Terminologies in the application form of Temporary Standards and Specifications for Food are unified.</t>
  </si>
  <si>
    <t>Food ingredient</t>
  </si>
  <si>
    <t>Human health; Food safety</t>
  </si>
  <si>
    <r>
      <rPr>
        <sz val="11"/>
        <rFont val="Calibri"/>
      </rPr>
      <t>https://members.wto.org/crnattachments/2023/SPS/KOR/23_1329_00_x.pdf</t>
    </r>
  </si>
  <si>
    <t>Ukraine</t>
  </si>
  <si>
    <t>Draft Law “On Ensuring the Traceability of Aquatic Bioresources and Products Produced from Aquatic Bioresources”</t>
  </si>
  <si>
    <t>The draft Law defines the basic legal, economic and organizational principles for ensuring the traceability of aquatic bioresources and products produced from aquatic bioresources that are placed on the market in Ukraine, as well as imported (sent) into the customs territory of Ukraine and/or exported (sent) from it in order to ensure sustainable management of aquatic bioresources, prevent illegal, unreported and unregulated fishing, promote the preservation, rational use and protection of aquatic bioresources, as well as protect the rights and economic interest of business entities.Upon the entry into force of this Law, Law of Ukraine of February 06, 2003 No 486-IV "On Fish, Other Aquatic Living Resources and Food Products from Them"  will be repealed. </t>
  </si>
  <si>
    <t>Bioresources and products produced from aquatic bioresources</t>
  </si>
  <si>
    <t>13.020 - Environmental protection; 67.120.30 - Fish and fishery products</t>
  </si>
  <si>
    <t>Consumer information, labelling (TBT); Protection of human health or safety (TBT); Protection of the environment (TBT); Harmonization (TBT); Quality requirements (TBT)</t>
  </si>
  <si>
    <r>
      <rPr>
        <sz val="11"/>
        <rFont val="Calibri"/>
      </rPr>
      <t>https://members.wto.org/crnattachments/2023/TBT/UKR/23_1315_00_x.pdf
https://minagro.gov.ua/npa/pro-zabezpechennya-prostezhuvanosti-vodnih-bioresursiv-ta-produkciyi-viroblenoyi-z-vodnih-bioresursiv</t>
    </r>
  </si>
  <si>
    <t>Singapore</t>
  </si>
  <si>
    <t>Public Consultation Document on Draft Food (Amendment No. X) Regulations 2023 and Sale of Food (Freshly Prepared Nutri-Grade Beverages – Exemption) Order 2023 </t>
  </si>
  <si>
    <t>From 30 December 2022, Nutri-Grade beverages sold in Singapore in the pre-packaged form or from non-customisable automated beverage dispensers have been subjected to labelling requirements and advertising prohibitions. The Ministry of Health (MOH) and Health Promotion Board (HPB) propose to extend these measures to freshly prepared beverages (including those dispensed from customisable automated beverage dispensers) for sale in specified settings in Singapore. For Nutri-Grade beverages which are pre-packaged or dispensed from machines, additional labelling requirements will also be introduced.</t>
  </si>
  <si>
    <t>HS Chapter 4, in particular Headings 04.01, 04.02 and 04.03 HS Chapter 9, in particular Headings 09.01, 09.02 and 09.03HS Chapter 18, in particular Heading 18.06 HS Chapter 19, in particular Headings 19.01 and 19.04HS Chapter 20, in particular Heading 20.09 HS Chapter 21, in particular Headings 21.01 and 21.06HS Chapter 22, in particular Headings 22.01 and 22.02</t>
  </si>
  <si>
    <t>04 - DAIRY PRODUCE; BIRDS' EGGS; NATURAL HONEY; EDIBLE PRODUCTS OF ANIMAL ORIGIN, NOT ELSEWHERE SPECIFIED OR INCLUDED; 09 - COFFEE, TEA, MATÉ AND SPICES; 18 - COCOA AND COCOA PREPARATIONS; 19 - PREPARATIONS OF CEREALS, FLOUR, STARCH OR MILK; PASTRYCOOKS' PRODUCTS; 20 - PREPARATIONS OF VEGETABLES, FRUIT, NUTS OR OTHER PARTS OF PLANTS; 21 - MISCELLANEOUS EDIBLE PREPARATIONS; 22 - BEVERAGES, SPIRITS AND VINEGAR; 0403 - Buttermilk, curdled milk and cream, yogurt, kephir and other fermented or acidified milk and cream, whether or not concentrated or flavoured or containing added sugar or other sweetening matter, fruits, nuts or cocoa; 2202 - Waters, incl. mineral waters and aerated waters, containing added sugar or other sweetening matter or flavoured, and other non-alcoholic beverages (excl. fruit or vegetable juices and milk); 2201 - Waters, incl. natural or artificial mineral waters and aerated waters, not containing added sugar, other sweetening matter or flavoured; ice and snow; 2106 - Food preparations, n.e.s.; 2101 - Extracts, essences and concentrates, of coffee, tea or maté and preparations with a basis of these products or with a basis of coffee, tea or mate; roasted chicory and other roasted coffee substitutes, and extracts, essences and concentrates thereof; 1904 - Prepared foods obtained by the swelling or roasting of cereals or cereal products, e.g. corn flakes; cereals (other than maize "corn") in grain form or in the form of flakes or other worked grains (except flour, groats and meal), pre-cooked or otherwise prepared, n.e.s.; 1901 - Malt extract; food preparations of flour, groats, meal, starch or malt extract, not containing cocoa or containing &lt; 40% by weight of cocoa calculated on a totally defatted basis, n.e.s.; food preparations of milk, cream, butter milk, sour milk, sour cream, whey, yogurt, kephir, and similar goods of heading 0401 to 0404, not containing cocoa or containing &lt; 5% by weight of cocoa calculated on a totally defatted basis, n.e.s.; 2009 - Fruit juices, incl. grape must, and vegetable juices, unfermented, not containing added spirit, whether or not containing added sugar or other sweetening matter; 0903 - Mate; 0902 - Tea, whether or not flavoured; 0901 - Coffee, whether or not roasted or decaffeinated; coffee husks and skins; coffee substitutes containing coffee in any proportion; 0401 - Milk and cream, not concentrated nor containing added sugar or other sweetening matter; 0402 - Milk and cream, concentrated or containing added sugar or other sweetening matter; 1806 - Chocolate and other food preparations containing cocoa</t>
  </si>
  <si>
    <t>67.100 - Milk and milk products; 67.140 - Tea. Coffee. Cocoa; 67.160 - Beverages; 67.190 - Chocolate; 67.230 - Prepackaged and prepared foods</t>
  </si>
  <si>
    <t>Protection of human health or safety (TBT); Consumer information, labelling (TBT)</t>
  </si>
  <si>
    <t>Draft for the Use Restrictions and Labeling Requirements of Broccoli (Brassica oleracea var. italica) Seed Extract as a Food Ingredient</t>
  </si>
  <si>
    <t>This draft regulation specifies the use restrictions and labeling requirements for broccoli (Brassica oleracea var. italica) seed extract for food purposes.</t>
  </si>
  <si>
    <t>Food products in general (ICS code(s): 67.040)</t>
  </si>
  <si>
    <t>67.040 - Food products in general</t>
  </si>
  <si>
    <r>
      <rPr>
        <sz val="11"/>
        <rFont val="Calibri"/>
      </rPr>
      <t>https://members.wto.org/crnattachments/2023/TBT/TPKM/23_1280_00_e.pdf
https://members.wto.org/crnattachments/2023/TBT/TPKM/23_1280_00_x.pdf</t>
    </r>
  </si>
  <si>
    <t>DEAS 72: 2023, Processed cereal-based foods for older infants and young children — Specification</t>
  </si>
  <si>
    <t xml:space="preserve">This Draft East African Standard specifies requirements, sampling and test methods for processed cereal-based foods intended for feeding older infants and young children as a complementary food and as part of diversified diet. The standard excludes both fortified and unfortified composite flours as covered in EAS 1024, EAS 782 and EAS 741._x000D_
</t>
  </si>
  <si>
    <r>
      <rPr>
        <sz val="11"/>
        <rFont val="Calibri"/>
      </rPr>
      <t>https://members.wto.org/crnattachments/2023/TBT/RWA/23_1259_00_e.pdf</t>
    </r>
  </si>
  <si>
    <t>GUIDELINES ON PROCEDURE AND CONDITIONS FOR ELIGIBILITY TO GRANT EXCEPTIONAL PERMISSION TO MANUFACTURE, USE, IMPORT OR SELL SINGLE-USE PLASTIC ITEMS OR PACK GOODS IN SINGLE-USE PLASTICS</t>
  </si>
  <si>
    <t xml:space="preserve">Since manufacture, importation, use and sale single-use plastics and plastic carry bags are prohibited in Rwanda (Law No. 17/2019 of 10/08/2019), this guideline provides exceptional cases where the prohibited items may be required for the possibility to apply for a special authorization._x000D_
</t>
  </si>
  <si>
    <t>PLASTICS AND ARTICLES THEREOF (HS code(s): 39)</t>
  </si>
  <si>
    <t>39 - PLASTICS AND ARTICLES THEREOF</t>
  </si>
  <si>
    <t>55.080 - Sacks. Bags; 83.080 - Plastics</t>
  </si>
  <si>
    <t>Protection of human health or safety (TBT); Protection of animal or plant life or health (TBT); Protection of the environment (TBT); Quality requirements (TBT); Harmonization (TBT); Reducing trade barriers and facilitating trade (TBT)</t>
  </si>
  <si>
    <r>
      <rPr>
        <sz val="11"/>
        <rFont val="Calibri"/>
      </rPr>
      <t>https://members.wto.org/crnattachments/2023/TBT/RWA/23_1253_00_e.pdf</t>
    </r>
  </si>
  <si>
    <r>
      <rPr>
        <sz val="11"/>
        <rFont val="Calibri"/>
      </rPr>
      <t>https://members.wto.org/crnattachments/2023/SPS/TZA/23_1270_00_e.pdf</t>
    </r>
  </si>
  <si>
    <t>Food safety; Human health</t>
  </si>
  <si>
    <t>LAW No 47/2012 OF 14/01/2013 RELATING TO THE REGULATION AND INSPECTION OF FOOD AND PHARMACEUTICAL PRODUCTS</t>
  </si>
  <si>
    <t>This Law relates to the regulation and inspection of food and pharmaceutical products.</t>
  </si>
  <si>
    <t>COFFEE, TEA, MATÉ AND SPICES (HS code(s): 09); CEREALS (HS code(s): 10); PRODUCTS OF THE MILLING INDUSTRY; MALT; STARCHES; INULIN; WHEAT GLUTEN (HS code(s): 11); SUGARS AND SUGAR CONFECTIONERY (HS code(s): 17); PREPARATIONS OF CEREALS, FLOUR, STARCH OR MILK; PASTRYCOOKS' PRODUCTS (HS code(s): 19); PREPARATIONS OF VEGETABLES, FRUIT, NUTS OR OTHER PARTS OF PLANTS (HS code(s): 20); BEVERAGES, SPIRITS AND VINEGAR (HS code(s): 22); RESIDUES AND WASTE FROM THE FOOD INDUSTRIES; PREPARED ANIMAL FODDER (HS code(s): 23); SALT; SULPHUR; EARTHS AND STONE; PLASTERING MATERIALS, LIME AND CEMENT (HS code(s): 25); PHARMACEUTICAL PRODUCTS (HS code(s): 30); ESSENTIAL OILS AND RESINOIDS; PERFUMERY, COSMETIC OR TOILET PREPARATIONS (HS code(s): 33); SOAP, ORGANIC SURFACE-ACTIVE AGENTS, WASHING PREPARATIONS, LUBRICATING PREPARATIONS, ARTIFICIAL WAXES, PREPARED WAXES, POLISHING OR SCOURING PREPARATIONS, CANDLES AND SIMILAR ARTICLES, MODELLING PASTES, ‘DENTAL WAXES’ AND DENTAL PREPARATIONS WITH A BASIS OF PLASTER (HS code(s): 34)</t>
  </si>
  <si>
    <t>09 - COFFEE, TEA, MATÉ AND SPICES; 10 - CEREALS; 11 - PRODUCTS OF THE MILLING INDUSTRY; MALT; STARCHES; INULIN; WHEAT GLUTEN; 17 - SUGARS AND SUGAR CONFECTIONERY; 19 - PREPARATIONS OF CEREALS, FLOUR, STARCH OR MILK; PASTRYCOOKS' PRODUCTS; 20 - PREPARATIONS OF VEGETABLES, FRUIT, NUTS OR OTHER PARTS OF PLANTS; 22 - BEVERAGES, SPIRITS AND VINEGAR; 23 - RESIDUES AND WASTE FROM THE FOOD INDUSTRIES; PREPARED ANIMAL FODDER; 25 - SALT; SULPHUR; EARTHS AND STONE; PLASTERING MATERIALS, LIME AND CEMENT; 30 - PHARMACEUTICAL PRODUCTS; 33 - ESSENTIAL OILS AND RESINOIDS; PERFUMERY, COSMETIC OR TOILET PREPARATIONS; 34 - SOAP, ORGANIC SURFACE-ACTIVE AGENTS, WASHING PREPARATIONS, LUBRICATING PREPARATIONS, ARTIFICIAL WAXES, PREPARED WAXES, POLISHING OR SCOURING PREPARATIONS, CANDLES AND SIMILAR ARTICLES, MODELLING PASTES, ‘DENTAL WAXES’ AND DENTAL PREPARATIONS WITH A BASIS OF PLASTER</t>
  </si>
  <si>
    <t>11.120 - Pharmaceutics; 67.060 - Cereals, pulses and derived products; 67.140 - Tea. Coffee. Cocoa; 67.160 - Beverages; 67.180 - Sugar. Sugar products. Starch; 67.230 - Prepackaged and prepared foods; 71.100.40 - Surface active agents; 71.100.60 - Essential oils; 71.100.70 - Cosmetics. Toiletries</t>
  </si>
  <si>
    <t>Cost saving and productivity enhancement (TBT); Reducing trade barriers and facilitating trade (TBT); Harmonization (TBT); Quality requirements (TBT); Protection of animal or plant life or health (TBT); Protection of human health or safety (TBT); Prevention of deceptive practices and consumer protection (TBT); Consumer information, labelling (TBT)</t>
  </si>
  <si>
    <r>
      <rPr>
        <sz val="11"/>
        <rFont val="Calibri"/>
      </rPr>
      <t>https://members.wto.org/crnattachments/2023/TBT/RWA/23_1252_00_e.pdf</t>
    </r>
  </si>
  <si>
    <t>Macao, China</t>
  </si>
  <si>
    <t>Administrative Regulation No. 02/2023 Amendment to Administrative Regulation No. 11/2020 (Maximum residue limits of pesticides in foodstuffs)</t>
  </si>
  <si>
    <t>In order to ensure food safety and better supervise pesticide residues in food, amendments have been introduced to theAdministrative Regulation No. 11/2020 Maximum residue limits of pesticides in foodstuffs), expanding its scope of coverage on pesticides and categories of foodstuffs. The Administrative Regulation No. 02/2023, a food safety standard that regulates the levels of pesticide residues in food, amends the Administrative Regulation No. 11/2020 to replace the provisions of the attached tables and revise the appendix to include Table 1 (List of maximum levels of pesticide residues in foodstuffs) and Table 2 (List of maximum limits of exogenous residues of pesticides in foodstuffs). This administrative regulation establishes the maximum residue limits and extraneous maximum residue limits of pesticides presenting in foodstuffs, as well as the list of pesticides exempted from maximum residue limits, as stipulated in the annexes to the regulation. In this administrative regulation, "pesticide" is defined as any substance intended for preventing, destroying, attracting, repelling, or controlling pests during the production, storage, transport, distribution, and processing of food, or which may be administered to animals for the control of ectoparasites, including substances intended for use as plant-growth regulators, defoliants, desiccants, fruit thinning agents or sprouting inhibitors, and substances applied to crops either before or after harvest to prevent deterioration during storage and transport, and excluding fertilizers, plant and animal nutrients, food additives and veterinary drugs. According to the administrative regulation, maximum residue limits and extraneous maximum residue limits of pesticides in foodstuffs shall comply with the standards stipulated in the annexes.</t>
  </si>
  <si>
    <t>Food</t>
  </si>
  <si>
    <r>
      <rPr>
        <sz val="11"/>
        <rFont val="Calibri"/>
      </rPr>
      <t>https://images.io.gov.mo//bo/i/2023/07/rega-2-2023.pdf</t>
    </r>
  </si>
  <si>
    <t>Regulations, No.: FDISM/FDIEC/TRG/003, Rev_0, Governing Control of Importation and Exportation of Food Products</t>
  </si>
  <si>
    <t>The purpose of these Regulations is to provide a legal framework for the effective and efficient control of the importation and exportation of Food Products in a transparent, non-discriminatory process of their importation and/or exportation.</t>
  </si>
  <si>
    <t>DAIRY PRODUCE; BIRDS' EGGS; NATURAL HONEY; EDIBLE PRODUCTS OF ANIMAL ORIGIN, NOT ELSEWHERE SPECIFIED OR INCLUDED (HS code(s): 04); PRODUCTS OF ANIMAL ORIGIN, NOT ELSEWHERE SPECIFIED OR INCLUDED (HS code(s): 05); COFFEE, TEA, MATÉ AND SPICES (HS code(s): 09); Rice (HS code(s): 1006); PRODUCTS OF THE MILLING INDUSTRY; MALT; STARCHES; INULIN; WHEAT GLUTEN (HS code(s): 11); Flours and meals of oil seeds or oleaginous fruits (excl. mustard) (HS code(s): 1208); Vegetable products n.e.s (HS code(s): 140490); Sausages and similar products, of meat, offal or blood; food preparations based on these products (HS code(s): 1601); COCOA AND COCOA PREPARATIONS (HS code(s): 18); PREPARATIONS OF CEREALS, FLOUR, STARCH OR MILK; PASTRYCOOKS' PRODUCTS (HS code(s): 19); Jams, fruit jellies, marmalades, fruit or nut purée and fruit or nut pastes, obtained by cooking, whether or not containing added sugar or other sweetening matter (HS code(s): 2007); MISCELLANEOUS EDIBLE PREPARATIONS (HS code(s): 21); BEVERAGES, SPIRITS AND VINEGAR (HS code(s): 22); Salts, incl. table salt and denatured salt, and pure sodium chloride, whether or not in aqueous solution or containing added anti-caking or free-flowing agents; sea water (HS code(s): 2501)</t>
  </si>
  <si>
    <t>1601 - Sausages and similar products, of meat, offal or blood; food preparations based on these products; 18 - COCOA AND COCOA PREPARATIONS; 19 - PREPARATIONS OF CEREALS, FLOUR, STARCH OR MILK; PASTRYCOOKS' PRODUCTS; 2007 - Jams, fruit jellies, marmalades, fruit or nut purée and fruit or nut pastes, obtained by cooking, whether or not containing added sugar or other sweetening matter; 21 - MISCELLANEOUS EDIBLE PREPARATIONS; 04 - DAIRY PRODUCE; BIRDS' EGGS; NATURAL HONEY; EDIBLE PRODUCTS OF ANIMAL ORIGIN, NOT ELSEWHERE SPECIFIED OR INCLUDED; 05 - PRODUCTS OF ANIMAL ORIGIN, NOT ELSEWHERE SPECIFIED OR INCLUDED; 09 - COFFEE, TEA, MATÉ AND SPICES; 1006 - Rice; 11 - PRODUCTS OF THE MILLING INDUSTRY; MALT; STARCHES; INULIN; WHEAT GLUTEN; 1208 - Flours and meals of oil seeds or oleaginous fruits (excl. mustard); 140490 - Vegetable products n.e.s; 22 - BEVERAGES, SPIRITS AND VINEGAR; 2501 - Salts, incl. table salt and denatured salt, and pure sodium chloride, whether or not in aqueous solution or containing added anti-caking or free-flowing agents; sea water</t>
  </si>
  <si>
    <t>67.060 - Cereals, pulses and derived products; 67.100 - Milk and milk products; 67.120 - Meat, meat products and other animal produce; 67.140 - Tea. Coffee. Cocoa; 67.160 - Beverages; 67.220 - Spices and condiments. Food additives</t>
  </si>
  <si>
    <r>
      <rPr>
        <sz val="11"/>
        <rFont val="Calibri"/>
      </rPr>
      <t>https://members.wto.org/crnattachments/2023/TBT/RWA/23_1250_00_e.pdf
https://members.wto.org/crnattachments/2023/TBT/RWA/23_1250_01_e.pdf</t>
    </r>
  </si>
  <si>
    <r>
      <rPr>
        <sz val="11"/>
        <rFont val="Calibri"/>
      </rPr>
      <t>https://members.wto.org/crnattachments/2023/SPS/TZA/23_1275_00_e.pdf</t>
    </r>
  </si>
  <si>
    <t>REGULATIONS NO CBD/TRG/011 REV-0: GOVERNING CONTROL OF MEDICATED COSMETIC</t>
  </si>
  <si>
    <t>The purpose of these regulations is to provide a legal framework for the effective and efficient of Control of medicated cosmetics and providing an open transparent and non-discriminatory process and minimum requirements for the registration, manufacture, importation, distribution and use of Medicated Cosmetic products in Rwanda. The implementation of these Regulations will enhance safety and effectiveness of medicated cosmetics on Rwanda markets and protect public health from substandard, counterfeit, mislabelled or unsafe medicated cosmetics.</t>
  </si>
  <si>
    <t>ESSENTIAL OILS AND RESINOIDS; PERFUMERY, COSMETIC OR TOILET PREPARATIONS (HS code(s): 33); Scent sprays and similar toilet sprays, and mounts and heads therefor; powder puffs and pads for the application of cosmetics or toilet preparations (HS code(s): 9616)</t>
  </si>
  <si>
    <t>33 - ESSENTIAL OILS AND RESINOIDS; PERFUMERY, COSMETIC OR TOILET PREPARATIONS; 9616 - Scent sprays and similar toilet sprays, and mounts and heads therefor; powder puffs and pads for the application of cosmetics or toilet preparations</t>
  </si>
  <si>
    <t>Protection of animal or plant life or health (TBT); Protection of human health or safety (TBT); Consumer information, labelling (TBT); Prevention of deceptive practices and consumer protection (TBT); Quality requirements (TBT); Harmonization (TBT); Reducing trade barriers and facilitating trade (TBT); Cost saving and productivity enhancement (TBT)</t>
  </si>
  <si>
    <r>
      <rPr>
        <sz val="11"/>
        <rFont val="Calibri"/>
      </rPr>
      <t>https://members.wto.org/crnattachments/2023/TBT/RWA/23_1255_00_e.pdf
https://members.wto.org/crnattachments/2023/TBT/RWA/23_1255_01_e.pdf
https://members.wto.org/crnattachments/2023/TBT/RWA/23_1255_02_e.pdf
https://members.wto.org/crnattachments/2023/TBT/RWA/23_1255_03_e.pdf
We notified both the Regulations and Guidelines because the Guidelines have all necessary details for the Regulations</t>
    </r>
  </si>
  <si>
    <t>Regulation on Energy Efficiency Management Equipment (376 pages, available in Korean)</t>
  </si>
  <si>
    <t>Revision of energy efficiency standards for fluorescent lamp</t>
  </si>
  <si>
    <t>Electrical appliances</t>
  </si>
  <si>
    <t>853931 - Discharge lamps, fluorescent, hot cathode</t>
  </si>
  <si>
    <t>29.140.30 - Fluorescent lamps. Discharge lamps</t>
  </si>
  <si>
    <t>Other (TBT)</t>
  </si>
  <si>
    <r>
      <rPr>
        <sz val="11"/>
        <rFont val="Calibri"/>
      </rPr>
      <t>https://members.wto.org/crnattachments/2023/TBT/KOR/23_1269_00_x.pdf</t>
    </r>
  </si>
  <si>
    <t>Regulations, No.: FDISM/FDIC/TRG/001 Rev_3,  governing licensing of public and private manufacturers, distributors, wholesalers and retailers of medical Products</t>
  </si>
  <si>
    <t>These Regulations apply to public, and private manufacturers, distributors, wholesalers and retailers of medical products involved in the manufacture, storage, sale, distribution, and dispensing of medical products.</t>
  </si>
  <si>
    <t>11.040 - Medical equipment</t>
  </si>
  <si>
    <r>
      <rPr>
        <sz val="11"/>
        <rFont val="Calibri"/>
      </rPr>
      <t>https://members.wto.org/crnattachments/2023/TBT/RWA/23_1282_00_e.pdf
https://members.wto.org/crnattachments/2023/TBT/RWA/23_1282_01_e.pdf
We notified both the Regulations and Guidelines because the Guidelines have all the necessary details for the Regulations&gt;</t>
    </r>
  </si>
  <si>
    <t>DRAFT LAW N° …….……….. OF ………..……. GOVERNING THE EXPORTATION OF AGRICULTURAL PRODUCTS</t>
  </si>
  <si>
    <t>This Law applies to activities related to export or re-export of agricultural products; and value chain management of agricultural products.</t>
  </si>
  <si>
    <t>LIVE ANIMALS (HS code(s): 01)MEAT AND EDIBLE MEAT OFFAL (HS code(s): 02); FISH AND CRUSTACEANS, MOLLUSCS AND OTHER AQUATIC INVERTEBRATES (HS code(s): 03); DAIRY PRODUCE; BIRDS' EGGS; NATURAL HONEY; EDIBLE PRODUCTS OF ANIMAL ORIGIN, NOT ELSEWHERE SPECIFIED OR INCLUDED (HS code(s): 04); PRODUCTS OF ANIMAL ORIGIN, NOT ELSEWHERE SPECIFIED OR INCLUDED (HS code(s): 05); LIVE TREES AND OTHER PLANTS; BULBS, ROOTS AND THE LIKE; CUT FLOWERS AND ORNAMENTAL FOLIAGE (HS code(s): 06); EDIBLE VEGETABLES AND CERTAIN ROOTS AND TUBERS (HS code(s): 07); EDIBLE FRUIT AND NUTS; PEEL OF CITRUS FRUIT OR MELONS (HS code(s): 08); COFFEE, TEA, MATÉ AND SPICES (HS code(s): 09); CEREALS (HS code(s): 10); PRODUCTS OF THE MILLING INDUSTRY; MALT; STARCHES; INULIN; WHEAT GLUTEN (HS code(s): 11); OIL SEEDS AND OLEAGINOUS FRUITS; MISCELLANEOUS GRAINS, SEEDS AND FRUIT; INDUSTRIAL OR MEDICINAL PLANTS; STRAW AND FODDER (HS code(s): 12); LAC; GUMS, RESINS AND OTHER VEGETABLE SAPS AND EXTRACTS (HS code(s): 13); VEGETABLE PLAITING MATERIALS; VEGETABLE PRODUCTS NOT ELSEWHERE SPECIFIED OR INCLUDED (HS code(s): 14); ANIMAL OR VEGETABLE FATS AND OILS AND THEIR CLEAVAGE PRODUCTS; PREPARED EDIBLE FATS; ANIMAL OR VEGETABLE WAXES (HS code(s): 15); PREPARATIONS OF MEAT, OF FISH OR OF CRUSTACEANS, MOLLUSCS OR OTHER AQUATIC INVERTEBRATES (HS code(s): 16); SUGARS AND SUGAR CONFECTIONERY (HS code(s): 17); PREPARATIONS OF CEREALS, FLOUR, STARCH OR MILK; PASTRYCOOKS' PRODUCTS (HS code(s): 19); PREPARATIONS OF VEGETABLES, FRUIT, NUTS OR OTHER PARTS OF PLANTS (HS code(s): 20); MISCELLANEOUS EDIBLE PREPARATIONS (HS code(s): 21); BEVERAGES, SPIRITS AND VINEGAR (HS code(s): 22); RESIDUES AND WASTE FROM THE FOOD INDUSTRIES; PREPARED ANIMAL FODDER (HS code(s): 23); ESSENTIAL OILS AND RESINOIDS; PERFUMERY, COSMETIC OR TOILET PREPARATIONS (HS code(s): 33)</t>
  </si>
  <si>
    <t>01 - LIVE ANIMALS; 22 - BEVERAGES, SPIRITS AND VINEGAR; 21 - MISCELLANEOUS EDIBLE PREPARATIONS; 20 - PREPARATIONS OF VEGETABLES, FRUIT, NUTS OR OTHER PARTS OF PLANTS; 19 - PREPARATIONS OF CEREALS, FLOUR, STARCH OR MILK; PASTRYCOOKS' PRODUCTS; 16 - PREPARATIONS OF MEAT, OF FISH OR OF CRUSTACEANS, MOLLUSCS OR OTHER AQUATIC INVERTEBRATES; 17 - SUGARS AND SUGAR CONFECTIONERY; 15 - ANIMAL OR VEGETABLE FATS AND OILS AND THEIR CLEAVAGE PRODUCTS; PREPARED EDIBLE FATS; ANIMAL OR VEGETABLE WAXES; 14 - VEGETABLE PLAITING MATERIALS; VEGETABLE PRODUCTS NOT ELSEWHERE SPECIFIED OR INCLUDED; 13 - LAC; GUMS, RESINS AND OTHER VEGETABLE SAPS AND EXTRACTS; 23 - RESIDUES AND WASTE FROM THE FOOD INDUSTRIES; PREPARED ANIMAL FODDER; 12 - OIL SEEDS AND OLEAGINOUS FRUITS; MISCELLANEOUS GRAINS, SEEDS AND FRUIT; INDUSTRIAL OR MEDICINAL PLANTS; STRAW AND FODDER; 10 - CEREALS; 09 - COFFEE, TEA, MATÉ AND SPICES; 08 - EDIBLE FRUIT AND NUTS; PEEL OF CITRUS FRUIT OR MELONS; 07 - EDIBLE VEGETABLES AND CERTAIN ROOTS AND TUBERS; 06 - LIVE TREES AND OTHER PLANTS; BULBS, ROOTS AND THE LIKE; CUT FLOWERS AND ORNAMENTAL FOLIAGE; 05 - PRODUCTS OF ANIMAL ORIGIN, NOT ELSEWHERE SPECIFIED OR INCLUDED; 04 - DAIRY PRODUCE; BIRDS' EGGS; NATURAL HONEY; EDIBLE PRODUCTS OF ANIMAL ORIGIN, NOT ELSEWHERE SPECIFIED OR INCLUDED; 03 - FISH AND CRUSTACEANS, MOLLUSCS AND OTHER AQUATIC INVERTEBRATES; 02 - MEAT AND EDIBLE MEAT OFFAL; 11 - PRODUCTS OF THE MILLING INDUSTRY; MALT; STARCHES; INULIN; WHEAT GLUTEN; 33 - ESSENTIAL OILS AND RESINOIDS; PERFUMERY, COSMETIC OR TOILET PREPARATIONS</t>
  </si>
  <si>
    <t>Cost saving and productivity enhancement (TBT); Reducing trade barriers and facilitating trade (TBT); Harmonization (TBT); Quality requirements (TBT); Prevention of deceptive practices and consumer protection (TBT); Consumer information, labelling (TBT); National security requirements (TBT)</t>
  </si>
  <si>
    <r>
      <rPr>
        <sz val="11"/>
        <rFont val="Calibri"/>
      </rPr>
      <t>https://members.wto.org/crnattachments/2023/TBT/RWA/23_1257_00_e.pdf</t>
    </r>
  </si>
  <si>
    <t>Regulations governing licensing of public and private manufacturers,_x000D_
distributors, wholesalers and retailers of medical Products</t>
  </si>
  <si>
    <t>These Regulations enforce the legal framework for application, inspection, storage, distribution, and_x000D_
licensing of public and private manufacturers, distributors, wholesalers and retailers of Medical_x000D_
Products.These Regulations apply to public, and private manufacturers, distributors, wholesalers and retailers_x000D_
of medical products involved in the manufacture, storage, sale, distribution, and dispensing of_x000D_
medical products.</t>
  </si>
  <si>
    <r>
      <rPr>
        <sz val="11"/>
        <rFont val="Calibri"/>
      </rPr>
      <t>https://members.wto.org/crnattachments/2023/TBT/RWA/23_1283_00_e.pdf
https://members.wto.org/crnattachments/2023/TBT/RWA/23_1283_01_e.pdf
We notified both the Regulations and Guidelines because the Guidelines have all the necessary details for the Regulations&gt;</t>
    </r>
  </si>
  <si>
    <t>(HS code(s): 1005)</t>
  </si>
  <si>
    <t>1005 - Maize or corn</t>
  </si>
  <si>
    <t>Consumer information, labelling (TBT); Prevention of deceptive practices and consumer protection (TBT); Quality requirements (TBT); Reducing trade barriers and facilitating trade (TBT); Cost saving and productivity enhancement (TBT); Harmonization (TBT)</t>
  </si>
  <si>
    <r>
      <rPr>
        <sz val="11"/>
        <rFont val="Calibri"/>
      </rPr>
      <t>https://members.wto.org/crnattachments/2023/TBT/RWA/23_1254_00_e.pdf</t>
    </r>
  </si>
  <si>
    <t xml:space="preserve">Regulations Governing Registration of Medicinal Products_x000D_
</t>
  </si>
  <si>
    <t>The purpose of these Regulations is to put in place a legal framework to ensure effective and_x000D_
efficient registration of medicinal products, and to provide an open, transparent and nondiscriminatory process for the registration of all medicinal products regulated by Rwanda Food and Drugs authority.These regulations cover human and veterinary medicinal products, vaccines and biological_x000D_
products for human and animal use, herbal medicinal products, disinfectant and antiseptics_x000D_
excluding cosmetics as well as laboratory and household chemicals. The regulations apply to_x000D_
all medicinal products to be registered in Rwanda.</t>
  </si>
  <si>
    <t>11.080.20 - Disinfectants and antiseptics; 11.120 - Pharmaceutics; 11.220 - Veterinary medicine</t>
  </si>
  <si>
    <r>
      <rPr>
        <sz val="11"/>
        <rFont val="Calibri"/>
      </rPr>
      <t>https://members.wto.org/crnattachments/2023/TBT/RWA/23_1284_00_e.pdf
https://members.wto.org/crnattachments/2023/TBT/RWA/23_1284_01_e.pdf</t>
    </r>
  </si>
  <si>
    <t>Regulations, No.: DFAR/HMDAR/TRG/002 Rev_2,  Governing Registration of Medical Devices including In Vitro Diagnostics</t>
  </si>
  <si>
    <t>The purpose of these regulations is to enforce the legal framework to ensure effective and efficient registration of human and veterinary Medical Devices including In Vitro Diagnostics, and to provide an open, transparent and non-discriminatory process for the registration of Medical Devices including In Vitro Diagnostics.</t>
  </si>
  <si>
    <t>Wadding, gauze, bandages and the like, e.g. dressings, adhesive plasters, poultices, impregnated or covered with pharmaceutical substances or put up for retail sale for medical, surgical, dental or veterinary purposes (HS code(s): 3005); - Other : (HS code(s): 30069)</t>
  </si>
  <si>
    <t>3005 - Wadding, gauze, bandages and the like, e.g. dressings, adhesive plasters, poultices, impregnated or covered with pharmaceutical substances or put up for retail sale for medical, surgical, dental or veterinary purposes; 30069 - - Other :</t>
  </si>
  <si>
    <t>11.040 - Medical equipment; 11.100.10 - In vitro diagnostic test systems</t>
  </si>
  <si>
    <t>Protection of human health or safety (TBT); Consumer information, labelling (TBT); Prevention of deceptive practices and consumer protection (TBT); Protection of animal or plant life or health (TBT); Quality requirements (TBT); Harmonization (TBT); Reducing trade barriers and facilitating trade (TBT); Cost saving and productivity enhancement (TBT)</t>
  </si>
  <si>
    <r>
      <rPr>
        <sz val="11"/>
        <rFont val="Calibri"/>
      </rPr>
      <t>https://members.wto.org/crnattachments/2023/TBT/RWA/23_1281_00_e.pdf
https://members.wto.org/crnattachments/2023/TBT/RWA/23_1281_01_e.pdf
https://members.wto.org/crnattachments/2023/TBT/RWA/23_1281_02_e.pdf
We notified both the Regulations and Guidelines because the Guidelines have all the necessary details for the Regulations</t>
    </r>
  </si>
  <si>
    <t>Regulations, No.: FDISM/FDIEC/TRG/001 Rev_2, Governing Control of Importation and Exportation of Pharmaceutical Products and Medical Devices</t>
  </si>
  <si>
    <t>The purpose of these Regulations is to provide a legal framework for the effective and efficient control of importation and exportation of pharmaceutical products, medical devices, and their respective raw materials in a transparent, non-discriminatory manner.</t>
  </si>
  <si>
    <t>11.040 - Medical equipment; 11.120 - Pharmaceutics</t>
  </si>
  <si>
    <r>
      <rPr>
        <sz val="11"/>
        <rFont val="Calibri"/>
      </rPr>
      <t>https://members.wto.org/crnattachments/2023/TBT/RWA/23_1251_00_e.pdf
https://members.wto.org/crnattachments/2023/TBT/RWA/23_1251_01_e.pdf</t>
    </r>
  </si>
  <si>
    <t>Egypt</t>
  </si>
  <si>
    <t>The draft of the Egyptian standard ES 6620 for "Bio fertilizers" </t>
  </si>
  <si>
    <t>This draft of Egyptian standard specifies the requirements of Bio fertilizers, Sampling and test methods. Worth mentioning is that this draft standard complies with the following: - practical hand book on agriculture microbiology- International Journal of Current Microbiology and Applied Sciences  ISSN: 2319-7706    Volume 9 Number 10 (2020)</t>
  </si>
  <si>
    <t>Fertilizers (ICS code(s): 65.080)</t>
  </si>
  <si>
    <t>65.080 - Fertilizers</t>
  </si>
  <si>
    <t>Quality requirements (TBT)</t>
  </si>
  <si>
    <t>The draft of the Egyptian standard for "tampons" </t>
  </si>
  <si>
    <t>This draft of the Egyptian standard specifies the requirements of  tampons.Worth mentioning is that this draft standard complies with the following:ISO 17516/ 20142014/391/EU “Eco- label for bed mattresses”Edana Code of practice for tampons Version 3: September 2020CFR - code of federal regulations Title 21 Volume 8 Sec 801.430: 20 Jul 2022 for user labelling for menstrual tamponsAS 2869 /2008 for tampons - Menstrual</t>
  </si>
  <si>
    <t>Tissue paper (ICS code(s): 85.080.20)</t>
  </si>
  <si>
    <t>85.080.20 - Tissue paper</t>
  </si>
  <si>
    <t>ConsultationonRSS-247, Issue 3 (26 pages, available in English and French)</t>
  </si>
  <si>
    <t>Notice is hereby given by the Ministry of Innovation, Science and Economic Development Canada has amended the following standard:RSS-247 (Issue 3) Digital Transmission Systems (DTSs), Frequency Hopping Systems (FHSs) and Licence-Exempt Local Area Network (LE-LAN) Devices. This standard sets out certification requirements for radio apparatus operating in the bands 902‑928 MHz, 2400-2483.5 MHz and 5725-5850 MHz employing frequency hopping, digital modulation and/or a combination (hybrid) of both techniques. It also includes licence-exempt local area network (LE-LAN) devices operating in the bands 5150-5250 MHz, 5250-5350 MHz, 5470-5725 MHz, 5725-5850 MHz, and 5850-5895 MHz as specified in SP-5150 MHz and in SMSE-012-22Decision on the Technical and Policy Framework for Radio Local Area Network Devices in the 5850-5895 MHz Band and for the Intelligent Transportation Systems in the 5895-5925 MHz Band</t>
  </si>
  <si>
    <t>Telecommunications (ICS 33.170)</t>
  </si>
  <si>
    <t>33.170 - Television and radio broadcasting</t>
  </si>
  <si>
    <t>Proposed Maximum Residue Limit: Pendimethalin (PMRL2023-08)</t>
  </si>
  <si>
    <t>The objective of the notified document PMRL2023-08 is to consult on the listed maximum residue limits (MRLs) for pendimethalin that have been proposed by Health Canada’s Pest Management Regulatory Agency (PMRA).MRL (ppm)1   Raw Agricultural Commodity (RAC) and/or Processed Commodity0.1                     Pome fruits (crop group 11-09)2; stone fruits (crop group 12-09)31 ppm = parts per million2 The proposed MRL of 0.1 ppm in/on pome fruits (crop group 11-09) will replace the currently established MRL of 0.1 ppm in/on individual commodities within this crop group.3 The proposed MRL of 0.1 ppm in/on stone fruits (crop group 12-09) will replace the currently established MRL of 0.1 ppm in/on individual commodities within this crop group.The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</si>
  <si>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pendimethalin in or on pome fruits and stone fruits (ICS codes: 65.020, 65.100, 67.040, 67.080)</t>
  </si>
  <si>
    <t>New Zealand</t>
  </si>
  <si>
    <t>Import health standard 155.02.06: Importation of Nursery Stock</t>
  </si>
  <si>
    <t>The New Zealand Ministry for Primary Industries is publicly consulting on the following proposed amendments to the import health standard 155.02.06: Importation of Nursery StockAmending the current onshore chemical treatment options for D. deremensis whole plants and non-dormant cuttings;Adopting the onshore chemical treatment options to all whole plants and non-dormant cuttings Dracaena species eligible for importation into New Zealand;Adding a spraying option for the application of the onshore chemical treatment for whole plants and non-dormant cuttings of Dracaena species;Clarifying that onshore treatment is mandatory for all whole plants and non-dormant cuttings Dracaena species.Transferring the Dracaena onshore treatment requirements to the New Zealand Approved Biosecurity Treatments Standard (ABTRT).</t>
  </si>
  <si>
    <t>Dracaena whole plants and cuttings</t>
  </si>
  <si>
    <t>Plant protection (SPS)</t>
  </si>
  <si>
    <t>Plant health; Pests</t>
  </si>
  <si>
    <r>
      <rPr>
        <sz val="11"/>
        <rFont val="Calibri"/>
      </rPr>
      <t>https://members.wto.org/crnattachments/2023/SPS/NZL/23_1211_00_e.pdf</t>
    </r>
  </si>
  <si>
    <t>The draft of the Egyptian standard for "vermicom post-specification" </t>
  </si>
  <si>
    <t>This draft of Egyptian standard specifies the requirements of vermicom post, Sampling and test methods. Worth mentioning is that this draft standard complies with the following:IS 16702/ 2018National studies</t>
  </si>
  <si>
    <t>Proposed Maximum Residue Limit: Benoxacor (PMRL2023-10)</t>
  </si>
  <si>
    <t>The objective of the notified document PMRL2023-10 is to consult on the listed maximum residue limit (MRL) for benoxacor that has been proposed by Health Canada’s Pest Management Regulatory Agency (PMRA).MRL (ppm)1   Raw Agricultural Commodity (RAC) and/or Processed Commodity0.01                   Caneberries (crop subgroup 13-07A)1 ppm = parts per millionThe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</si>
  <si>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benoxacor in or on caneberries (crop subgroup 13-07A) (ICS codes: 65.020, 65.100, 67.040, 67.080) </t>
  </si>
  <si>
    <t>Maximum residue limits (MRLs); Food safety; Human health; Pesticides</t>
  </si>
  <si>
    <t>Regulations Amending the Medical Devices Regulations (Interim Order No. 3 Respecting the Importation and Sale of Medical Devices for Use in Relation to COVID-19)(56 pages, available in English and French) and the Order Amending the Fees in Respect of Drugs and Medical Devices Order (COVID-19 Medical Devices), (12pages, available in English and French).</t>
  </si>
  <si>
    <t>Regulatory amendments to the Medical Devices Regulations (MDR) will create a new permanent regulatory framework for COVID-19 medical devices. The amendments will allow for the continued importation and sale of over 800 COVID-19 medical devices authorized under Interim Order No. 3 Respecting the Importation and Sale of Medical Devices for Use in Relation to COVID-19 (the third interim order). _x000D_
As well, the amendments will maintain the regulatory flexibilities set out under the third interim order. The amendments will also permanently incorporate from the third interim order the expedited authorization pathways and certain flexibilities for COVID-19 medical devices that meet an urgent public health need.Once a COVID-19 medical device is no longer considered an urgent public health need, manufacturers will need to comply with additional requirements (e.g., hold a Medical Device Establishment License, obtain a Quality Management System certificate that is in compliance with the Medical Device Single Audit Program, pay applicable fees) if they wish to continue to import or sell their medical device in Canada. These are requirements that are normally met by manufacturers for other medical devices authorized in Canada.Consequential amendments will also be made to the MDR to provide greater alignment between the new regulatory framework and existing provisions. The MDR regulatory package will be accompanied by the Order Amending the Fees in Respect of Drugs and Medical Devices Order (COVID-19 Medical Devices) (Fees Order)The Fees Order will be amended to include fees for Class II to IV COVID-19 medical devices once the devices no longer meet the definition of an urgent public health need Fees will apply for: the examination of applications to amend an authorization being filed; andannual right to sell feesFor COVID-19 medical devices that continue to meet an urgent public health need, fees will not apply.</t>
  </si>
  <si>
    <t>Medical Devices</t>
  </si>
  <si>
    <t>E09. COVID-19 TBT; Human health</t>
  </si>
  <si>
    <t>REGULATION N˚DGO/REG/001 OF NOV./2021 GOVERNING AGRICULTURAL MACHINERIES AND EQUIPMENT</t>
  </si>
  <si>
    <t>This technical regulation shall apply to all agricultural machineries and equipment and all agricultural mechanization business operators on the Rwanda territory.This technical regulation does not apply to:Experimental or prototype agricultural tractors that have been constructed or imported for the purpose of testing, assessment, development or research; andIndustrial tractors, earthmoving tractors and purpose-built forestry tractors</t>
  </si>
  <si>
    <t>Agricultural, horticultural or forestry machinery for soil preparation or cultivation (excl. sprayers and dusters); lawn or sports-ground rollers; parts thereof (HS code(s): 8432)</t>
  </si>
  <si>
    <t>8432 - Agricultural, horticultural or forestry machinery for soil preparation or cultivation (excl. sprayers and dusters); lawn or sports-ground rollers; parts thereof</t>
  </si>
  <si>
    <t>65.060 - Agricultural machines, implements and equipment</t>
  </si>
  <si>
    <t>Prevention of deceptive practices and consumer protection (TBT); Consumer information, labelling (TBT); Protection of the environment (TBT); Quality requirements (TBT); Harmonization (TBT); Reducing trade barriers and facilitating trade (TBT); Cost saving and productivity enhancement (TBT)</t>
  </si>
  <si>
    <r>
      <rPr>
        <sz val="11"/>
        <rFont val="Calibri"/>
      </rPr>
      <t>https://members.wto.org/crnattachments/2023/TBT/RWA/23_1249_00_e.pdf</t>
    </r>
  </si>
  <si>
    <t>Commission Regulation (EU) 2022/1324 of 28 July 2022 amending Annexes II and III to Regulation (EC) No 396/2005 of the European Parliament and of the Council as regards maximum residue levels for benzovindiflupyr, boscalid, fenazaquin, fluazifop-P, flupyradifurone, fluxapyroxad, fosetyl-Al, isofetamid, metaflumizone, pyraclostrobin, spirotetramat, thiabendazole and tolclofos-methyl in or on certain products (Text with EEA relevance)</t>
  </si>
  <si>
    <t>This Regulation is a measure transposing Codex MRLs (CXLs), for which the European Union has not reserved its position in the 52nd Codex Committee for Pesticides Residues (CCPR), into EU legislation.</t>
  </si>
  <si>
    <t>10 - CEREALS; 02 - MEAT AND EDIBLE MEAT OFFAL; 0201 - Meat of bovine animals, fresh or chilled; 1006 - Rice; 1005 - Maize or corn; 1004 - Oats; 1003 - Barley; 1002 - Rye; 1001 - Wheat and meslin; 0210 - Meat and edible offal, salted, in brine, dried or smoked; edible flours and meals of meat or meat offal;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0202 - Meat of bovine animals, frozen; 1007 - Grain sorghum; 1008 - Buckwheat, millet, canary seed and other cereals (excl. wheat and meslin, rye, barley, oats, maize, rice and grain sorghum)</t>
  </si>
  <si>
    <r>
      <rPr>
        <sz val="11"/>
        <rFont val="Calibri"/>
      </rPr>
      <t>https://members.wto.org/crnattachments/2023/SPS/EEC/23_1212_00_e.pdf
https://members.wto.org/crnattachments/2023/SPS/EEC/23_1212_00_f.pdf
https://members.wto.org/crnattachments/2023/SPS/EEC/23_1212_00_s.pdf</t>
    </r>
  </si>
  <si>
    <t>Proposed Maximum Residue Limit: S-metolachlor (PMRL2023-09)</t>
  </si>
  <si>
    <t>The objective of the notified document PMRL2023-09 is to consult on the listed maximum residue limit (MRL) for S-metolachlorthat has been proposed by Health Canada’s Pest Management Regulatory Agency (PMRA).MRL (ppm)1   Raw Agricultural Commodity (RAC) and/or Processed Commodity0.1                     Caneberries (crop subgroup 13-07A)1 ppm = parts per millionThe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</si>
  <si>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S-metolachlor in or on caneberries (crop subgroup 13-07A) (ICS codes: 65.020, 65.100, 67.040, 67.080) </t>
  </si>
  <si>
    <t>Regulations Amending Certain Regulations Concerning the Disclosure of Cosmetic Ingredients made under the Food and Drugs Act and the Cannabis Act, 11 February 2023 (65 pages, available in English and French)</t>
  </si>
  <si>
    <t>This proposal would amend the Cosmetic Regulations to increase transparency in labelling of certain fragrance allergens present in cosmetics by:• requiring the disclosure of certain fragrance allergens on cosmetic labels within the list of ingredients. It is proposed to incorporate by reference, on an ambulatory basis, the fragrance allergens identified in the Annex III of the of the European Commission’s Cosmetics Regulation, including the transition period set out in that Annex for future updates to substances identified for disclosure. This would align Canadian requirements with those of the European Commission with respect to fragrance allergen disclosure.• adding greater flexibility for the disclosure of ingredients on the labels of cosmetics sold in small packages;• improving regulatory oversight of cosmetics by clarifying terminology, strengthening the cosmetic notification requirements, and enhancing compliance and enforcement tools; and• making changes of an administrative nature to correct the publisher for a referenced document, to revise entries in the Schedule to the regulations, and to revise definitions to reflect current drafting conventions.</t>
  </si>
  <si>
    <t>Cosmetic products (ICS Code 71.100.70)</t>
  </si>
  <si>
    <t>Labelling</t>
  </si>
  <si>
    <r>
      <rPr>
        <sz val="11"/>
        <rFont val="Calibri"/>
      </rPr>
      <t xml:space="preserve">
</t>
    </r>
  </si>
  <si>
    <t>Japan</t>
  </si>
  <si>
    <t>Designation of L-Histidine Monohydrochloride Monohydrate as a feed additive</t>
  </si>
  <si>
    <t>MAFF will designate L-Histidine Monohydrochloride Monohydrate as a feed additive and establish its standards and specifications by the ministerial ordinance in “Public Announcement: the Ministerial Public Announcement Regarding the Designation of Feed Additives (Ministry of Agriculture, Forestry and Fisheries Public Announcement No. 750 issued on 24 July 1976)” and “Ministerial Ordinance on the Specifications and Standards of Feeds and Feed Additives” (Ordinance No. 35 of 24 July 1976 of the Ministry of Agriculture and Forestry). (Proposed amendment) L-Histidine Monohydrochloride Monohydrate is allowed to be used as a feed additive.</t>
  </si>
  <si>
    <t>L-Histidine Monohydrochloride Monohydrate as a feed additive</t>
  </si>
  <si>
    <t>Food safety (SPS); Animal health (SPS)</t>
  </si>
  <si>
    <t>Animal health; Human health; Food safety; Feed additives; Animal diseases</t>
  </si>
  <si>
    <r>
      <rPr>
        <sz val="11"/>
        <rFont val="Calibri"/>
      </rPr>
      <t>https://members.wto.org/crnattachments/2023/SPS/JPN/23_1227_00_e.pdf</t>
    </r>
  </si>
  <si>
    <t>Notice of Modification to the List of Permitted Sweeteners to Extend the Use of Erythritol to Ready-to-eat Breakfast Cereals and their Coatings</t>
  </si>
  <si>
    <t>Health Canada's Food Directorate completed a premarket safety assessment of a food additive submission seeking authorization for the use of erythritol in granola and other ready-to-eat (RTE) breakfast cereals and coatings for RTE breakfast cereals.Erythritol is already permitted for use as a food additive in various foods in Canada. The results of the premarket assessment support the safety of erythritol for its requested uses. Consequently, Health Canada has enabled the use of erythritol described in the information document below by modifying the List of Permitted Sweeteners, effective 2 February 2023.The purpose of this communication is to publicly announce the Department's decision in this regard and to provide the appropriate contact information for those wishing to submit an inquiry or new scientific information relevant to the safety of this food additive.</t>
  </si>
  <si>
    <t>Use of Erythritol to Ready-to-eat Breakfast Cereals and their Coatings (ICS code: 67.220.20)</t>
  </si>
  <si>
    <t>67.220.20 - Food additives</t>
  </si>
  <si>
    <r>
      <rPr>
        <sz val="11"/>
        <rFont val="Calibri"/>
      </rPr>
      <t>https://members.wto.org/crnattachments/2023/SPS/CAN/23_1216_00_e.pdf
https://members.wto.org/crnattachments/2023/SPS/CAN/23_1216_00_f.pdf</t>
    </r>
  </si>
  <si>
    <t>ConsultationonRSS-199, Issue 4 (10 pages, available in English and French)</t>
  </si>
  <si>
    <t>Notice is hereby given by the Ministry of Innovation, Science and Economic Development Canada has amended the following standard:RSS-199 Issue 4, Broadband Radio Service (BRS) Equipment Operating in the Band 2500–2690 MHz, sets out the requirements for the certification of equipment used in the broadband radio service (BRS) operating in the frequency band 2500-2690 MHz.</t>
  </si>
  <si>
    <t>Telecommunications ((ICS 33.170)</t>
  </si>
  <si>
    <r>
      <rPr>
        <sz val="11"/>
        <rFont val="Calibri"/>
      </rPr>
      <t>https://www.rabc-cccr.ca/rss-199-draft-issue-4-broadband-radio-service-brs-equipment-operating-in-the-band-2500-2690-mhz/ (anglais)
https://www.rabc-cccr.ca/fr/cnr-199-ebauche-de-la-4e-edition-materiel-du-service-radio-a-large-bande-srlb-fonctionnant-dans-la-bande-2-500-2-690-mhz/ (français)</t>
    </r>
  </si>
  <si>
    <t>Notice of Modification to the List of Permitted Food Enzymes to Enable the Use of Lactase from Bacillus subtilis DH617 in Lactose-reducing Enzyme Preparations and Certain Dairy Foods</t>
  </si>
  <si>
    <t>Health Canada's Food Directorate completed a premarket safety assessment of a food additive submission seeking approval for the use of lactase from Bacillus subtilis DH617 in certain dairy foods.Lactase from other sources is already permitted for use in Canada in lactose-reducing enzyme preparations and certain dairy products. Prior to this notice, B. subtilis DH617 was not a permitted source for any food enzyme in Canada.The results of the premarket assessment support the safety of lactase from B. subtilis DH617 for its requested uses. Consequently, Health Canada has enabled the use of lactase from this source as described in the information document below by modifying the List of Permitted Food Enzymes, effective 6 February 2023.The purpose of this communication is to publicly announce the Department's decision in this regard and to provide the appropriate contact information for those wishing to submit an inquiry or new scientific information relevant to the safety of this food additive.</t>
  </si>
  <si>
    <t>Use of Lactase from Bacillus subtilis DH617 in Lactose-reducing Enzyme Preparations and Certain Dairy Foods (ICS code: 67.220.20)</t>
  </si>
  <si>
    <r>
      <rPr>
        <sz val="11"/>
        <rFont val="Calibri"/>
      </rPr>
      <t>https://members.wto.org/crnattachments/2023/SPS/CAN/23_1215_00_e.pdf
https://members.wto.org/crnattachments/2023/SPS/CAN/23_1215_00_f.pdf</t>
    </r>
  </si>
  <si>
    <t>Establece codificación de productos importados para alimentación animal, evaluados por monografía de proceso (Codifying imported animal feeding products, evaluated by process monograph); (2 pages, in Spanish)</t>
  </si>
  <si>
    <t>The notified draft resolution resolves: -To comply with the provisions of Title IV of Decree No. 4/2016 approving the animal feed regulations, in which it is stated that the SAG authorization code and date must feature on the label of imported products. -That this code shall be unique and not repeated, and shall be granted once approved by means of a resolution, and corresponds to the digital file containing the process monograph, approval resolution, amendments thereto, and additional documentation submitted by the importer, either for each product or processing line, as the case may be.</t>
  </si>
  <si>
    <t>Animal feeding products</t>
  </si>
  <si>
    <t>65.120 - Animal feeding stuffs</t>
  </si>
  <si>
    <t>Protection of animal or plant life or health (TBT)</t>
  </si>
  <si>
    <t>Animal feed</t>
  </si>
  <si>
    <r>
      <rPr>
        <sz val="11"/>
        <rFont val="Calibri"/>
      </rPr>
      <t>https://members.wto.org/crnattachments/2023/TBT/CHL/23_1213_00_s.pdf</t>
    </r>
  </si>
  <si>
    <t>MAFF will designate L-Histidine Monohydrochloride Monohydrate as a feed additive and establish its standards and specifications by the ministerial ordinance.</t>
  </si>
  <si>
    <t>Consumer information, labelling (TBT); Protection of human health or safety (TBT); Protection of animal or plant life or health (TBT)</t>
  </si>
  <si>
    <r>
      <rPr>
        <sz val="11"/>
        <rFont val="Calibri"/>
      </rPr>
      <t>https://members.wto.org/crnattachments/2023/TBT/JPN/23_1228_00_e.pdf</t>
    </r>
  </si>
  <si>
    <t>Draft Resolution number 1146, 10 February 2023</t>
  </si>
  <si>
    <t>This draft resolution is regarded the proposal for the inclusion of the monograph of the active ingredient T80 - (Z)-Tricos-9-ene on the Monograph List of Active Ingredients for Pesticides, Household Cleaning Products and Wood Preservers, published by Normative Instruction number 103 - 19 October 2021 on the Brazilian Official Gazette (DOU - Diário Oficial da União).</t>
  </si>
  <si>
    <t>Environment. Health protection. Safety (ICS code(s): 13)</t>
  </si>
  <si>
    <t>13 - ENVIRONMENT. HEALTH PROTECTION. SAFETY</t>
  </si>
  <si>
    <r>
      <rPr>
        <sz val="11"/>
        <rFont val="Calibri"/>
      </rPr>
      <t>Draft: http://antigo.anvisa.gov.br/documents/10181/6551639/Consulta_publica_1146+GGTOX.pdf/7d846f3d-aa7d-40b6-a473-b59c9c03b250
Comment form: https://www.gov.br/anvisa/pt-br/centraisdeconteudo/publicacoes/agrotoxicos/formulario-padrao-consulta-publica-ggtox.docx/view</t>
    </r>
  </si>
  <si>
    <t>Draft Resolution number 1145, 10 February 2023</t>
  </si>
  <si>
    <t>This draft resolution is regarded the proposal for the inclusion of the monograph of the active ingredient B62 - Brevibacillus parabrevis on the Monograph List of Active Ingredients for Pesticides, Household Cleaning Products and Wood Preservers, published by Normative Instruction number 103 - 19 October 2021 on the Brazilian Official Gazette (DOU - Diário Oficial da União).</t>
  </si>
  <si>
    <r>
      <rPr>
        <sz val="11"/>
        <rFont val="Calibri"/>
      </rPr>
      <t>Draft: http://antigo.anvisa.gov.br/documents/10181/6551639/Consulta_publica_1145+GGTOX.pdf/a3090d7a-6085-41a0-8186-970f2f5b55ba
Comment form:  https://www.gov.br/anvisa/pt-br/centraisdeconteudo/publicacoes/agrotoxicos/formulario-padrao-consulta-publica-ggtox.docx/view</t>
    </r>
  </si>
  <si>
    <t>Draft Resolution number 1147, 10 February 2023</t>
  </si>
  <si>
    <t>This draft resolution is regarded the proposal for the inclusion of the monograph of the active ingredient A71 - 1-Aminocyclopropane-1-carboxylic acid on the Monograph List of Active Ingredients for Pesticides, Household Cleaning Products and Wood Preservers, published by Normative Instruction number 103 - 19 October 2021 on the Brazilian Official Gazette (DOU - Diário Oficial da União).</t>
  </si>
  <si>
    <t>Food safety; Human health; Maximum residue limits (MRLs); Pesticides</t>
  </si>
  <si>
    <r>
      <rPr>
        <sz val="11"/>
        <rFont val="Calibri"/>
      </rPr>
      <t>Draft: http://antigo.anvisa.gov.br/documents/10181/6551639/Consulta_publica_1147+GGTOX.pdf/ffef37c1-e296-4b5d-8dca-453b899c2884
Comment form:  https://www.gov.br/anvisa/pt-br/centraisdeconteudo/publicacoes/agrotoxicos/formulario-padrao-consulta-publica-ggtox.docx/view</t>
    </r>
  </si>
  <si>
    <t>Draft Resolution number 1142, 9 February 2023</t>
  </si>
  <si>
    <t>This draft resolution is regarded the proposal for the inclusion of the monographs of the active ingredients A26 – AZOXYSTROBIN, B29 – BUPROFEZINE, B37 – POTASSIUM BICARBONATE, C63 – LAMBDA-CYYOTHRINE, C70 – CHLORANTHRANILIPROLE, C74 – CYANTRANILIPROLE, D25 – DIUROM, D36 – DIPHENOCONAZOLE, F49 – FLUDIOXONIL, F50 – PHOSTIAZATE, and F68 – FLUXAPYROXADE on the Monograph List of Active Ingredients for Pesticides, Household Cleaning Products and Wood Preservers, published by Normative Instruction number 103 - 19 October 2021 on the Brazilian Official Gazette (DOU - Diário Oficial da União).</t>
  </si>
  <si>
    <r>
      <rPr>
        <sz val="11"/>
        <rFont val="Calibri"/>
      </rPr>
      <t>Draft: http://antigo.anvisa.gov.br/documents/10181/6551542/consulta_p%C3%BAblica_1142_2023+GGTOX.pdf/4847ea6e-5258-4538-80a7-eac44460996a
Comment form:  https://www.gov.br/anvisa/pt-br/centraisdeconteudo/publicacoes/agrotoxicos/formulario-padrao-consulta-publica-ggtox.docx/view</t>
    </r>
  </si>
  <si>
    <t>Draft Resolution number 1144, 9 February 2023</t>
  </si>
  <si>
    <t>This draft resolution is regarded the proposal for the inclusion of the monograph of the active ingredient S24: SEDAXANE on the Monograph List of Active Ingredients for Pesticides, Household Cleaning Products and Wood Preservers, published by Normative Instruction number 103 - 19 October 2021 on the Brazilian Official Gazette (DOU - Diário Oficial da União).</t>
  </si>
  <si>
    <r>
      <rPr>
        <sz val="11"/>
        <rFont val="Calibri"/>
      </rPr>
      <t>Draft: http://antigo.anvisa.gov.br/documents/10181/6551602/CONSULTA+P%C3%9ABLICA+N+1144+GGTOX.pdf/69acc28d-8c55-4d0a-8967-72b4e6bfaa3c
Comment form:  https://www.gov.br/anvisa/pt-br/centraisdeconteudo/publicacoes/agrotoxicos/formulario-padrao-consulta-publica-ggtox.docx/view</t>
    </r>
  </si>
  <si>
    <t>Draft for The Use Restrictions and Labeling Requirements of Broccoli (Brassica oleracea var. italica) Seed Extract as a Food Ingredient</t>
  </si>
  <si>
    <t>This draft regulation specifies the use restrictions and labeling requirements for the broccoli (Brassica oleracea var. italica) seed extract for food purposes.</t>
  </si>
  <si>
    <t>120991 - Vegetable seeds, for sowing</t>
  </si>
  <si>
    <t>Human health; Food safety; Labelling</t>
  </si>
  <si>
    <r>
      <rPr>
        <sz val="11"/>
        <rFont val="Calibri"/>
      </rPr>
      <t>https://members.wto.org/crnattachments/2023/SPS/TPKM/23_1170_00_e.pdf
https://members.wto.org/crnattachments/2023/SPS/TPKM/23_1170_00_x.pdf</t>
    </r>
  </si>
  <si>
    <t>Draft Resolution number 1140, 9 February 2023</t>
  </si>
  <si>
    <t>This draft resolution is regarded the proposal for the inclusion of the monograph of the active ingredient P70: PIRIBENCARB on the Monograph List of Active Ingredients for Pesticides, Household Cleaning Products and Wood Preservers, published by Normative Instruction number 103 - 19 October 2021 on the Brazilian Official Gazette (DOU - Diário Oficial da União).</t>
  </si>
  <si>
    <r>
      <rPr>
        <sz val="11"/>
        <rFont val="Calibri"/>
      </rPr>
      <t>Draft: http://antigo.anvisa.gov.br/documents/10181/6551437/Consulta_publica_1140+GGTOX.pdf/c0eb5a4c-58e0-4794-8dfd-093403a1524b 
Comment form:  https://www.gov.br/anvisa/pt-br/centraisdeconteudo/publicacoes/agrotoxicos/formulario-padrao-consulta-publica-ggtox.docx/view</t>
    </r>
  </si>
  <si>
    <t>Draft Resolution number 1143, 9 February 2023</t>
  </si>
  <si>
    <t>This draft resolution is regarded the proposal for the inclusion of the monographs of the active ingredients B26 – BIFENTRINE, F74 – PHENPROPIDINE, I13 – IMIDACLOPRID, I26 – IPCONAZOLE, M17 – METOMYL, M31 – METALAXYL-M, P61 – PYROXASULPHONE, S13 – S-METOLACCHLOR, T12 – TIABENDAZOLE, T39 – TERBUTYLAZINE, T70 – TOLFENPIRAD, and Z04 – ZOXAMIDE on the Monograph List of Active Ingredients for Pesticides, Household Cleaning Products and Wood Preservers, published by Normative Instruction number 103 - 19 October 2021 on the Brazilian Official Gazette (DOU - Diário Oficial da União).</t>
  </si>
  <si>
    <r>
      <rPr>
        <sz val="11"/>
        <rFont val="Calibri"/>
      </rPr>
      <t>Draft: http://antigo.anvisa.gov.br/documents/10181/6551542/consulta_p%C3%BAblica_1143_2023+GGTOX.pdf/af9af3ba-64d1-408c-b2fa-57e1e65d441c 
Comment form:  https://www.gov.br/anvisa/pt-br/centraisdeconteudo/publicacoes/agrotoxicos/formulario-padrao-consulta-publica-ggtox.docx/view</t>
    </r>
  </si>
  <si>
    <t>Draft Food (Amendment No. Y) Regulations 2023</t>
  </si>
  <si>
    <t>The Singapore Food Agency (SFA) has conducted a review of the Food Regulations and proposes to include new microbiological standards for non-ready-to-eat (RTE) food in a new Part 3 of the Eleventh Schedule. “Non-ready-to-eat food” means any food which is not defined as “ready-to-eat food”[1] under the Food Regulations._x000D_
[1]Ready-to-eat food”, as defined under Regulation 35(2) of the Food Regulations,means any article of food that is made available for sale for direct human consumption without the need for cooking or any other form of processing to eliminate, or reduce to a microbiological standard specified in the Eleventh Schedule, any pathogenic or other micro-organism of concern in the article of food; andincludes cup noodles, fruit juice cordial, squash or syrup, powdered beverages and other concentrated food which are meant to be reconstituted or diluted with fluids before consumption.</t>
  </si>
  <si>
    <t>Non-ready-to-eat (RTE) meat and meat products: 02011000, 02012000, 02013000, 02021000, 02022000, 02023000, 02031100, 02031200, 02031900, 02032100, 02032200, 02032900, 02041000, 02042100, 02042200, 02042300, 02043000, 02044100, 02044200, 02044300, 02045000, 02050000, 02061000, 02062100, 02062200, 02062900, 02063000, 02064100, 02064900, 02068000, 02069000, 02071100, 02071200, 02071300, 02071410, 02071420, 02071430, 02071499, 02072400, 02072500, 02072600, 02072710, 02072799, 02074100, 02074200, 02074300, 02074400, 02074500, 02075100, 02075200, 02075300, 02075400, 02075500, 02076000, 02081000, 02085000, 02089010, 02089090, 02091000, 02099000, 02101100, 02101200, 02101930, 02101990, 02102000, 02109300, 02109910, 02109990, 05040000, 15011000, 15019000, 15021000, 15029010, 16010010, 16010090, 16022000, 16023110, 16023199, 16023290, 16023900, 16024110, 16024190, 16024210, 16024290, 16024991, 16024999, 16025000, 16029090; Non-RTE eggs and egg products: 04072100, 04072910, 04072990, 04079010, 04079020, 04079090, 04081100, 04081900, 04089100, 04089900, 21069099, 35021100, 35021900; Non-RTE oysters and blood-cockles: 03071110, 03071120, 03071200, 03077110, 03077120, 03077200</t>
  </si>
  <si>
    <t>020110 - Carcases or half-carcases of bovine animals, fresh or chilled; 030771 - Live, fresh or chilled, even in shell, clams, cockles and ark shells "families Arcidae, Arcticidae, Cardiidae, Donacidae, Hiatellidae, Mactridae, Mesodesmatidae, Myidae, Semelidae, Solecurtidae, Solenidae, Tridacnidae and Veneridae"; 030712 - Oysters, even in shell, frozen; 030711 - Oysters, even in shell, live, fresh or chilled; 021099 - Meat and edible offal, salted, in brine, dried or smoked, and edible flours and meals of meat and meat offal (excl. meat of bovine animals and swine and meat and edible offal of primates, whales, dolphins and porpoises "mammals of the order Cetacea", manatees and dugongs "mammals of the order Sirenia", seals, sea lions and walruses "mammals of the suborder Pinnipedia" and reptiles); 021093 - Meat and edible offal, salted, in brine, dried or smoked, and edible flours and meals of meat and meat offal, of reptiles "e.g. snakes, turtles, alligators"; 021020 - Meat of bovine animals, salted, in brine, dried or smoked; 021019 - Meat of swine, salted, in brine, dried or smoked (excl. hams, shoulders and cuts thereof, with bone in, and bellies and cuts thereof); 021012 - Bellies "streaky" and cuts thereof of swine, salted, in brine, dried or smoked; 030772 - Frozen, even in shell, clams, cockles and ark shells "families Arcidae, Arcticidae, Cardiidae, Donacidae, Hiatellidae, Mactridae, Mesodesmatidae, Myidae, Semelidae, Solecurtidae, Solenidae, Tridacnidae and Veneridae"; 021011 - Hams, shoulders and cuts thereof of swine, salted, in brine, dried or smoked, with bone in; 020910 - Pig fat, free of lean meat, not rendered or otherwise extracted, fresh, chilled, frozen, salted, in brine, dried or smoked; 020890 - Fresh, chilled or frozen meat and edible offal of pigeons, game, reindeer and other animals (excl. bovine animals, swine, sheep, goats, horses, asses, mules, hinnies, poultry "fowls of the species Gallus domesticus, ducks, geese, turkeys, guinea fowl", rabbits, hares, primates, whales, dolphins and porpoises "mammals of the order Cetacea", manatees and dugongs "mammals of the order Sirenia", seals, sea lions and walruses "mammals of the suborder Pinnipedia" and reptiles); 020850 - Fresh, chilled or frozen meat and edible offal of reptiles "e.g. snakes, turtles, crocodiles"; 020810 - Fresh, chilled or frozen meat and edible offal of rabbits or hares; 020760 - Meat and edible offal of domestic guinea fowls, fresh, chilled or frozen; 020755 - Frozen cuts and edible offal of domestic geese; 020754 - Fresh or chilled cuts and edible offal of domestic geese (excl. fatty livers); 020753 - Fatty livers of domestic geese, fresh or chilled; 020990 - Poultry fat, not rendered or otherwise extracted, fresh, chilled, frozen, salted, in brine, dried or smoked; 020752 - Frozen domestic geese, not cut in pieces; 040721 - Fresh eggs of domestic fowls, in shell (excl. fertilised for incubation); 040790 - Birds' eggs, in shell, preserved or cooked; 160250 - Prepared or preserved meat or offal of bovine animals (excl. sausages and similar products, finely homogenised preparations put up for retail sale as infant food or for dietetic purposes, in containers of a net weight of &lt;= 250 g, preparations of liver and meat extracts and juices); 160249 - Prepared or preserved meat and offal of swine, incl. mixtures (excl. hams, shoulders and cuts thereof, sausages and similar products, finely homogenised preparations put up for retail sale as infant food or for dietetic purpose, in containers of a net weight of &lt;= 250 g, preparations of liver and meat extracts and juices); 160242 - Prepared or preserved shoulders and cuts thereof, of swine; 160241 - Hams of swine and cuts thereof, prepared or preserved; 160239 - Prepared or preserved meat or meat offal of ducks, geese and guinea fowl of the species domesticus (excl. sausages and similar products, finely homogenised preparations put up for retail sale as infant food or for dietetic purposes, in containers of a net weight of &lt;= 250 g, preparations of liver and meat extracts and juices); 160232 - Meat or offal of fowls of the species "Gallus domesticus", prepared or preserved (excl. sausages and similar products, finely homogenised preparations put up for retail sale as infant food or for dietetic purposes, in containers of a net weight of &lt;= 250 g, preparations of liver and meat extracts and juices); 160231 - Meat or offal of turkeys "Gallus domesticus", prepared or preserved (excl. sausages and similar products, and finely homogenised preparations put up for retail sale as infant food or for dietetic purposes, in containers of a net weight of &lt;= 250 g, preparations of liver and meat extracts and juices); 160220 - Preparations of liver of any animal (excl. sausages and similar products and finely homogenised preparations put up for retail sale as infant food or for dietetic purposes, in containers of a net weight of &lt;= 250 g); 040729 - Fresh birds' eggs, in shell (excl. of domestic fowls, and fertilised for incubation); 160100 - Sausages and similar products, of meat, offal or blood; food preparations based on these products; 150210 - Tallow of bovine animals, sheep or goats (excl. oil and oleostearin); 150190 - Poultry fat, rendered or otherwise extracted; 150110 - Lard, rendered or otherwise extracted (excl. lard stearin and lard oil); 050400 - Guts, bladders and stomachs of animals (other than fish), whole and pieces thereof, fresh, chilled, frozen, salted, in brine, dried or smoked; 040899 - Birds' eggs, not in shell, fresh, cooked by steaming or boiling in water, moulded, frozen or otherwise preserved, whether or not sweetened (excl. dried); 040891 - Dried birds' eggs, not in shell, whether or not sweetened (excl. egg yolks); 040819 - Egg yolks, fresh, cooked by steaming or boiling in water, moulded, frozen or otherwise preserved, whether or not sweetened (excl. dried); 040811 - Dried egg yolks, whether or not sweetened; 150290 - Fats of bovine animals, sheep or goats (excl. tallow, oleostearin and oleo-oil); 020751 - Fresh or chilled domestic geese, not cut in pieces; 020745 - Frozen cuts and edible offal of domestic ducks; 020744 - Fresh or chilled cuts and edible offal of domestic ducks (excl. fatty livers); 020442 - Frozen cuts of sheep, with bone in (excl. carcases and half-carcases); 020441 - Frozen sheep carcases and half-carcases (excl. lambs); 020430 - Frozen lamb carcases and half-carcases; 020423 - Fresh or chilled boneless cuts of sheep; 020422 - Fresh or chilled cuts of sheep, with bone in (excl. carcases and half-carcases); 020421 - Fresh or chilled sheep carcases and half-carcases (excl. lambs); 020410 - Fresh or chilled lamb carcases and half-carcases; 020329 - Frozen meat of swine (excl. carcases and half-carcases, and hams, shoulders and cuts thereof, with bone in); 020443 - Frozen boneless cuts of sheep; 020322 - Frozen hams, shoulders and cuts thereof of swine, with bone in; 020319 - Fresh or chilled meat of swine (excl. carcases and half-carcases, and hams, shoulders and cuts thereof, with bone in); 020312 - Fresh or chilled hams, shoulders and cuts thereof of swine, with bone in; 020311 - Fresh or chilled carcases and half-carcases of swine; 020230 - Frozen, boneless meat of bovine animals; 020220 - Frozen bovine cuts, with bone in (excl. carcases and half-carcases); 020210 - Frozen bovine carcases and half-carcases; 020130 - Fresh or chilled bovine meat, boneless; 020120 - Fresh or chilled bovine cuts, with bone in (excl. carcases and 1/2 carcases); 020321 - Frozen carcases and half-carcases of swine; 020450 - Fresh, chilled or frozen meat of goats; 020500 - Meat of horses, asses, mules or hinnies, fresh, chilled or frozen; 020610 - Fresh or chilled edible offal of bovine animals; 020743 - Fatty livers of domestic ducks, fresh or chilled; 020742 - Frozen domestic ducks, not cut in pieces; 020741 - Fresh or chilled domestic ducks, not cut in pieces; 020727 - Frozen cuts and edible offal of turkeys of the species domesticus; 020726 - Fresh or chilled cuts and edible offal of turkeys of the species domesticus; 020725 - Frozen turkeys of the species domesticus, not cut into pieces; 020724 - Fresh or chilled turkeys of the species domesticus, not cut in pieces; 020714 - Frozen cuts and edible offal of fowls of the species Gallus domesticus; 020713 - Fresh or chilled cuts and edible offal of fowls of the species Gallus domesticus; 020712 - Frozen fowls of the species Gallus domesticus, not cut in pieces; 020711 - Fresh or chilled fowls of the species Gallus domesticus, not cut in pieces; 020690 - Frozen edible offal of sheep, goats, horses, asses, mules and hinnies; 020680 - Fresh or chilled edible offal of sheep, goats, horses, asses, mules and hinnies; 020649 - Edible offal of swine, frozen (excl. livers); 020641 - Frozen edible livers of swine; 020630 - Fresh or chilled edible offal of swine; 020629 - Frozen edible bovine offal (excl. tongues and livers); 020622 - Frozen edible bovine livers; 020621 - Frozen edible bovine tongues; 210690 - Food preparations, n.e.s.; 350211 - Egg albumin, dried "e.g. in sheets, scales, flakes, powder"</t>
  </si>
  <si>
    <t>Order of the Ministry of Health of Ukraine No. 2374 "On approval of the Requirements for materials and articles made of regenerated cellulose film intended for contact with foodstuffs" of 29 December 2022</t>
  </si>
  <si>
    <t>Ukraine notifies the adoption of the Order of the Ministry of Health No. 2374 "On approval of the Requirements for materials and articles made of regenerated cellulose film intended for contact with foodstuffs" of 29 December 2022 that establishes the requirements for materials and articles made of regenerated cellulose film intended for contact with food.The requirements apply to regenerated cellulose film which is intended to come into contact with foodstuffs or which does come into such contact and:- constitutes a finished product in itself; or- forms part of a finished product that contains other materials.The requirements do not apply to synthetic casings made from regenerated cellulose.With the adoption of the Order Ukraine implements norms specified by the Commission Directive 2007/42/EC of 29 June 2007 relating to materials and articles made of regenerated cellulose film intended to come into contact with foodstuffs.The Order is also notified under the TBT Agreement.</t>
  </si>
  <si>
    <t>Materials and articles made of regenerated cellulose film intended for contact with foodstuffs</t>
  </si>
  <si>
    <r>
      <rPr>
        <sz val="11"/>
        <rFont val="Calibri"/>
      </rPr>
      <t>https://members.wto.org/crnattachments/2023/SPS/UKR/23_1160_00_x.pdf
https://zakon.rada.gov.ua/laws/show/z0077-23#Text</t>
    </r>
  </si>
  <si>
    <t>Establece requisitos fitosanitarios de importación para plantas para plantar de Sansevieria spp., procedentes de Costa Rica y deroga resolución SAG No. 3.288 de 2009 (Establishes phytosanitary import requirements for Sansevieria spp. plants for planting from Costa Rica and repeals SAG Resolution No. 3.288 of 2009)</t>
  </si>
  <si>
    <t>The notified document establishes phytosanitary import requirements for Sansevieria spp. plants for planting, requiring that Sansevieria spp. ornamental material be monitored and analysed in containment conditions under the post-entry quarantine regime for the quarantine pest Opogona sacchari, due to its habit of feeding inside the host plant tissue, which makes it difficult to detect at the point of entry, and to the significant economic impact that its introduction, spread and establishment may have on domestic production of the species concerned. Further details can be reviewed in the document attached to this notification.</t>
  </si>
  <si>
    <t>Sansevieria spp. plants</t>
  </si>
  <si>
    <t>0602 - Live plants incl. their roots, cuttings and slips; mushroom spawn (excl. bulbs, tubers, tuberous roots, corms, crowns and rhizomes, and chicory plants and roots)</t>
  </si>
  <si>
    <r>
      <rPr>
        <sz val="11"/>
        <rFont val="Calibri"/>
      </rPr>
      <t>https://members.wto.org/crnattachments/2023/SPS/CHL/23_1150_00_s.pdf</t>
    </r>
  </si>
  <si>
    <t>Draft Resolution number 1141, 9 February 2023</t>
  </si>
  <si>
    <t>This draft resolution is regarded the proposal for the inclusion of the monograph of the active ingredient D59 - Dipropyridaz on the Monograph List of Active Ingredients for Pesticides, Household Cleaning Products and Wood Preservers, published by Normative Instruction number 103 - 19 October 2021 on the Brazilian Official Gazette (DOU - Diário Oficial da União).</t>
  </si>
  <si>
    <r>
      <rPr>
        <sz val="11"/>
        <rFont val="Calibri"/>
      </rPr>
      <t>Draft: http://antigo.anvisa.gov.br/documents/10181/6551498/CONSULTA+P%C3%9ABLICA+N+1141+GGTOX.pdf/aab9138a-04ee-4165-a7fd-4586f86ad4d0
Comment form:  https://www.gov.br/anvisa/pt-br/centraisdeconteudo/publicacoes/agrotoxicos/formulario-padrao-consulta-publica-ggtox.docx/view</t>
    </r>
  </si>
  <si>
    <t>The Draft of the “Operation Directions for the Importation of Day-old Poultry and Fertilized Eggs from the Designated Establishments”</t>
  </si>
  <si>
    <t>The Operation Directions aim to add, suspend and regain the designated establishments enacted pursuant to Subparagraph 2 of Paragraph 2 of Article 4 of the “Regulations for the Importation of Objects Subject to Animal Quarantine”.</t>
  </si>
  <si>
    <t>Day-old poultry and fertilized eggs</t>
  </si>
  <si>
    <t>0105 - Live poultry, "fowls of the species Gallus domesticus, ducks, geese, turkeys and guinea fowls"; 04071 - - Fertilised eggs for incubation :</t>
  </si>
  <si>
    <t>Animal health (SPS)</t>
  </si>
  <si>
    <t>Animal health; Animal diseases</t>
  </si>
  <si>
    <r>
      <rPr>
        <sz val="11"/>
        <rFont val="Calibri"/>
      </rPr>
      <t>https://members.wto.org/crnattachments/2023/SPS/TPKM/23_1103_00_e.pdf
https://www.baphiq.gov.tw/theme_data.php?theme=news&amp;sub_theme=massage&amp;id=20424</t>
    </r>
  </si>
  <si>
    <t>Products Containing Perfluoroalkyl and Polyfluoroalkyl Substances (PFAS)</t>
  </si>
  <si>
    <t>Proposed rule - The Department is proposing a new rule: Chapter 90: Products Containing Perfluoroalkyl and Polyfluoroalkyl Substances. The rule provides additional guidance on the notification requirements and sales prohibitions for products and product components containing intentionally added PFAS pursuant to 38 M.R.S. 1614</t>
  </si>
  <si>
    <t>Products containing perfluoroalkyl and polyfluoroalkyl substances; Environmental protection (ICS code(s): 13.020); Domestic safety (ICS code(s): 13.120); Packaging materials and accessories (ICS code(s): 55.040); Products of the textile industry (ICS code(s): 59.080); Materials and articles in contact with foodstuffs (ICS code(s): 67.250); Production in the chemical industry (ICS code(s): 71.020); Products of the chemical industry (ICS code(s): 71.100); Plastics (ICS code(s): 83.080); Furniture (ICS code(s): 97.140); Home textiles. Linen (ICS code(s): 97.160); Miscellaneous domestic and commercial equipment (ICS code(s): 97.180)“Product” means an item manufactured, assembled, packaged, or otherwise prepared for sale to consumers, including its product components, that is sold or distributed for personal, residential, commercial, or industrial use, including for use in making other products. Product includes packages, packaging components, and food packaging as defined in 32 M.R.S. § 1732 (“Food package” means a package that is designed for direct food contact. “Food package” includes, but is not limited to, a food or beverage product that is contained in a food package or to which a food package is applied, a packaging component of a food package and plastic disposable gloves used in commercial or institutional food service) when sold individually or in bulk and not used in marketing, handling, or protecting a product).</t>
  </si>
  <si>
    <t>13.020 - Environmental protection; 13.120 - Domestic safety; 55.040 - Packaging materials and accessories; 59.080 - Products of the textile industry; 67.250 - Materials and articles in contact with foodstuffs; 71.020 - Production in the chemical industry; 71.100 - Products of the chemical industry; 83.080 - Plastics; 97.140 - Furniture; 97.160 - Home textiles. Linen; 97.180 - Miscellaneous domestic and commercial equipment</t>
  </si>
  <si>
    <t>Consumer information, labelling (TBT); Prevention of deceptive practices and consumer protection (TBT); Protection of human health or safety (TBT); Protection of the environment (TBT); Protection of animal or plant life or health (TBT)</t>
  </si>
  <si>
    <r>
      <rPr>
        <sz val="11"/>
        <rFont val="Calibri"/>
      </rPr>
      <t>https://members.wto.org/crnattachments/2023/TBT/USA/23_1135_00_e.pdf
https://members.wto.org/crnattachments/2023/TBT/USA/23_1135_01_e.pdf</t>
    </r>
  </si>
  <si>
    <t>MAPA Ordinance No. 744, 25 January 2023</t>
  </si>
  <si>
    <t>MAPA Ordinance No. 744, 25 January 2023, approves nomenclature of products of animal origin, not formulated, in nature and edible, for butcher species.</t>
  </si>
  <si>
    <t>Meat of bovine animals, frozen (HS code(s): 0202); Meat, meat products and other animal produce (ICS code(s): 67.120)</t>
  </si>
  <si>
    <t>0202 - Meat of bovine animals, frozen</t>
  </si>
  <si>
    <t>67.120 - Meat, meat products and other animal produce</t>
  </si>
  <si>
    <t>Other (TBT); Quality requirements (TBT); Consumer information, labelling (TBT); Reducing trade barriers and facilitating trade (TBT)</t>
  </si>
  <si>
    <r>
      <rPr>
        <sz val="11"/>
        <rFont val="Calibri"/>
      </rPr>
      <t>https://www.in.gov.br/web/dou/-/portaria-sda-n-744-de-25-de-janeiro-de-2023-460782093</t>
    </r>
  </si>
  <si>
    <t>Amendment of subparagraph 46, paragraph 1, part A and subparagraph 5, paragraph 2, part B of the “Quarantine Requirements for the Importation of Plants or Plant Products”</t>
  </si>
  <si>
    <t>The infected areas of subparagraph 46, paragraph 1, part A; and subparagraph 5, paragraph 2, part B are revised.</t>
  </si>
  <si>
    <t>Plants, plant products and other regulated articles</t>
  </si>
  <si>
    <r>
      <rPr>
        <sz val="11"/>
        <rFont val="Calibri"/>
      </rPr>
      <t>https://members.wto.org/crnattachments/2023/SPS/TPKM/23_1104_00_e.pdf</t>
    </r>
  </si>
  <si>
    <t>Amendment of the technical regulations of rolling stocks </t>
  </si>
  <si>
    <t>[Amendment on the technical regulations of rolling stocks] Change of measurement location​​ of hardness test​ and criterion​ of residual stress​ for railway wheel  Addition of new material for railway whee​l Addition of figure for the wear groove of railway whee​​l</t>
  </si>
  <si>
    <t>Railway whee​l to be used in Korea</t>
  </si>
  <si>
    <t>45.060 - Railway rolling stock</t>
  </si>
  <si>
    <r>
      <rPr>
        <sz val="11"/>
        <rFont val="Calibri"/>
      </rPr>
      <t>https://members.wto.org/crnattachments/2023/TBT/KOR/23_1133_00_x.pdf</t>
    </r>
  </si>
  <si>
    <t>Amendment of the technical regulations of rolling stocks</t>
  </si>
  <si>
    <t>[Amendment on the technical regulations of rolling stocks]Expansion of track running test subjects for bogie framesAdded items to demonstrate the safety of drive unitsChange of measurement location​​ of hardness test​ and criterion​ of residual stress​ for railway wheel Addition of new material for railway whee​lAddition of test piece cutting location for railway axleChanges in acceptance criteria for mechanical properties and microstructure testing of axlesChange of dimension inspection location for wheelset</t>
  </si>
  <si>
    <t>Railroad vehicles to be operated in Korea</t>
  </si>
  <si>
    <r>
      <rPr>
        <sz val="11"/>
        <rFont val="Calibri"/>
      </rPr>
      <t>https://members.wto.org/crnattachments/2023/TBT/KOR/23_1131_00_x.pdf</t>
    </r>
  </si>
  <si>
    <t>Malawi</t>
  </si>
  <si>
    <t>DMS 208:2021, Opaque beer – Specification</t>
  </si>
  <si>
    <t>This draft Malawi standard specifies the requirements, method of sampling and test for opaque beer.</t>
  </si>
  <si>
    <t>(HS code(s): 22); (ICS code(s): 67.160.10)</t>
  </si>
  <si>
    <t>22 - BEVERAGES, SPIRITS AND VINEGAR</t>
  </si>
  <si>
    <t>67.160.10 - Alcoholic beverages</t>
  </si>
  <si>
    <t>Consumer information, labelling (TBT); Prevention of deceptive practices and consumer protection (TBT); Quality requirements (TBT)</t>
  </si>
  <si>
    <r>
      <rPr>
        <sz val="11"/>
        <rFont val="Calibri"/>
      </rPr>
      <t>https://members.wto.org/crnattachments/2023/TBT/MWI/23_1111_00_e.pdf</t>
    </r>
  </si>
  <si>
    <t>Draft Commission Delegated Regulation amending Delegated Regulation (EU) 2021/630 as regards the inclusion of certain spreads and preparations for making beverages containing cocoa, certain prepared foods obtained from cereals or cereal products, certain prepared foods obtained from rice and other cereals, certain chips and crisps, and certain sauces and condiments in the list of composite products exempted from official controls at border control posts and amending Annexes I and III to Delegated Regulation (EU) 2019/2122 (Text with EEA relevance)</t>
  </si>
  <si>
    <t>The purpose of this Regulation is to extend the list of shelf-stable composite products that are exempted from official controls at border control posts in Delegated Regulation (EU) 2021/630 by including spreads and preparations for making beverages containing cocoa, products obtained from cereals or cereal products, prepared foods from rice and other cereals, certain chips and crisps, miso and soy sauce containing a small amount of fish soup stock.Since the Annex of Delegated Regulation (EU) 2021/630 is amended to include new composite products exempted from official controls at border control posts the Delegated Regulation (EU) 2019/2122 is amended accordingly to:Include the list of new composite products in posters in all points of entry into the Union;Exempt new composite products from official controls at border control posts when they form part of passengers’ personal luggage.</t>
  </si>
  <si>
    <t>Composite products</t>
  </si>
  <si>
    <t>180690 - Chocolate and other preparations containing cocoa, in containers or immediate packings of &lt;= 2 kg (excl. in blocks, slabs or bars and cocoa powder)</t>
  </si>
  <si>
    <t>Animal health (SPS); Food safety (SPS)</t>
  </si>
  <si>
    <t>Human health; Animal health; Food safety; Animal diseases</t>
  </si>
  <si>
    <r>
      <rPr>
        <sz val="11"/>
        <rFont val="Calibri"/>
      </rPr>
      <t>https://members.wto.org/crnattachments/2023/SPS/EEC/23_1102_00_e.pdf
https://members.wto.org/crnattachments/2023/SPS/EEC/23_1102_01_e.pdf</t>
    </r>
  </si>
  <si>
    <t>Draft for the Use Restrictions and Labeling Requirements of Hen Egg White Lysozyme Hydrolysate as a Food Ingredient</t>
  </si>
  <si>
    <t>This draft regulation specifies the use restrictions and labeling requirements for the hen egg white lysozyme hydrolysate for food purposes.</t>
  </si>
  <si>
    <r>
      <rPr>
        <sz val="11"/>
        <rFont val="Calibri"/>
      </rPr>
      <t>https://members.wto.org/crnattachments/2023/TBT/TPKM/23_1205_00_x.pdf
https://members.wto.org/crnattachments/2023/TBT/TPKM/23_1205_00_e.pdf</t>
    </r>
  </si>
  <si>
    <t>United Kingdom</t>
  </si>
  <si>
    <t>Amended Regulator Specifications made under Water Supply (Water Fittings) Regulations 1999 (106 pages in English)._x000D_
For clarity this notification is regarding the amendment of Regulator Specifications under the (Water Fittings) Regulations 1999 rather than the Regulations themselves.</t>
  </si>
  <si>
    <t>These measures result from the Water Supply (Water Fittings) Regulations 1999 (‘the Regulations’), as they apply in England and Wales, and regulate how water systems are designed, installed and operated. The Regulations require water fittings to be an appropriate quality and standard and suitable for the circumstances in which they are used. To meet these requirements, Regulator Specifications can be approved to provide detailed performance characteristics to ensure, amongst other things, that a fitting will not cause contamination of the water supply thereby protecting human health. These measures amend the Regulator Specifications that relate to: the design and performance of Water Closet suites and their components; backflow prevention arrangements and their classifications; and, relevant testing requirements. The amendments, to prevent water from a Water Closet cistern backflowing into a clean drinking water supply, will: introduce a new backflow prevention arrangement for Water Closets; and, apply appropriate testing requirements.Regulator Specifications are relevant to the compliance of certain water fittings in Scotland with the Water Supply (Water Fittings) (Scotland) Byelaws 2014 and in Northern Ireland with the Water Supply (Water Fittings) Regulations (Northern Ireland) 2009.</t>
  </si>
  <si>
    <t>Products related to Water Closet (WC) Suites:Water Closet suites (flushing cisterns and pans etc.);Components for Water Closet Suites (inlet valves, flushing devices, cisterns etc.);Backflow prevention arrangements and devices for water systems.HS Code:Plastics: tubes, pipes, fittings etc. (HS 3917); Plastics: lavatory pans, flushing cisterns etc. (HS 3922.90); Ceramic Products: water closet pans, flushing cisterns etc. (HS 6910.10; HS 6910.90); Iron or steel products: sanitary ware (HS 7324.29; HS 7324.90);  Copper: tubes and fittings (HS 7403; HS 7411; HS 7412).ICS Code:Sanitary installations (ICS 91.140.70); Water supply systems (ICS 91.140.60); Fluid systems (ICS 23.040).</t>
  </si>
  <si>
    <t>3917 - Tubes, pipes and hoses, and fittings therefor, e.g. joints, elbows, flanges, of plastics; 392290 - Bidets, lavatory pans, flushing cisterns and similar sanitary ware, of plastics (excl. baths, shower-baths, sinks, washbasins, lavatory seats and covers); 6910 - Ceramic sinks, washbasins, washbasin pedestals, baths, bidets, water closet pans, flushing cisterns, urinals and similar sanitary fixtures (excl. soap dishes, sponge holders, tooth-brush holders, towel hooks and toilet paper holders); 732429 - Baths of steel sheet; 732490 - Sanitary ware, incl. parts thereof (excl. cans, boxes and similar containers of heading 7310, small wall cabinets for medical supplies or toiletries and other furniture of chapter 94, and fittings, complete sinks and washbasins, of stainless steel, complete baths and fittings); 7403 - Copper, refined, and copper alloys, unwrought (excl. copper alloys of heading 7405); 7411 - Copper tubes and pipes; 7412 - Copper tube or pipe fittings "e.g., couplings, elbows, sleeves"</t>
  </si>
  <si>
    <t>23.040 - Pipeline components and pipelines; 91.140.60 - Water supply systems; 91.140.70 - Sanitary installations</t>
  </si>
  <si>
    <r>
      <rPr>
        <sz val="11"/>
        <rFont val="Calibri"/>
      </rPr>
      <t>https://members.wto.org/crnattachments/2023/TBT/GBR/23_1093_00_e.pdf</t>
    </r>
  </si>
  <si>
    <t>Order of the Ministry of Health of Ukraine No. 2374 “On approval of the Requirements for materials and articles made of regenerated cellulose film intended for contact with foodstuffs” of December 29, 2022</t>
  </si>
  <si>
    <t>Ukraine notifies the adoption of the Order of the Ministry of Health No. 2374 “On approval of the Requirements for materials and articles made of regenerated cellulose film intended for contact with foodstuffs” of December 29, 2022 that establishes the requirements for materials and articles made of regenerated cellulose film intended for contact with food.The requirements apply to regenerated cellulose film which is intended to come into contact with foodstuffs or which does come into such contact and:- constitutes a finished product in itself; or- forms part of a finished product that contains other materials.The requirements do not apply to synthetic casings made from regenerated cellulose. With the adoption of the Order Ukraine implements norms specified by the Commission Directive 2007/42/EC of 29 June 2007 relating to materials and articles made of regenerated cellulose film intended to come into contact with foodstuffs.</t>
  </si>
  <si>
    <t>67.250 - Materials and articles in contact with foodstuffs</t>
  </si>
  <si>
    <t>Consumer information, labelling (TBT); Protection of human health or safety (TBT); Protection of the environment (TBT)</t>
  </si>
  <si>
    <r>
      <rPr>
        <sz val="11"/>
        <rFont val="Calibri"/>
      </rPr>
      <t>https://members.wto.org/crnattachments/2023/TBT/UKR/23_1094_00_x.pdf
https://zakon.rada.gov.ua/laws/show/z0077-23#Text</t>
    </r>
  </si>
  <si>
    <t>Draft for The Use Restrictions and Labeling Requirements of Hen Egg White Lysozyme Hydrolysate as a Food Ingredient</t>
  </si>
  <si>
    <r>
      <rPr>
        <sz val="11"/>
        <rFont val="Calibri"/>
      </rPr>
      <t>https://members.wto.org/crnattachments/2023/SPS/TPKM/23_1079_00_e.pdf
https://members.wto.org/crnattachments/2023/SPS/TPKM/23_1079_00_x.pdf</t>
    </r>
  </si>
  <si>
    <t>MAPA ORDINANCE No. 554, of 2 February 2023, Incorporates into the Brazilian legal system the Phytosanitary Requirements for Hordeum vulgare (Barley) according to Country of Destination and Origin, for member States of Mercosur, approved by Resolution MERCOSUR/GMC/RES No. 14/22</t>
  </si>
  <si>
    <t>Incorporates into the Brazilian legal system the Phytosanitary Requirements for Hordeum vulgare (barley) according to Country of Destination and Origin, for member States of Mercosur, approved by Resolution MERCOSUR/GMC/RES No. 14/22.</t>
  </si>
  <si>
    <t>Hordeum vulgare (barley)</t>
  </si>
  <si>
    <t>1003 - Barley</t>
  </si>
  <si>
    <t>Protect territory from other damage from pests (SPS); Plant protection (SPS)</t>
  </si>
  <si>
    <r>
      <rPr>
        <sz val="11"/>
        <rFont val="Calibri"/>
      </rPr>
      <t>https://members.wto.org/crnattachments/2023/SPS/BRA/23_1097_00_x.pdf
https://www.in.gov.br/en/web/dou/-/portaria-mapa-n-554-de-2-de-fevereiro-de-2023-462239547</t>
    </r>
  </si>
  <si>
    <t>DMS 1438:2017, Fruit syrups – Specification</t>
  </si>
  <si>
    <t>This draft Malawi standard specifies the requirements and the methods of sampling and test for fruit syrups intended for direct human consumption as a ready to drink beverage after dilution with potable water.</t>
  </si>
  <si>
    <t>(HS code(s): 22); (ICS code(s): 67.160.20)</t>
  </si>
  <si>
    <t>67.160.20 - Non-alcoholic beverages</t>
  </si>
  <si>
    <r>
      <rPr>
        <sz val="11"/>
        <rFont val="Calibri"/>
      </rPr>
      <t>https://members.wto.org/crnattachments/2023/TBT/MWI/23_1064_00_e.pdf</t>
    </r>
  </si>
  <si>
    <t>DMS 1840:2022,Dry split peas – Specification</t>
  </si>
  <si>
    <t>This draft Malawi standard specifies the requirements and methods of sampling and test for dry split peas of varieties (cultivars) grown from Pisum sativum L. and Pisum sativum var. arvense L. intended for human consumption.</t>
  </si>
  <si>
    <t>(HS code(s): 0713); (ICS code(s): 67.060)</t>
  </si>
  <si>
    <t>0713 - Dried leguminous vegetables, shelled, whether or not skinned or split</t>
  </si>
  <si>
    <r>
      <rPr>
        <sz val="11"/>
        <rFont val="Calibri"/>
      </rPr>
      <t>https://members.wto.org/crnattachments/2023/TBT/MWI/23_1056_00_e.pdf</t>
    </r>
  </si>
  <si>
    <t>DMS 1529:2020, Kombucha drink – Specification</t>
  </si>
  <si>
    <t>This draft Malawi standard specifies the requirements and the methods of sampling and test for kombucha drinks.</t>
  </si>
  <si>
    <t>(HS code(s): 22); (ICS code(s): 67.160.01; 67.160.10)</t>
  </si>
  <si>
    <t>67.160.01 - Beverages in general; 67.160.10 - Alcoholic beverages</t>
  </si>
  <si>
    <t>Prevention of deceptive practices and consumer protection (TBT); Consumer information, labelling (TBT); Quality requirements (TBT)</t>
  </si>
  <si>
    <r>
      <rPr>
        <sz val="11"/>
        <rFont val="Calibri"/>
      </rPr>
      <t>https://members.wto.org/crnattachments/2023/TBT/MWI/23_1063_00_e.pdf</t>
    </r>
  </si>
  <si>
    <t>DMS 880:2017, Synthetic syrups – Specification</t>
  </si>
  <si>
    <t>This draft Malawi standard specifies the requirements and the methods of sampling and test for synthetic (flavoured) syrups.</t>
  </si>
  <si>
    <t>(ICS code(s) 67.160.20)</t>
  </si>
  <si>
    <t>17 - SUGARS AND SUGAR CONFECTIONERY</t>
  </si>
  <si>
    <r>
      <rPr>
        <sz val="11"/>
        <rFont val="Calibri"/>
      </rPr>
      <t>https://members.wto.org/crnattachments/2023/TBT/MWI/23_1062_00_e.pdf</t>
    </r>
  </si>
  <si>
    <t>DMS 542:2022, Sorghum grains – Specification</t>
  </si>
  <si>
    <t>This draft Malawi standard specifies the quality and grading requirements and methods of sampling and test for sorghum grains of varieties (cultivars) grown from Sorghum bicolor (L.) Moench intended for human consumption, i.e., ready for its intended use as human food, presented in packaged form or sold loose from the package directly to the consumer. It does not apply to other products derived from sorghum grains.</t>
  </si>
  <si>
    <t>(HS code(s): 10); (ICS code(s): 67.080)</t>
  </si>
  <si>
    <t>67.080 - Fruits. Vegetables</t>
  </si>
  <si>
    <r>
      <rPr>
        <sz val="11"/>
        <rFont val="Calibri"/>
      </rPr>
      <t>https://members.wto.org/crnattachments/2023/TBT/MWI/23_1061_00_e.pdf</t>
    </r>
  </si>
  <si>
    <t>DMS 32:2022, Maize grain – Specification</t>
  </si>
  <si>
    <t>This draft Malawi standard specifies the requirements and methods of sampling and test for maize grains (corn) of varieties grown from common maize grains, Zea mays indentata L., and/or Zea mays indurata L., or their hybrids intended for human consumption.</t>
  </si>
  <si>
    <t>(HS code(s): 1104); (ICS code(s): 67.060)</t>
  </si>
  <si>
    <t>1104 - Cereal grains otherwise worked, e.g. hulled, rolled, flaked, pearled, sliced or kibbled; germ of cereals, whole, rolled, flaked or ground (excl. cereal flours, and husked and semi- or wholly milled rice and broken rice)</t>
  </si>
  <si>
    <r>
      <rPr>
        <sz val="11"/>
        <rFont val="Calibri"/>
      </rPr>
      <t>https://members.wto.org/crnattachments/2023/TBT/MWI/23_1055_00_e.pdf</t>
    </r>
  </si>
  <si>
    <t>Plastic Content Reporting and Compliance</t>
  </si>
  <si>
    <t>Proposed rule - The Department of Resources Recycling and Recovery (CalRecycle) is proposing permanent regulations per Public Resources Code (PRC) section 14547 in response to Assembly Bill (AB) 793 that would adopt definitions for postconsumer recycled material, post-industrial recycled material, plastic material reclaimer, manufacturer of postconsumer recycled plastic, and clarify definitions for food-grade, and bottle-grade terms; recordkeeping and compliance requirements for beverage manufacturers; reporting requirements for beverage manufacturers, plastic material reclaimers, and manufacturers of postconsumer recycled plastic; petition requirements for an association to petition CalRecycle's Director to adjust the minimum postconsumer recycled content standard; and, requirements for beverage manufacturers to submit corrective action plans and requests for reducing administrative penalties. These proposed regulations would also amend section 2100 to make clear that failure to file a required report correctly and accurately by a beverage manufacturer, a plastic material reclaimer, or a manufacturer of postconsumer</t>
  </si>
  <si>
    <t>Recycling, plastic content; Quality (ICS code(s): 03.120); Environmental protection (ICS code(s): 13.020); Recycling (ICS code(s): 13.030.50); Plastics (ICS code(s): 83.080)</t>
  </si>
  <si>
    <t>03.120 - Quality; 13.020 - Environmental protection; 13.030.50 - Recycling; 83.080 - Plastics</t>
  </si>
  <si>
    <t>Quality requirements (TBT); Protection of human health or safety (TBT); Protection of the environment (TBT)</t>
  </si>
  <si>
    <r>
      <rPr>
        <sz val="11"/>
        <rFont val="Calibri"/>
      </rPr>
      <t>https://members.wto.org/crnattachments/2023/TBT/USA/23_1077_00_e.pdf
https://members.wto.org/crnattachments/2023/TBT/USA/23_1077_01_e.pdf
https://members.wto.org/crnattachments/2023/TBT/USA/23_1077_02_e.pdf</t>
    </r>
  </si>
  <si>
    <t>DMS 1695:2021, Cider and perry – Specification</t>
  </si>
  <si>
    <t>This draft Malawi standard specifies the requirements, methods of sampling and test for cider and perry for human consumption</t>
  </si>
  <si>
    <r>
      <rPr>
        <sz val="11"/>
        <rFont val="Calibri"/>
      </rPr>
      <t>https://members.wto.org/crnattachments/2023/TBT/MWI/23_1054_00_e.pdf</t>
    </r>
  </si>
  <si>
    <t>DMS 1636:2020, Spirit cooler – Specification</t>
  </si>
  <si>
    <t>This draft Malawi standard specifies the requirements, method of sampling and test for ready to drink spirit based alcoholic beverages.</t>
  </si>
  <si>
    <r>
      <rPr>
        <sz val="11"/>
        <rFont val="Calibri"/>
      </rPr>
      <t>https://members.wto.org/crnattachments/2023/TBT/MWI/23_1067_00_e.pdf</t>
    </r>
  </si>
  <si>
    <t>Propuesta de Modificación del Reglamento Sanitario de los Alimentos (RSA)DS.977/96, Artículo 248, sobre acidez de manteca de cacao (Proposed amendment to the Food Health Regulations (RSA)DS.977/96, Article 248, on cocoa butter acidity levels) (1 page, in Spanish)</t>
  </si>
  <si>
    <t>The notified proposed amendment has been prepared by MINSAL to update cocoa and chocolate regulations, and harmonize them with international regulations. It was noted that the Codex Alimentarius had amended the acidity parameter of cocoa butter, as set forth in Codex Stan 86 - 1981, and had revised Codex Stan 33-1981, Standard for Olive Oils and Olive Pomace Oils, meaning that the following changes need to be made to the second paragraph of Article 248 of the Food Health Regulations.</t>
  </si>
  <si>
    <t>Cocoa butter acidity levels</t>
  </si>
  <si>
    <t>180400 - Cocoa butter, fat and oil</t>
  </si>
  <si>
    <t>67.140.30 - Cocoa</t>
  </si>
  <si>
    <t>Other (TBT); Harmonization (TBT)</t>
  </si>
  <si>
    <r>
      <rPr>
        <sz val="11"/>
        <rFont val="Calibri"/>
      </rPr>
      <t>https://members.wto.org/crnattachments/2023/TBT/CHL/23_1060_00_s.pdf
https://www.minsal.cl/consultas-publicas-vigentes/</t>
    </r>
  </si>
  <si>
    <t>Renewable Energy Modernization Rule</t>
  </si>
  <si>
    <t xml:space="preserve">Notice of proposed rulemaking - The first Outer Continental Shelf (OCS) renewable energy 
regulations were promulgated in 2009 by BOEM's predecessor, the 
Minerals Management Service (MMS). BOEM's renewable energy program has 
matured over the past 13 years, during which time BOEM conducted eleven 
auctions and issued and managed 27 active commercial leases. Based on 
this experience, the Department has identified opportunities to 
modernize its regulations to facilitate the development of offshore 
wind energy resources to meet U.S. climate and renewable energy 
objectives. This proposed rule contains reforms identified by the 
Department and recommended by industry since 2010, including proposals 
for incremental funding of decommissioning accounts; more flexible 
geophysical and geotechnical survey submission requirements; 
streamlined approval of meteorological (met) buoys; revised project 
verification procedures; reform of BOEM's renewable energy auction 
process; and greater clarity regarding safety requirements. This 
proposed rule would advance the Department of the Interior's (DOI) 
energy policies in a safe and environmentally sound manner that would 
provide a fair return to the U.S. taxpayer._x000D_
</t>
  </si>
  <si>
    <t>Renewable energy regulations; Quality (ICS code(s): 03.120); Environmental protection (ICS code(s): 13.020); Wind turbine energy systems (ICS code(s): 27.180)</t>
  </si>
  <si>
    <t>03.120 - Quality; 13.020 - Environmental protection; 27.180 - Wind turbine energy systems</t>
  </si>
  <si>
    <t>Protection of the environment (TBT); Quality requirements (TBT); Protection of human health or safety (TBT)</t>
  </si>
  <si>
    <r>
      <rPr>
        <sz val="11"/>
        <rFont val="Calibri"/>
      </rPr>
      <t>https://members.wto.org/crnattachments/2023/TBT/USA/23_1076_00_e.pdf</t>
    </r>
  </si>
  <si>
    <t>DMS 544:2022, Pearl millet grains – Specification</t>
  </si>
  <si>
    <t>This draft Malawi standard specifies the requirements, methods of sampling and test for whole and decorticated pearl millet grains of the species Pennisetum glaucum (L.) R.Br. intended for human consumption.</t>
  </si>
  <si>
    <r>
      <rPr>
        <sz val="11"/>
        <rFont val="Calibri"/>
      </rPr>
      <t>https://members.wto.org/crnattachments/2023/TBT/MWI/23_1057_00_e.pdf</t>
    </r>
  </si>
  <si>
    <t>DMS 1836:2022, Lentils – Specification</t>
  </si>
  <si>
    <t>This draft Malawi standard specifies the requirements and methods of sampling and test for shelled whole lentils of varieties (cultivars) grown from Lens culinaris Medic. Syn. Lens esculenta Moench. intended for human consumption.</t>
  </si>
  <si>
    <t>(HS code(s): 071340); (ICS code(s): 67.060)</t>
  </si>
  <si>
    <t>071340 - Dried, shelled lentils, whether or not skinned or split</t>
  </si>
  <si>
    <r>
      <rPr>
        <sz val="11"/>
        <rFont val="Calibri"/>
      </rPr>
      <t>https://members.wto.org/crnattachments/2023/TBT/MWI/23_1066_00_e.pdf</t>
    </r>
  </si>
  <si>
    <t>Draft for the Use Restrictions and Labeling Requirements of 2′-fucosyllactose Produced by Genetically Modified Escherichia coli strain K-12 MG1655 INB000846 as a Food Ingredient</t>
  </si>
  <si>
    <t>This draft regulation specifies the use restrictions and labeling requirements for the 2'-fucosyllactose produced by genetically modified Escherichia coli strain K-12 MG1655 INB000846 for food purposes.</t>
  </si>
  <si>
    <t>Infant and follow-up formula (including infant formula, follow-up infant formula and infant formula for special medical purposes), and milk powder or similar products for children under 7 years old.</t>
  </si>
  <si>
    <t>190110 - Food preparations for infant use, put up for retail sale, of flour, groats, meal, starch or malt extract, not containing cocoa or containing &lt; 40% by weight of cocoa calculated on a totally defatted basis, n.e.s. and of milk, sour cream, whey, yogurt, kephir or similar goods of heading 0401 to 0404, not containing cocoa or containing &lt; 5% by weight of cocoa calculated on a totally defatted basis, n.e.s.</t>
  </si>
  <si>
    <t>67.100 - Milk and milk products</t>
  </si>
  <si>
    <r>
      <rPr>
        <sz val="11"/>
        <rFont val="Calibri"/>
      </rPr>
      <t>https://members.wto.org/crnattachments/2023/TBT/TPKM/23_1059_00_e.pdf
https://members.wto.org/crnattachments/2023/TBT/TPKM/23_1059_00_x.pdf</t>
    </r>
  </si>
  <si>
    <t xml:space="preserve">DMS 1447:2018, Fruit crush – Specification_x000D_
</t>
  </si>
  <si>
    <t>This draft Malawi standard specifies the requirements and the methods of sampling and test for fruit crush intended for direct human consumption as a ready to drink beverage after dilution with potable water.</t>
  </si>
  <si>
    <t>(HS code(s): 08); (ICS code(s): 67.160.20)</t>
  </si>
  <si>
    <t>08 - EDIBLE FRUIT AND NUTS; PEEL OF CITRUS FRUIT OR MELONS</t>
  </si>
  <si>
    <r>
      <rPr>
        <sz val="11"/>
        <rFont val="Calibri"/>
      </rPr>
      <t>https://members.wto.org/crnattachments/2023/TBT/MWI/23_1065_00_e.pdf</t>
    </r>
  </si>
  <si>
    <t>The Gambia</t>
  </si>
  <si>
    <t>Draft Groundnuts Regulations</t>
  </si>
  <si>
    <t>These regulations apply to all "stages of production, processing and distribution of groundnuts and groundnut products" means any stage, from the primary production of a food or feed, its storage, transport, sale or supply to the final consumer and, where relevant, the importation, production, manufacture, storage, transport, distribution, sale and supply of groundnuts and their products.</t>
  </si>
  <si>
    <t>Groundnuts and groundnut products</t>
  </si>
  <si>
    <t>1202 - Groundnuts, whether or not shelled or broken (excl. roasted or otherwise cooked)</t>
  </si>
  <si>
    <r>
      <rPr>
        <sz val="11"/>
        <rFont val="Calibri"/>
      </rPr>
      <t>https://members.wto.org/crnattachments/2023/SPS/GMB/23_0934_00_e.pdf</t>
    </r>
  </si>
  <si>
    <t>Draft Alcoholic Beverage Regulations</t>
  </si>
  <si>
    <t>The requirements specified in these regulations shall apply to distilled and un-distilled alcoholic beverages manufactured, imported, exported, sold, distributed or used in The Gambia.</t>
  </si>
  <si>
    <t>Alcoholic products </t>
  </si>
  <si>
    <t>Human health; Labelling; Food safety; Beverages</t>
  </si>
  <si>
    <r>
      <rPr>
        <sz val="11"/>
        <rFont val="Calibri"/>
      </rPr>
      <t>https://members.wto.org/crnattachments/2023/SPS/GMB/23_0936_00_e.pdf</t>
    </r>
  </si>
  <si>
    <t>DraftLabelling of Pre-packaged Foods Regulations</t>
  </si>
  <si>
    <t>These regulations apply to the labelling of all pre-packaged foods to be offered as such to the consumer or for catering purposes and to certain aspects relating to the presentation thereof.</t>
  </si>
  <si>
    <t>Pre-packaged foods</t>
  </si>
  <si>
    <t>Human health; Labelling; Food safety</t>
  </si>
  <si>
    <r>
      <rPr>
        <sz val="11"/>
        <rFont val="Calibri"/>
      </rPr>
      <t>https://members.wto.org/crnattachments/2023/SPS/GMB/23_0935_00_e.pdf</t>
    </r>
  </si>
  <si>
    <t>Dominican Republic</t>
  </si>
  <si>
    <t>REGLAMENTO TÉCNICO QUE REGULA LA COMERCIALIZACIÓN DE PRODUCTOS COSMÉTICOS, DE HIGIENE PERSONAL Y DEL HOGAR (Technical regulation governing the marketing of cosmetic, personal care and household care products); (62 pages, in Spanish)</t>
  </si>
  <si>
    <t>1. Introduction 2. Ministerial Resolution 3. Purpose 4. Scope of application 5. Legal framework 6. General provisions 7. Accepted references for the manufacture of cosmetics, personal care and household care products 8. Mandatory Sanitary Notification for Cosmetics, Personal Care and Household Care Products 9. Obligations of the applicant with respect to the Mandatory Sanitary Notification for cosmetics, personal care and household care products 10. Documentation and requirements for the mandatory sanitary notification for cosmetic, personal care and household care products 11. Quality documentation of cosmetics, personal care and household care products 12. Labelling and/or packaging 13. Labelling of products marketed through co-marketing campaigns 14. Other labelling regulations 15. Mandatory Sanitary Notification amendments 16. Documentation and requirements for updating packaging, labels and inserts 17. Documentation and requirements for primary packaging changes 18. Documentation and requirements for changing business name 19. Documentation and requirements for ingredient changes 20. Documentation and requirements for amending the name of the applicant 21. Documentation and requirements for change of co-distributor 22. Documentation and requirements for change of packer 23. Documentation and requirements for change of product specifications 24. Documentation and requirements for change to shelf life 25. Documentation and requirements for amending the name of the representative 26. Documentation and requirements for change of name or trademark 27. Documentation and requirements for the renewal of the mandatory sanitary notification for cosmetics, personal care and household care products 28. Establishment that manufactures and distributes cosmetics, personal care and household care products 29. Registration certificate for establishments that manufacture and distribute cosmetics, personal care and household care products 30. Good practices for the manufacture of cosmetics, personal care and household care products 31. Good manufacturing practices and good storage practices 32. Certificate of good manufacturing practices and Certificate of good storage practices 33. Export of cosmetic, personal care and household care products 34. Documentation and requirements for imports of cosmetic, personal care and household care products 35. Import documentation and requirements for cosmetic, personal care and household care products 36. Documentation and requirements for the import of samples of no commercial value 37. Sanitary control and surveillance of cosmetic, personal care and household care products 38. Sanctions and their enforcement procedures 39. Suspension and cancellation of the mandatory sanitary notification for cosmetics, personal care and household care products 40. Definitive cancellation of the mandatory sanitary notification, in the event that at least one of the following irregularities occurs</t>
  </si>
  <si>
    <t>Cosmetics. Toiletries (ICS code: 71.100.70)</t>
  </si>
  <si>
    <t>Consumer information, labelling (TBT); Prevention of deceptive practices and consumer protection (TBT); Protection of human health or safety (TBT); Protection of the environment (TBT); Quality requirements (TBT)</t>
  </si>
  <si>
    <r>
      <rPr>
        <sz val="11"/>
        <rFont val="Calibri"/>
      </rPr>
      <t>https://members.wto.org/crnattachments/2023/TBT/DOM/23_0985_00_s.pdf
https://members.wto.org/crnattachments/2023/TBT/DOM/23_0985_01_s.pdf</t>
    </r>
  </si>
  <si>
    <t>Establishing Rules for Full Power Television and Class A 
Television Stations</t>
  </si>
  <si>
    <t>Notice of proposed rulemaking - In this document, the Federal Communications Commission 
(Commission or FCC) seeks comment on comprehensively deleting, 
updating, or otherwise revising Commission rules for full power 
television and Class A television stations that no longer have any 
practical effect given the completion of the transition from analog to 
digital-only operations and the post incentive auction transition to a 
smaller television band with fewer channels. This NPRM also seeks 
comment on a restructuring of the Commission's full power television 
rules, which largely consist of the technical licensing, operating, and 
interference rules for full power television.</t>
  </si>
  <si>
    <t>Full power television and Class A television stations; Transmission apparatus for radio-broadcasting or television, whether or not incorporating reception apparatus or sound recording or reproducing apparatus; television cameras, digital cameras and video camera recorders (HS code(s): 8525); Audio, video and audiovisual engineering (ICS code(s): 33.160); Television and radio broadcasting (ICS code(s): 33.170)</t>
  </si>
  <si>
    <t>8525 - Transmission apparatus for radio-broadcasting or television, whether or not incorporating reception apparatus or sound recording or reproducing apparatus; television cameras, digital cameras and video camera recorders</t>
  </si>
  <si>
    <t>33.160 - Audio, video and audiovisual engineering; 33.170 - Television and radio broadcasting</t>
  </si>
  <si>
    <t>Consumer information, labelling (TBT)</t>
  </si>
  <si>
    <r>
      <rPr>
        <sz val="11"/>
        <rFont val="Calibri"/>
      </rPr>
      <t>https://members.wto.org/crnattachments/2023/TBT/USA/23_1027_00_e.pdf</t>
    </r>
  </si>
  <si>
    <t>Draft Thai Agricultural Standard entitled "Code of Practice on Inspection and Receiving of Durians for Collecting house and Packing house"</t>
  </si>
  <si>
    <t>This Thai Agricultural Standardestablishes code of practice on inspection and receiving of durians for a collecting house and a packing house. It covers requirements on inspection and receiving of durians for collecting house and packing house prior to further management process (e.g., preparing, sorting, packing, storage and transportation) in order to obtain the whole fruits that are mature according to the standard’s requirements for the purposes of distribution, export and import.This Thai Agricultural Standard does not apply to the inspection and receiving of durians supplied for the preparation of ready-to-eat fresh pre-cut durians and for the production of quick-frozen durians.</t>
  </si>
  <si>
    <t>Freshdurian (Durio spp(HS Code 0810.60) (ICS Code: 67.080.10)</t>
  </si>
  <si>
    <t>081060 - Fresh durians; 67 - PREPARED FEATHERS AND DOWN AND ARTICLES MADE OF FEATHERS OR OF DOWN; ARTIFICIAL FLOWERS; ARTICLES OF HUMAN HAIR</t>
  </si>
  <si>
    <r>
      <rPr>
        <sz val="11"/>
        <rFont val="Calibri"/>
      </rPr>
      <t>https://members.wto.org/crnattachments/2023/TBT/THA/23_1016_00_e.pdf
https://members.wto.org/crnattachments/2023/TBT/THA/23_1016_00_x.pdf</t>
    </r>
  </si>
  <si>
    <t>Safety Standard and Notification Requirements for Button Cell or 
Coin Batteries and Consumer Products Containing Such Batteries</t>
  </si>
  <si>
    <t xml:space="preserve">Notice of proposed rulemaking - As required by Reese's Law, to eliminate or adequately reduce 
the risk of injury from ingestion of button cell or coin batteries by 
children 6 years old and younger, the U.S. Consumer Product Safety 
Commission (CPSC or Commission) proposes a rule to establish 
performance requirements for battery compartments on consumer products 
that contain, or are designed to use, one or more button cell or coin 
batteries. The proposed rule also requires warning labels on the 
packaging of button cell or coin batteries, as well as on the 
packaging, battery compartments, and accompanying instructions and 
manuals of consumer products containing button cell or coin batteries. 
In addition to implementing Reese's Law, the proposed rule requires 
manufacturers and importers of button cell or coin batteries, and 
consumer products containing such batteries, to notify consumers of 
performance and technical data related to the safety of such batteries 
at the point of sale, both online and in stores. If the rule is 
finalized, consumer products subject to the rule must be tested and 
certified as compliant with the rule.&gt;_x000D_
</t>
  </si>
  <si>
    <t>Button cell or coin batteries; Quality (ICS code(s): 03.120); Domestic safety (ICS code(s): 13.120); Galvanic cells and batteries (ICS code(s): 29.220); Packaging and distribution of goods in general (ICS code(s): 55.020); Equipment for children (ICS code(s): 97.190); Toys (ICS code(s): 97.200.50)</t>
  </si>
  <si>
    <t>03.120 - Quality; 13.120 - Domestic safety; 29.220 - Galvanic cells and batteries; 55.020 - Packaging and distribution of goods in general; 97.190 - Equipment for children; 97.200.50 - Toys</t>
  </si>
  <si>
    <t>Protection of human health or safety (TBT); Prevention of deceptive practices and consumer protection (TBT); Quality requirements (TBT)</t>
  </si>
  <si>
    <r>
      <rPr>
        <sz val="11"/>
        <rFont val="Calibri"/>
      </rPr>
      <t>https://members.wto.org/crnattachments/2023/TBT/USA/23_1028_00_e.pdf</t>
    </r>
  </si>
  <si>
    <t>“Addendum to Administrative Order No. 50 s.2001 entitled “Revised 2001 Schedule of Fees and Charges for the Corresponding Services Rendered by the Bureau of Food and Drugs”</t>
  </si>
  <si>
    <t>The issuance aims to provide reference for the licensing fees of manufacturers, traders, and distributors (importers, exporters, and wholesalers) of health-related devices such as equipment or devices used for treating sharps, pathological, and infectious wastes, and water treatment devices/systems.</t>
  </si>
  <si>
    <t>Machinery, plant or laboratory equipment whether or not electrically heated (excl. furnaces, ovens and other equipment of heading 8514), for the treatment of materials by a process involving a change of temperature such as heating, cooking, roasting, distilling, rectifying, sterilising, pasteurising, steaming, drying, evaporating, vaporising, condensing or cooling (excl. those used for domestic purposes); instantaneous or storage water heaters, non-electric; parts thereof (HS code(s): 8419)</t>
  </si>
  <si>
    <t>8419 - Machinery, plant or laboratory equipment whether or not electrically heated (excl. furnaces, ovens and other equipment of heading 8514), for the treatment of materials by a process involving a change of temperature such as heating, cooking, roasting, distilling, rectifying, sterilising, pasteurising, steaming, drying, evaporating, vaporising, condensing or cooling (excl. those used for domestic purposes); instantaneous or storage water heaters, non-electric; parts thereof</t>
  </si>
  <si>
    <t>11.080 - Sterilization and disinfection</t>
  </si>
  <si>
    <r>
      <rPr>
        <sz val="11"/>
        <rFont val="Calibri"/>
      </rPr>
      <t>https://members.wto.org/crnattachments/2023/TBT/PHL/23_1031_00_e.pdf
https://www.fda.gov.ph/draft-for-comments-addendum-to-administrative-order-no-50-s-2001-entitled-revised-2001-schedule-of-fees-and-charges-for-the-corresponding-services-rendered-by-the-bureau-of-food-and-drug/</t>
    </r>
  </si>
  <si>
    <t>Viet Nam</t>
  </si>
  <si>
    <t>Draft national technical regulation on Products, Goods of Building Materials</t>
  </si>
  <si>
    <t>This draft National technical regulation stipulates the limits of technical characteristics and requirements for management of products and goods of building material listed in Table 1, Part 2, belonging to Group 2 according to the provisions of the Law on Product Quality, Goods (hereinafter referred to as products, goods of building materials) produced domestically, imported, traded, circulated on the market and used in construction works in the territory of Viet Nam.This draft National technical regulation does not regulate products and goods of building materials imported in the form of test samples, sample goods, goods displayed at exhibitions and fairs; goods temporarily imported for re-export, goods that are not consumed and used in Viet Nam, goods in transitThis draft technical regulation applies to Vietnamese and foreign organizations and individuals manufacture, import, trade and use products and goods of construction materials; testing and certification organizations that assess and certify the conformity of construction materials, products and goods to technical regulation; and relevant state management agencies on the quality of construction materials and products.This  draft National technical regulation is intended to supersede QCVN 16:2019/BXD.</t>
  </si>
  <si>
    <t>I Cement, admixture for cement and concrete1.    Portland cement (HS: 2523.29.90)2.    Portland Blend cement (HS: 2523.29.90)3.    Sulphate resistant portland cement (HS: 2523.29.90)4.    Blast furnace slag (HS: 2618.00.00)5.    Fly ash active admixture for concrete, mortar and cement (HS: 2621.90.00)II Construction Aggregates6.    Crushed sand for concrete and mortar (HS: 2517.10.00)7.    Natural sand for concrete and mortar (HS: 2505.10.00)III Tiling materials8.    Ceramic Tiles (HS: 6907.21.91; 6907.21.93; 6907.22.91; 6907.22.93; 6907.23.91; 6907.23.93; 6907.21.92; 6907.22.92; 6907.23.92; 6907.21.94; 6907.22.94; 6907.23.94)9.    Natural paving stones (HS: 2506.10.00; 2506.20.00; 2514.00.00; 2515.12.20; 2515.20.00; 2516.20.20; 2516.12.20; 6802.21.00; 6802.23.00; 6802.29.10; 6802.29.90; 6802.91.10; 6802.91.90; 6802.92.00; 6802.93.10; 6802.93.00)10.  Artificial paving stones based on organic binders (HS: 6810.19.90; 6810.19.10)11.  Self-inserting concrete bricks (HS: 6810.19.10)IV Wall Materials12.  Fired clay brick (HS: 6904.10.00)13.  Concrete bricks (HS: 6810.11.00)14.  Autoclaved aerated concrete products (HS: 6810.99.00)15.  Wall Panels (HS: 6810.91.00)V Roofing materials16.  Asbestos-cement corrugated sheets (HS: 6811.40.10)17.  fired clay tiles (HS: 6905.10.00)18.  Glazed ceramic roof tiles (HS: 6905.10.00)19.  Concrete Tiles (HS: 6811.82.20)VI Building glass1.    1. Float glass (HS: 7005.29.90)2.    2. Patterned laminated glass (HS: 7005.29.90)3.    3. Safety tempered flat glass (HS: 7007.19.90)4.    4. Laminated glass and laminated safety glass (HS: 7007.29.90)5.    5. Insulated sealed box glass (HS: 7008.00.00)6.    6. Heat-absorbing tinted glass (HS: 7005.21.90)7.    7. Reflective coated glass (HS: 7005.21.90)8.    8. Low Radiation Coated Glass (Low E) (HS: 7005.21.90)VII Sanitary equipment9.    Wash basins (HS: 7324.90.10; 6910.10.00)10.  Wall- hung urinals (HS: 7324.90.10; 6910.10.00)11.  Bidets (HS: 7324.90.10; 6910.10.00)12.  WC pans (HS: 7324.90.10; 6910.10.00)VIII Decorative and Finishing Materials13.  Wallconvering in roll form - Finished wallpaper, wall vinyl  and plastics wallcoverings (HS: 4814.90.00; 4814.20.10; 4814.20.91; 4814.20.99)14.  Wall emulsion paints (HS: 3209.10.90)15.  Gypsum board and Fiber-reinforced gypsum panel (HS: 6809.11.00; 6809.19.90)16.  Wood- based panels (HS: 4411.12.00; 4411.13.00; 4411.14.00; 4411.92.00; 4411.93.00; 4411.94.00; 4410.11.00; 4418.99.00)IX Water supply and drainage pipe products17.  PVC pipes and fittings (couplings) for water supply and drainage systems under pressure (HS: 3917.23.00; 3917.40.00)18.  PE pipes and fittings (couplings) for water supply and drainage systems under pressure (HS: 3917.21.00; 3917.40.00; 3917.32.99; 3917.33.90)19.  PP pipes and fittings (couplings) for water supply and drainage systems under pressure (HS: 3917.22.00; 3917.40.00)20.  Pipes and fittings (couplings) of glass fiber reinforced thermosetting plastics (GRP) on an unsaturated polyester resin basis (UP) (HS: 3917.29.25; 3917.40.00)21.  Ductile iron pipes and fittings (couplings) of ductile iron for water conduit works (HS: 7303.00.11; 7307.19.00; 7303.00.19)X Other products and goods of construction materials22.  Asbestos for the production of asbestos-cement corrugated board (HS: 2524.90.00)23.  Aluminum profiles and aluminum alloys (HS: 7610.90.99; 7604.29.90)24.  Cable ladder system and cable tray made of iron or steel used in electrical installation of the building (HS: 7308.90.60; 7326.90.99)25.  Pipes and fittings (couplings) for the protection and installation of conductors electricity in the house (HS: 3917.21.00; 3917.22.00; 3917.23.00; 3917.40.00)26.  Waterproofing sheet based on modified bitumen (HS: 6807.10.00)27.  Water blocking tape PVC (HS: 3919.90.99)28.  Structural silicone Sealants (HS: 3910.00.90)</t>
  </si>
  <si>
    <t>250510 - Silica sands and quartz sands, whether or not coloured; 250610 - Quartz (excl. quartz sands); 250620 - Quartzite, merely cut, by sawing or otherwise, in blocks or slabs of a square or rectangular shape; 251400 - Slate, whether or not roughly trimmed or merely cut, by sawing or otherwise, into blocks or slabs of a square or rectangular shape; slate powder and slate refuse; 251512 - Marble and travertine, merely cut, by sawing or otherwise, into blocks or slabs of a square or rectangular shape; 251520 - Ecaussine and other calcareous monumental or building stone of an apparent specific gravity of &gt;= 2,5, and alabaster, whether or not roughly trimmed or merely cut, by sawing or otherwise, into blocks or slabs of a square or rectangular shape (excl. in the form of granules, chippings or powder, and marble and travertine); 251612 - Granite, merely cut, by sawing or otherwise, into blocks or slabs of a square or rectangular shape (excl. already with the characteristics of setts, curbstones and flagstones); 251620 - Sandstone, whether or not roughly trimmed or merely cut, by sawing or otherwise, into blocks or slabs of a square or rectangular shape (excl. already with the characteristics of setts, curbstones and flagstones); 251710 - Pebbles, gravel, broken or crushed stone, for concrete aggregates, for road metalling or for railway or other ballast, shingle and flint, whether or not heat-treated; 252329 - Portland cement (excl. white, whether or not artificially coloured); 261800 - Granulated slag "slag sand" from the manufacture of iron or steel; 262190 - Slag and ash, incl. seaweed ash "kelp" (excl. slag, incl. granulated, from the manufacture of iron or steel, ashes and residues containing arsenic, metals or metal compounds and those from the incineration of municipal waste); 680221 - Marble, travertine and alabaster articles thereof, simply cut or sawn, with a flat or even surface (excl. with a completely or partly planed, sand-dressed, coarsely or finely ground or polished surface, tiles, cubes and similar articles of subheading 6802,10, setts, curbstones and flagstones); 690721 - Ceramic flags and paving, hearth or wall tiles, of a water absorption coefficient by weight &lt;= 0,5 % (excl. refractory, mosaic cubes and finishing ceramics); 690722 - Ceramic flags and paving, hearth or wall tiles, of a water absorption coefficient by weight &gt; 0,5 % but &lt;= 10 % (excl. refractory, mosaic cubes and finishing ceramics); 690723 - Ceramic flags and paving, hearth or wall tiles, of a water absorption coefficient by weight &gt; 10 % (excl. refractory, mosaic cubes and finishing ceramics); 680223 - Granite and articles thereof, simply cut or sawn, with a flat or even surface (excl. with a completely or partly planed, sand-dressed, coarsely or finely ground or polished surface, tiles, cubes and similar articles of subheading 6802 10 00, setts, curbstones and flagstones); 680229 - Monumental or building stone and articles thereof, simply cut or sawn, with a flat or even surface (excl. marble, travertine, alabaster, granite and slate, those with a completely or partly planed, sand-dressed, coarsely or finely ground or polished surface, tiles, cubes and similar articles of subheading 6802 10 00, setts, curbstones and flagstones); 680291 - Marble, travertine and alabaster, in any form (excl. tiles, cubes and similar articles of subheading 6802.10, imitation jewellery, clocks, lamps and lighting fittings and parts thereof, buttons, original sculptures and statuary, setts, curbstones and flagstones); 680292 - Calcareous stone, in any form (excl. marble, travertine and alabaster, tiles, cubes and similar articles of subheading 6802.10, imitation jewellery, clocks, lamps and lighting fittings and parts thereof, original sculptures and statuary, setts, curbstones and flagstones); 680293 - Granite, in any form, polished, decorated or otherwise worked (excl. tiles, cubes and similar articles of subheading 6802.10, imitation jewellery, clocks, lamps and lighting fittings and parts thereof, original sculptures and statuary, setts, curbstones and flagstones); 681019 - Tiles, flagstones, bricks and similar articles, of cement, concrete or artificial stone (excl. building blocks and bricks); 681011 - Building blocks and bricks of cement, concrete or artificial stone, whether or not reinforced; 681091 - Prefabricated structural components for building or civil engineering of cement, concrete or artificial stone, whether or not reinforced; 681099 - Articles of cement, concrete or artificial stone, whether or not reinforced (excl. prefabricated structural components for building or civil engineering, tiles, paving, bricks and the like); 681140 - Articles of asbestos-cement, cellulose fibre-cement or the like, containing asbestos; 681182 - Sheets, panels, paving, tiles and similar articles, of cellulose fibre-cement or the like, not containing asbestos (excl. corrugated sheets); 690410 - Building bricks (excl. those of siliceous fossil meals or similar siliceous earths, and refractory bricks of heading 6902); 690510 - Roofing tiles; 691010 - Ceramic sinks, washbasins, washbasin pedestals, baths, bidets, water closet pans, flushing cisterns, urinals and similar sanitary fixtures of porcelain or china (excl. soap dishes, sponge holders, tooth-brush holders, towel hooks and toilet paper holders); 700521 - Float glass and surface ground glass, in sheets, coloured throughout the mass "body tinted", opacified, flashed or merely surface ground, but not otherwise worked (excl. wired glass or glass having an absorbent, reflecting or non-reflecting layer); 700529 - Float glass and surface ground and polished glass, in sheets, but not otherwise worked (excl. wired glass or glass coloured throughout the mass "body tinted", opacified, flashed or merely surface ground, or glass having an absorbent, reflecting or non-reflecting layer); 700719 - Toughened "tempered" safety glass (excl. glass of size and shape suitable for incorporation in motor vehicles, aircraft, spacecraft, vessels and other vehicles, and lenses for spectacles and goggles, etc., and for clocks and watches); 700729 - Laminated safety glass (excl. glass of size and shape suitable for incorporation in motor vehicles, aircraft, spacecraft, vessels or other vehicles, multiple-walled insulating units); 700800 - Multiple-walled insulating units of glass; 732490 - Sanitary ware, incl. parts thereof (excl. cans, boxes and similar containers of heading 7310, small wall cabinets for medical supplies or toiletries and other furniture of chapter 94, and fittings, complete sinks and washbasins, of stainless steel, complete baths and fittings); 320910 - Paints and varnishes, incl. enamels and lacquers, based on acrylic or vinyl polymers, dispersed or dissolved in an aqueous medium; 481490 - Wallpaper and similar wallcoverings of paper, and window transparencies of paper (excl. wallcoverings of paper, consisting of paper coated or covered, on the face side, with a grained, embossed, coloured or design-printed or otherwise decorated layer of plastics); 481420 - Wallpaper and similar wallcoverings of paper, consisting of paper coated or covered, on the face side, with a grained, embossed, coloured or design-printed or otherwise decorated layer of plastics; 441899 - Builders' joinery and carpentry, of wood, incl. cellular wood panels (excl. of bamboo, windows, French windows and their frames, doors and their frames and thresholds, posts and beams, assembled flooring panels, wooden shuttering for concrete constructional work, shingles, shakes and prefabricated buildings); 441194 - Fibreboard of wood or other ligneous materials, whether or not agglomerated with resins or other organic bonding agents, of a density of &lt;= 0,5 g/cm³ (excl. medium density fibreboard "MDF"; particle board, whether or not bonded with one or more sheets of fibreboard; laminated wood with a layer of plywood; cellular wood panels of which both sides are fibreboard; paperboard; identifiable furniture components); 441193 - Fibreboard of wood or other ligneous materials, whether or not agglomerated with resins or other organic bonding agents, of a density of &gt; 0,5 g to 0,8 g/cm³ (excl. medium density fibreboard "MDF"; particle board, whether or not bonded with one or more sheets of fibreboard; laminated wood with a layer of plywood; cellular wood panels of which both sides are fibreboard; paperboard; identifiable furniture components); 441192 - Fibreboard of wood or other ligneous materials, whether or not agglomerated with resins or other organic bonding agents, of a density of &gt; 0,8 g/cm³ (excl. medium density fibreboard "MDF"; particle board, whether or not bonded with one or more sheets of fibreboard; laminated wood with a layer of plywood; cellular wood panels of which both sides are fibreboard; paperboard; identifiable furniture components); 441114 - Medium density fibreboard "MDF" of wood, of a thickness &gt; 9 mm; 441113 - Medium density fibreboard "MDF" of wood, of a thickness &gt; 5 mm but &lt;= 9 mm; 441112 - Medium density fibreboard "MDF" of wood, of a thickness &lt;= 5 mm; 4410 - Particle board, oriented strand board "OSB" and similar board "e.g. waferboard" of wood or other ligneous materials, whether or not agglomerated with resins or other organic binding substances (excl. fibreboard, veneered particle board, cellular wood panels and board of ligneous materials agglomerated with cement, plaster or other mineral bonding agents); 391740 - Fittings, e.g. joints, elbows, flanges, of plastics, for tubes, pipes and hoses; 391733 - Flexible tubes, pipes and hoses of plastics, not reinforced or otherwise combined with other materials, with fittings, seals or connectors; 391732 - Flexible tubes, pipes and hoses of plastics, not reinforced or otherwise combined with other materials, without fittings; 391729 - Rigid tubes, pipes and hoses, of plastics (excl. those of polymers of ethylene, propylene and vinyl chloride); 391723 - Rigid tubes, pipes and hoses, of polymers of vinyl chloride; 391722 - Rigid tubes, pipes and hoses of polymers of propylene; 391721 - Rigid tubes, pipes and hoses, of polymers of ethylene; 680911 - Boards, sheets, panels, tiles and similar articles, of plaster or compositions based on plaster, faced or reinforced with paper or paperboard only (excl. ornamented and with plaster agglomerated articles for heat-insulation, sound-insulation or sound absorption); 680919 - Boards, sheets, panels, tiles and similar articles, of plaster or compositions based on plaster (excl. ornamented, faced or reinforced with paper or paperboard only, and with plaster agglomerated articles for heat-insulation, sound-insulation or sound absorption); 252490 - Asbestos (excl. crocidolite and products made from asbestos); 680710 - Articles of asphalt or of similar materials, e.g. petroleum bitumen or coal tar pitch, in rolls; 730300 - Tubes, pipes and hollow profiles, of cast iron; 7307 - Tube or pipe fittings "e.g. couplings, elbows, sleeves", of iron or steel; 730890 - Structures and parts of structures, of iron or steel, n.e.s. (excl. bridges and bridge-sections, towers and lattice masts, doors and windows and their frames, thresholds for doors, props and similar equipment for scaffolding, shuttering, propping or pit-propping); 732690 - Articles of iron or steel, n.e.s. (excl. cast articles or articles of iron or steel wire); 760429 - Bars, rods and solid profiles, of aluminium alloys, n.e.s.; 761090 - Structures and parts of structures, of aluminium, n.e.s., and plates, rods, profiles, tubes and the like, prepared for use in structures, of aluminium, n.e.s. (excl. prefabricated buildings of heading 9406, doors and windows and their frames and thresholds for doors); 391000 - Silicones in primary forms; 391990 - Self-adhesive plates, sheets, film, foil, tape, strip and other flat shapes, of plastics, whether or not in rolls &gt; 20 cm wide (excl. floor, wall and ceiling coverings of heading 3918)</t>
  </si>
  <si>
    <t>23.040.50 - Pipes and fittings of other materials; 79.060 - Wood-based panels; 81.040.20 - Glass in building; 91.060.10 - Walls. Partitions. Fatades; 91.060.20 - Roofs; 91.100.10 - Cement. Gypsum. Lime. Mortar; 91.100.23 - Ceramic tiles; 91.100.30 - Concrete and concrete products; 91.140.60 - Water supply systems; 91.140.70 - Sanitary installations; 91.180 - Interior finishing</t>
  </si>
  <si>
    <t>Protection of human health or safety (TBT); Quality requirements (TBT)</t>
  </si>
  <si>
    <r>
      <rPr>
        <sz val="11"/>
        <rFont val="Calibri"/>
      </rPr>
      <t>https://members.wto.org/crnattachments/2023/TBT/VNM/23_1013_00_x.pdf</t>
    </r>
  </si>
  <si>
    <t>Draft Circular specifying the List of products and goods with unsafe capability under management responsibility of Ministry of Information and Communications </t>
  </si>
  <si>
    <t>This draft Circular specifies the List of products and goods with unsafe capability under management responsibility of Ministry of Information and Communications, which is in line with the Law on quality of products and goods.The List of products and goods is divided into 2 sub-lists, which are detailed in the Annex I and Annex II. Each sub-list has its own principles for mandatory quality management (ie, certification, declaration of conformity), according to the Circular No.30/2011/TT-BTTTT dated October 31, 2011 specifying mandatory certification and declaration of products and goods in information technology and communications sector and the Circular No.15/2018/TT-BTTTT dated November 15, 2018, the Circular No.10/2020/TT-BTTTT dated May 07, 2020 providing modifications and amendments for the Circular No.30/2011/TT-BTTTT.This draft Circular is intended to supersede the Circular No. 02/2022/TT-BTTTT dated May 16, 2022 of the Minister of Information and Communications specifying the List of products and goods with unsafe capability under management responsibility of Ministry of Information and Communications. </t>
  </si>
  <si>
    <t>Products and goods with unsafe capability under management responsibility of Ministry of Information and Communications (see Appendix I for HS codes)</t>
  </si>
  <si>
    <r>
      <rPr>
        <sz val="11"/>
        <rFont val="Calibri"/>
      </rPr>
      <t>https://members.wto.org/crnattachments/2023/TBT/VNM/23_1014_00_x.pdf
https://www.mic.gov.vn/Pages/DuThaoVanBan/XemYKienDongGop.aspx?iDDTVB_DuThaoVanBan=2145&amp;replyUrl=/pages/duthaovanban/danhsachduthaovanban.aspx</t>
    </r>
  </si>
  <si>
    <t>Proposed GB MRLs for thiram amending the GB MRL Statutory Register</t>
  </si>
  <si>
    <t>The document outlines the proposed MRLs for thiram following a review of the relevant MRLs by the Health and Safety Executive. The draft Reasoned Opinion on the review of the MRLs is available at the following link:The review of the MRLs for thiram - Proposed MRLsAll MRLs are being lowered to the limit of quantification as the risks of a harmful effect on human health means that the appropriate level of human protection is not met.This measure only proposes to lower the specific MRLs for thiram (determined specifically as thiram). At this time there are no proposals to amend the MRLs for dithiocarbamates (total dithiocarbamates, determined as CS2). </t>
  </si>
  <si>
    <t>0201 - Meat of bovine animals, fresh or chilled; 1006 - Rice; 1005 - Maize or corn; 1004 - Oats; 1003 - Barley; 1002 - Rye; 1001 - Wheat and meslin; 0210 - Meat and edible offal, salted, in brine, dried or smoked; edible flours and meals of meat or meat offal;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0202 - Meat of bovine animals, frozen; 1007 - Grain sorghum; 1008 - Buckwheat, millet, canary seed and other cereals (excl. wheat and meslin, rye, barley, oats, maize, rice and grain sorghum)</t>
  </si>
  <si>
    <t>Food safety; Human health; Maximum residue limits (MRLs)</t>
  </si>
  <si>
    <r>
      <rPr>
        <sz val="11"/>
        <rFont val="Calibri"/>
      </rPr>
      <t>https://members.wto.org/crnattachments/2023/SPS/GBR/23_1032_00_e.pdf</t>
    </r>
  </si>
  <si>
    <t>Belize</t>
  </si>
  <si>
    <t>Draft Belize Standard Specification for Marking and Labelling of Medical Gas Cylinders</t>
  </si>
  <si>
    <t>This standard provides minimum requirements for labels and markings on compressed gas in cylinders and cryogenic liquid containers cylinders containing for medical gases namely for medical air, oxygen, carbon dioxide, helium, nitrogen, nitrous oxide and mixtures. Labels shall be applied to compressed gas and cryogenic liquid containers to identify the container contents and to warn of principal physical and health hazards associated with the container and its contents. Labels as given herein with regard to cylinder handling and storage information may be modified with respect to format so they can be applied as required to fixed storage vessels, portable tanks, tube trailers, cargo tanks, or other packaging.</t>
  </si>
  <si>
    <t>HS Code 7311000000: empty medical gas cylinders, portable, for medical gases, fitted with a valve and a pressure and flow regulator.</t>
  </si>
  <si>
    <t>731100 - Containers of iron or steel, for compressed or liquefied gas (excl. containers specifically constructed or equipped for one or more types of transport)</t>
  </si>
  <si>
    <t>Consumer information, labelling (TBT); Prevention of deceptive practices and consumer protection (TBT); Protection of human health or safety (TBT); Quality requirements (TBT)</t>
  </si>
  <si>
    <r>
      <rPr>
        <sz val="11"/>
        <rFont val="Calibri"/>
      </rPr>
      <t>https://members.wto.org/crnattachments/2023/TBT/BLZ/23_1009_00_e.pdf
https://bbs.gov.bz/standards-for-comments/</t>
    </r>
  </si>
  <si>
    <t>Details of Planned Amendments to Commission Implementing Regulation (EU) 2019/2072 to correct the table of threshold tolerances for the presence of Regulated Non-Quarantine Pests (RNQPs) on the growing plants for seed potatoes entering and moving within Great Britain</t>
  </si>
  <si>
    <t>Amendments are being made to England, Scotland and Wales (Great Britain) retained legislation (Commission Implementing Regulation (EU) 2019/2072).The amendments to retained Commission Implementing Regulation (EU) 2019/2072 will correct the second table in Annex 5, Part F which provides threshold tolerances for the presence of Regulated Non-Quarantine Pests (RNQPs) on the growing plants of seed potatoes entering and moving within Great Britain. Please see the attachment in section 5 above which contains the proposed table.</t>
  </si>
  <si>
    <t>Seed potatoes</t>
  </si>
  <si>
    <t>070110 - Seed potatoes</t>
  </si>
  <si>
    <t>Plant health; Pests; Territory protection</t>
  </si>
  <si>
    <r>
      <rPr>
        <sz val="11"/>
        <rFont val="Calibri"/>
      </rPr>
      <t>https://members.wto.org/crnattachments/2023/SPS/GBR/23_1000_00_e.pdf</t>
    </r>
  </si>
  <si>
    <t>Draft Thai Agricultural Standard entitled "Code of Practice on Inspection and Receiving of Durians for Collecting house and Packing house" </t>
  </si>
  <si>
    <t>This Thai Agricultural Standard establishes code of practice on inspection and receiving of durians for a collecting house and a packing house. It covers requirements on inspection and receiving of durians for collecting house and packing house prior to further management process (e.g., preparing, sorting, packing, storage and transportation) in order to obtain the whole fruits that are mature according to the standard’s requirements for the purposes of distribution, export and import.This Thai Agricultural Standard does not apply to the inspection and receiving of durians supplied for the preparation of ready-to-eat fresh pre-cut durians and for the production of quick-frozen durians.</t>
  </si>
  <si>
    <t>Freshdurian (Durio spp) (HS code 0810.60) (ICS code: 67.080.10)</t>
  </si>
  <si>
    <t>081060 - Fresh durians</t>
  </si>
  <si>
    <r>
      <rPr>
        <sz val="11"/>
        <rFont val="Calibri"/>
      </rPr>
      <t>https://members.wto.org/crnattachments/2023/SPS/THA/23_1015_00_e.pdf
https://members.wto.org/crnattachments/2023/SPS/THA/23_1015_00_x.pdf</t>
    </r>
  </si>
  <si>
    <t>Australia</t>
  </si>
  <si>
    <t>Import risk review for dairy products for human consumption: draft report</t>
  </si>
  <si>
    <t>The Australian Government Department of Agriculture, Fisheries and Forestry has released the Import risk review for dairy products for human consumption: draft report (the review) for a 60-day consultation period.The review aims to modernise Australia’s dairy import conditions to reflect the current and future trading environment. It considers the biosecurity risks associated with importing (from any country) dairy products for human consumption manufactured from milk obtained from domestic cattle, buffalo, sheep, and goats. It takes into account new and relevant peer-reviewed scientific information, international standards, relevant changes in industry practices and operational practicalities.The review identified six hazards of biosecurity concern for imported dairy products. We undertook risk assessments for each and proposed measures to manage the biosecurity risks.The draft report proposes expanded risk management options for countries not recognised by the department as free from foot-and-mouth disease and/or lump skin disease and/or sheep and goat pox.</t>
  </si>
  <si>
    <t>Dairy products for human consumption</t>
  </si>
  <si>
    <t>04 - DAIRY PRODUCE; BIRDS' EGGS; NATURAL HONEY; EDIBLE PRODUCTS OF ANIMAL ORIGIN, NOT ELSEWHERE SPECIFIED OR INCLUDED</t>
  </si>
  <si>
    <r>
      <rPr>
        <sz val="11"/>
        <rFont val="Calibri"/>
      </rPr>
      <t>https://haveyoursay.agriculture.gov.au/review-biosecurity-risks-imported-dairy-products/widgets/395695/documents</t>
    </r>
  </si>
  <si>
    <t>Russian Federation</t>
  </si>
  <si>
    <t>Eurasian Economic Commission Collegium Draft Decision on amendments to the Section 12 of the Chapter II of the Common sanitary-epidemiological and hygienic requirements for products subject to sanitary-epidemiological supervision (control) </t>
  </si>
  <si>
    <t>Draft amendments provides for the addition of the Section 12 of the Chapter II of the Common sanitary-epidemiological and hygienic requirements for products subject to sanitary-epidemiological supervision (control) with requirements for menstrual cups – personal care products for women.</t>
  </si>
  <si>
    <t>3924 90 000 9, 3926, 4014 90 000 0, 4803 00, 4818, 9619 00</t>
  </si>
  <si>
    <t>3924 - Tableware, kitchenware, other household articles and toilet articles, of plastics (excl. baths, shower-baths, washbasins, bidets, lavatory pans, seats and covers, flushing cisterns and similar sanitary ware); 3926 - Articles of plastics and articles of other materials of heading 3901 to 3914, n.e.s.; 4014 - Hygienic or pharmaceutical articles, incl. teats, of vulcanised rubber (excl. hard rubber), with or without fittings of hard rubber, n.e.s. (excl. articles of apparel and clothing accessories, incl. gloves, for all purposes); 4803 - Toilet or facial tissue stock, towel or napkin stock and similar paper for household or sanitary purposes, cellulose wadding and webs of cellulose fibres, whether or not creped, crinkled, embossed, perforated, surface-coloured, surface-decorated or printed, in rolls of a width &gt; 36 cm or in square or rectangular sheets with one side &gt; 36 cm and the other side &gt; 15 cm in the unfolded state; 4818 - Toilet paper and similar paper, cellulose wadding or webs of cellulose fibres, of a kind used for household or sanitary purposes, in rolls of a width &lt;= 36 cm, or cut to size or shape; handkerchiefs, cleansing tissues, towels, tablecloths, serviettes, bedsheets and similar household, sanitary or hospital articles, articles of apparel and clothing accessories, of paper pulp, paper, cellulose wadding or webs of cellulose fibres; 9619 - Sanitary towels (pads) and tampons, napkins and napkin liners for babies, and similar articles, of any material</t>
  </si>
  <si>
    <t>Draft for The Use Restrictions and Labeling Requirements of 2′-fucosyllactose Produced by Genetically Modified Escherichia coli strain K-12 MG1655 INB000846 as a Food Ingredient</t>
  </si>
  <si>
    <t>Infant and follow-up formula (including infant formula, follow-up infant formula and infant formula for special medical purposes), and milk powder or similar products for children under seven years old</t>
  </si>
  <si>
    <r>
      <rPr>
        <sz val="11"/>
        <rFont val="Calibri"/>
      </rPr>
      <t>https://members.wto.org/crnattachments/2023/SPS/TPKM/23_1010_00_e.pdf
https://members.wto.org/crnattachments/2023/SPS/TPKM/23_1010_00_x.pdf</t>
    </r>
  </si>
  <si>
    <t>Peru</t>
  </si>
  <si>
    <t>Proyecto de Norma Metrológica Peruana PNMP 022:2023 "EQUIPOS DE MEDIDA DE LA ENERGÍA ELÉCTRICA - Requisitos Particulares: Medidores estáticos para energía activa de AC (clases 0,1 S, 0,2 S y 0.5 S) (Draft Peruvian Metrology Standard (PNMP) No. 022:2023 "ELECTRICITY METERING EQUIPMENT - Particular Requirements: Static meters for AC active energy (classes 0,1,S, 0,2 S and 0,5 S); (15 pages, in Spanish)</t>
  </si>
  <si>
    <t>The notified draft Peruvian Metrology Standard applies only to static Watt-hour energy meters of accuracy classes 0,1 S, 0,2 S and 0,5 S, designed for the measurement of alternating current electrical active energy in 50 Hz or 60 Hz networks, and applies only to their type tests.</t>
  </si>
  <si>
    <t>ICS: 17.220.20 Measuring instruments, electric energy, static meters Harmonized System: 9030.90.10.00 - Of instruments and apparatus for measuring electrical quantities</t>
  </si>
  <si>
    <t>903090 - Parts and accessories for instruments and apparatus for measuring or checking electrical quantities or for detecting ionising radiations, n.e.s.</t>
  </si>
  <si>
    <t>17.220.20 - Measurement of electrical and magnetic quantities</t>
  </si>
  <si>
    <t>Metrology</t>
  </si>
  <si>
    <r>
      <rPr>
        <sz val="11"/>
        <rFont val="Calibri"/>
      </rPr>
      <t xml:space="preserve">https://members.wto.org/crnattachments/2023/TBT/PER/23_1002_00_s.pdf
https://www.inacal.gob.pe/metrologia/categoria/normasmetrologicas
http://extranet.comunidadandina.org/sirt/public/buscapalavra.aspx
http://consultasenlinea.mincetur.gob.pe/notificaciones/Publico/FrmBuscador.aspx
</t>
    </r>
  </si>
  <si>
    <t>Eurasian Economic Commission Council Draft Decision on amendments to the Chapter II of the Single List of Goods, subject to sanitary-and-epidemiologic supervision (control) on the customs border and customs area of the Eurasian Economic Union</t>
  </si>
  <si>
    <t>The draft provides for the addition of the Chapter II of the Single List of Goods, subject to sanitary-and-epidemiologic supervision (control) on the customs border and customs area of the Eurasian Economic Union approved by the Decision of the Commission of the Customs Union dated 28 May, 2010 No. 299 with products «facilities and products for oral hygiene».</t>
  </si>
  <si>
    <t>Oral hygiene products </t>
  </si>
  <si>
    <t>3306 - Preparations for oral or dental hygiene, incl. denture fixative pastes and powders; yarn used to clean between the teeth "dental floss", in individual retail packages</t>
  </si>
  <si>
    <t>India</t>
  </si>
  <si>
    <t>Geo Textiles (Quality Control) Order, 2022. (3 page(s), in English)</t>
  </si>
  <si>
    <t>Geo Textiles (Quality Control) Order, 2022 - (copy of the draft QCO attached)</t>
  </si>
  <si>
    <t>i. Laminated High Density Polyethylene (HDPE) Woven Geomembrane for Water proof lining, IS 15351 : 2015 ii. PVC Geomembranes, IS 15909 : 2020 iii.Needle punched non-woven geobags, IS 16653 : 2017 iv. Polypropylene Multifilament woven geobags, IS 16654: 2017 v. Jute Geotextiles, IS 14715 (Part 1): 2016vi. Jute Geotextiles, IS 14715 (Part 2): 2016 vii. Open Weave Coir Bhoovastra, IS 15869 : 2020 viii. Geotextiles used in sub-grade separation in pavement structures, IS 16391 : 2015 ix. Geotextiles used in Subsurface Drainage Application, IS 16393 : 2015 x. Geotextiles used in Sub-grade Stabilization in pavement structures, IS 16362 : 2020 xi. High Density Polyethylene (HDPE) Geomembranes for lining, IS 16352 : 2020 xii. Geotextiles used as protection (or cushioning) materials, IS 16090:2013 xiii. Geotextiles for permanent erosion control in hard armor systems, IS 16392:2015xiv. Geogrids for flexible pavements, IS 17371:2020 xv. Polymeric strip/geostrip used as soil reinforcement in retaining structures, IS 17372:2020 xvi. Geogrids used in reinforced soil retaining structures, IS 17373:2020 xvii. Reinforced HDPE membrane for effluents and chemical resistance lining, IS 17374:2020 xviii. Geocells, IS 17483 (Part 1): 2020 xix. Geocells, IS 17483 (Part 2): 2020</t>
  </si>
  <si>
    <t>Protection of animal or plant life or health (TBT); Protection of human health or safety (TBT); Quality requirements (TBT)</t>
  </si>
  <si>
    <r>
      <rPr>
        <sz val="11"/>
        <rFont val="Calibri"/>
      </rPr>
      <t>https://members.wto.org/crnattachments/2023/TBT/IND/23_0979_00_e.pdf</t>
    </r>
  </si>
  <si>
    <t>Proposal for Amendments to the Legal Inspection Requirements for Petroleum Products</t>
  </si>
  <si>
    <t>With a view to enhancing the quality of petroleum products, the Bureau of Standards, Metrology and Inspection (BSMI) is proposing to adopt the updated version of CNS as inspection standards.  The proposed changes are made for purpose of enhancing consistent management. The conformity assessment procedures remain the same, i.e. Monitoring Inspection (MI) or Monitoring Inspection of Products from Premises with Registered Management System (MS-Based Monitoring Inspection).</t>
  </si>
  <si>
    <t>MINERAL FUELS, MINERAL OILS AND PRODUCTS OF THEIR DISTILLATION; BITUMINOUS SUBSTANCES; MINERAL WAXES (HS code(s): 27); ORGANIC CHEMICALS (HS code(s): 29)</t>
  </si>
  <si>
    <t>27 - MINERAL FUELS, MINERAL OILS AND PRODUCTS OF THEIR DISTILLATION; BITUMINOUS SUBSTANCES; MINERAL WAXES; 29 - ORGANIC CHEMICALS</t>
  </si>
  <si>
    <t>Quality requirements (TBT); Prevention of deceptive practices and consumer protection (TBT)</t>
  </si>
  <si>
    <r>
      <rPr>
        <sz val="11"/>
        <rFont val="Calibri"/>
      </rPr>
      <t>https://members.wto.org/crnattachments/2023/TBT/TPKM/23_0999_00_e.pdf
https://members.wto.org/crnattachments/2023/TBT/TPKM/23_0999_00_x.pdf</t>
    </r>
  </si>
  <si>
    <t>Draft Notification of the Committee on Labels, entitled Air purifiers are label-controlled products B.E. …</t>
  </si>
  <si>
    <t>The draft notification prescribes air purifier as label-controlled goods. This draft notification applies to air purifier, a product that works by means of drawing air into the machine and using air filters, chemicals, ions or other techniques as a medium for air purification with the purpose of filtering or purifying the air or disposing of airborne contaminants. This draft notification excludes the medical air purifiers according to the law on medical devices and air purifiers intended for industrial use.This label of label-controlled product shall indicate the text, figure, invention or image as appropriate, and shall not cause misunderstanding about the essence of the product. The label also shall be in Thai language or foreign language with Thai for explanation.This label of label-controlled product does not apply to the label of products manufactured for export and not for sale in Thailand.</t>
  </si>
  <si>
    <t>Air purifier</t>
  </si>
  <si>
    <t>Prevention of deceptive practices and consumer protection (TBT); Consumer information, labelling (TBT); Protection of human health or safety (TBT)</t>
  </si>
  <si>
    <r>
      <rPr>
        <sz val="11"/>
        <rFont val="Calibri"/>
      </rPr>
      <t>https://members.wto.org/crnattachments/2023/TBT/THA/23_0998_00_e.pdf
https://members.wto.org/crnattachments/2023/TBT/THA/23_0998_00_x.pdf</t>
    </r>
  </si>
  <si>
    <t>Public Consultation 7, 24 January 2023</t>
  </si>
  <si>
    <t>Proposal for a Public Consultation to establish Act approving technical requirements for evaluating the conformity of transmitters and transceivers for the following applications:a)    FM and PM analog transmitter and transceiver operating above 1 GHz;b)    Mobile and portable digital transmitter and transceiver; andc)    Aeronautical and maritime mobile transmitter and transceiver.Comments can be made at:_x000D_
https://apps.anatel.gov.br/ParticipaAnatel/Home.aspx_x000D_
Selecting Public consultation No 7</t>
  </si>
  <si>
    <t>ELECTRICAL MACHINERY AND EQUIPMENT AND PARTS THEREOF; SOUND RECORDERS AND REPRODUCERS, TELEVISION IMAGE AND SOUND RECORDERS AND REPRODUCERS, AND PARTS AND ACCESSORIES OF SUCH ARTICLES (HS code(s): 85); TELECOMMUNICATIONS. AUDIO AND VIDEO ENGINEERING (ICS code(s): 33)</t>
  </si>
  <si>
    <t>85 - ELECTRICAL MACHINERY AND EQUIPMENT AND PARTS THEREOF; SOUND RECORDERS AND REPRODUCERS, TELEVISION IMAGE AND SOUND RECORDERS AND REPRODUCERS, AND PARTS AND ACCESSORIES OF SUCH ARTICLES</t>
  </si>
  <si>
    <t>33 - TELECOMMUNICATIONS. AUDIO AND VIDEO ENGINEERING</t>
  </si>
  <si>
    <t>Prohíbe la fabricación, importación, exportación, distribución, venta, tenencia y uso de plaguicidas que indica; y ordena actualizar listados sistematizados de plaguicidas Prohibidos con sustancias activas y con productos formulados; y modifica resoluciones que indica (Prohibiting the manufacture, import, export, distribution, sale, possession and use of the pesticides indicated; ordering the updating of systematized lists of prohibited pesticides with active substances and formulated products; and amending the resolutions indicated) (6 pages, in Spanish)</t>
  </si>
  <si>
    <t>The notified measure is intended to prohibit pesticide active substances listed in Annex III of the Rotterdam Convention owing to their undesirable effects on human, animal and environmental health and, in addition, an active substance listed in Annex A to the Stockholm Convention. None of the pesticides that are prohibited are sold in existing products and none have ever been authorized for use in Chilean agriculture. Through this measure, the Agriculture and Livestock Service (SAG) prohibits the manufacture, import, distribution, sale, possession and application of the following pesticides: binapacryl, captafol, chlorobenzilate, ethylene dichloride, DNOC and its salts, dinoseb and its salts and esters, fluoroacetamide, phorate, phosphamidon, HCH, monocrotophos, ethylene oxide, trichlorfon and dicofol. It also prohibits the manufacture, import, distribution, sale, possession and application of dry powder (DP) formulations with ≥ 7% of benomyl, ≥ 10% of carbofuran and ≥ 15% in thiram. The proposed measure draws up two systematized lists of prohibited pesticides, one list of active substances, which may be in any formulation, and another list of formulated products whose formulations are hazardous, even if their active substances are not prohibited, taking account of the original administrative acts. The creation of this list facilitates coordination between the SAG, the National Customs Service, the Ministry of Health, the Ministry of the Environment, the National Fisheries Service, the National Customs Directorate and the Directorate-General of the Maritime Territory and Merchant Marine, and provides systematized information for enterprises holding pesticides authorizations, as well as non-governmental organizations, universities and think tanks, and generally for any persons interested in the area of pesticides for agricultural use. Further details can be reviewed in the document attached to this notification.</t>
  </si>
  <si>
    <t>Agricultural pesticides</t>
  </si>
  <si>
    <t>Protection of human health or safety (TBT); Protection of animal or plant life or health (TBT); Protection of the environment (TBT)</t>
  </si>
  <si>
    <r>
      <rPr>
        <sz val="11"/>
        <rFont val="Calibri"/>
      </rPr>
      <t>https://members.wto.org/crnattachments/2023/TBT/CHL/23_0989_00_s.pdf</t>
    </r>
  </si>
  <si>
    <t>Protective Textiles (Quality Control) Order, 2022. </t>
  </si>
  <si>
    <t>Protective Textiles (Quality Control) Order, 2022 (copy of the draft QCO attached)</t>
  </si>
  <si>
    <t>i. Curtains and Drapes, IS 15741 : 2007 ii. Upholstered composites used for non-domestic furniture, IS 15768 : 2008 iii. Protective clothing for firefighters, IS 16890 : 2018 iv. Protective gloves for firefighters, IS 16874 : 2018 v. Protective clothing for industrial workers exposed to heat, IS 15748 : 2022 vi. Clothing made of limited flame spread materials and material assemblies affording protection against heat and flame, IS 15742 : 2007 vii. High visibility Warning Clothes, IS 15809 : 2017 viii. Protective Clothing for use in welding and allied processes, IS 16655 : 2017 ix. Tactical 3 point sling, IS 16725 : 2018 x. Pouch for ammunition and grenades made of disruptive pattern nylon-66, IS 16726 : 2018 xi.  Bullet resistant jackets, IS 17051 : 2018 xii. Water-proof multipurpose rain poncho, IS 17286 : 2019</t>
  </si>
  <si>
    <t>Quality requirements (TBT); Protection of human health or safety (TBT)</t>
  </si>
  <si>
    <r>
      <rPr>
        <sz val="11"/>
        <rFont val="Calibri"/>
      </rPr>
      <t>https://members.wto.org/crnattachments/2023/TBT/IND/23_0980_00_e.pdf</t>
    </r>
  </si>
  <si>
    <t>Public Consultation 4, 10 January 2023</t>
  </si>
  <si>
    <t>Proposal for a Public Consultation to update laboratory test procedures for evaluating the conformity of FM Broadcast Audio Transmitter.Comments can be made at:_x000D_
https://apps.anatel.gov.br/ParticipaAnatel/Home.aspx_x000D_
Selecting Public consultation No 4</t>
  </si>
  <si>
    <t>Discussion paper: Options to address safety risks of corded window coverings 33 pages in English (33 page(s), in English)Consultation document: Options to address safety risks of corded window coverings (mbie.govt.nz) _x000D_
https://www.mbie.govt.nz/dmsdocument/25929-consultation-document-options-to-address-safety-risks-of-corded-window-coverings-pdf</t>
  </si>
  <si>
    <t>The New Zealand Government is considering regulating corded window coverings under a product safety standard to address the risk that they pose to young children.This discussion document seeks feedback on the nature and scale of the problem, the options, benefits, costs and other impacts of the options, and implementation. The feedback from the consultation will be used to inform policy development and advice to Ministers on next steps.The discussion document seeks feedback on two possible approaches to product safety regulations:Mandatory design requirements for corded window coverings (similar to Australia Trade Practices (Consumer Product Safety Standard - Corded Internal Window Coverings) Regulations 2010 and Competition and Consumer (Corded Internal Window Coverings) Safety Standard 2014Prohibiting window coverings with exposed cords (similar to the recently updated 16 CFR 1120 and new regulation under 16 CFR 1260 in the United States. This deems the presence of hazardous window covering cords on stock and custom window coverings, which have been adequately addressed by the voluntary standard for window coverings, ANSI/WCMA A100.1 – 2018, American National Standard for Safety of Corded Window Covering Products (ANSI/WCMA-2018), as a “substantial product hazard,” as defined in section 15(a)(2) of the CPSA.).</t>
  </si>
  <si>
    <t>Corded window coverings, including those under HS 3925.30.</t>
  </si>
  <si>
    <t>392530 - Shutters, blinds, incl. Venetian blinds, and similar articles and parts thereof, of plastics (excl. fittings and similar articles)</t>
  </si>
  <si>
    <t>AFDC 7 (1521),Whole and ground lemongrass- Specification</t>
  </si>
  <si>
    <t>This Tanzania Standard specifies the requirements, methods of sampling and test for dried whole or ground lemon grass leaves (Cymbopogon citratus L.) intended for human consumption.</t>
  </si>
  <si>
    <t>Plants, parts of plants, incl. seeds and fruits, used primarily in perfumery, in pharmacy or for insecticidal, fungicidal or similar purposes, fresh or dried, whether or not cut, crushed or powdered (excl. ginseng roots, coca leaf, poppy straw and ephedra) (HS code(s): 121190); Spices and condiments (ICS code(s): 67.220.10)</t>
  </si>
  <si>
    <t>121190 - Plants, parts of plants, incl. seeds and fruits, used primarily in perfumery, in pharmacy or for insecticidal, fungicidal or similar purposes, fresh or dried, whether or not cut, crushed or powdered (excl. ginseng roots, coca leaf, poppy straw and ephedra)</t>
  </si>
  <si>
    <t>67.220.10 - Spices and condiments</t>
  </si>
  <si>
    <t>Consumer information, labelling (TBT); Protection of human health or safety (TBT); Quality requirements (TBT); Reducing trade barriers and facilitating trade (TBT)</t>
  </si>
  <si>
    <r>
      <rPr>
        <sz val="11"/>
        <rFont val="Calibri"/>
      </rPr>
      <t>https://members.wto.org/crnattachments/2023/TBT/TZA/23_0987_00_e.pdf</t>
    </r>
  </si>
  <si>
    <t>AFDC 7 (1521), Whole and ground lemongrass - Specification</t>
  </si>
  <si>
    <r>
      <rPr>
        <sz val="11"/>
        <rFont val="Calibri"/>
      </rPr>
      <t>https://members.wto.org/crnattachments/2023/SPS/TZA/23_0986_00_e.pdf</t>
    </r>
  </si>
  <si>
    <t>Spectrum Rules and Policies for the Operation of Unmanned 
Aircraft Systems</t>
  </si>
  <si>
    <t>Proposed rule - In this document, the Federal Communications Commission 
("FCC" or "Commission") seeks comment on rules to promote access by 
unmanned aircraft system (UAS) operators to licensed spectrum to 
support UAS operations. First, this document seeks comment on service 
rules for the 5030-5091 MHz band that will provide UAS operators with 
access to licensed spectrum with the reliability necessary to support 
safety-critical UAS command-and-control communications links. Second, 
due to the increasing interest in operating UAS using existing 
terrestrial flexible-use spectrum networks, this document seeks comment 
on whether the Commission's current rules are adequate to ensure co-
existence of terrestrial mobile operations and UAS use or whether 
changes to these rules are necessary.
Third, to further promote the safe integration of unmanned aircraft 
operations in controlled airspace and facilitate flight coordination, 
this document proposes a process for UAS operators to obtain a license 
in the aeronautical very high frequency (VHF) band to communicate with 
air traffic control and other aircraft. Together, these measures will 
help to promote the growth and safety of UAS operations.</t>
  </si>
  <si>
    <t>Unmanned aircraft systems; Powered aircraft "e.g. helicopters and aeroplanes"; spacecraft, incl. satellites, and suborbital and spacecraft launch vehicles (HS code(s): 8802); Aircraft and space vehicles in general (ICS code(s): 49.020)</t>
  </si>
  <si>
    <t>8802 - Powered aircraft "e.g. helicopters and aeroplanes"; spacecraft, incl. satellites, and suborbital and spacecraft launch vehicles</t>
  </si>
  <si>
    <t>49.020 - Aircraft and space vehicles in general</t>
  </si>
  <si>
    <r>
      <rPr>
        <sz val="11"/>
        <rFont val="Calibri"/>
      </rPr>
      <t>https://members.wto.org/crnattachments/2023/TBT/USA/23_0990_00_e.pdf
https://docs.fcc.gov/public/attachments/FCC-22-101A1.pdf</t>
    </r>
  </si>
  <si>
    <t>Jamaica</t>
  </si>
  <si>
    <t>Standard Specification for Poultry and poultry products</t>
  </si>
  <si>
    <t>This standard covers the quality and food safety provisions for poultry meat and processing from receival at the processing plant through to retail sale. This standard establishes the requirements for sanitation, plant hygiene, the dressing operation, grading, packaging, labelling, additives, criteria, animal welfare, and marketing as well as ante-mortem and post-mortem inspection of poultry products for sale. It defines and distinguishes between the market classes of poultry.This standard is intended to be compulsory.</t>
  </si>
  <si>
    <t>Poultry and eggs (ICS code(s): 67.120.20)</t>
  </si>
  <si>
    <t>67.120.20 - Poultry and eggs</t>
  </si>
  <si>
    <t>Import Health Standard: Grain and Seeds for Consumption, Feed or Processing</t>
  </si>
  <si>
    <t>MPI is amending the Import Health Standard: Grain and Seeds for Consumption, Feed or Processing. The import health standard dated 2 February 2023 replaces the earlier version of the standard dated 22 December 2022.The amendment is to remove the following viruses form the Phaseolus spp. and Pisum spp. pest list, along with the specific import requirements for these viruses in the specified hosts:Phaseolus sppBroad bean mottle virusCowpea severe mosaic virusPea early-browning virusPeanut mottle virusPisum spp.:Peanut mottle virusPeanut stunt virus  Consultation is not required for this amendment. This is because consultation was conducted when removing these organisms from the seeds for sowing import health standard (the highest-risk pathway for the import of seeds) and no concerns were raised during the consultation period.   </t>
  </si>
  <si>
    <t>Grain and seeds for consumption, feed or processing</t>
  </si>
  <si>
    <t>Plant health; Seeds</t>
  </si>
  <si>
    <r>
      <rPr>
        <sz val="11"/>
        <rFont val="Calibri"/>
      </rPr>
      <t>https://members.wto.org/crnattachments/2023/SPS/NZL/23_0977_00_e.pdf</t>
    </r>
  </si>
  <si>
    <t>Draft Standards for Pesticide Residue Limits in Foods and Draft Standards for Pesticide Residue Limits in Animal Products</t>
  </si>
  <si>
    <t>Amendment of pesticide MRLs of Benzovindiflupyr, Bifenazate, Bixafen, Cyantraniliprole, Etoxazole, Fluopyram, Fluxapyroxad, Pyraclostrobin, Pyribencarb, Pyriofenone, MALS, MAFA, Methamidophos, Methidathion, Paraquat, Parathion-methyl and Phosphamidon in fruits, vegetables, dry beans, cereal grains and tea. Addendum of Bacillus amyloliquefaciens CL3, Cinnamaldehyde and Sodium chlorate on the list of MRLs omitted pesticides. Revision of the classification of chickpea (dry) in dry beans and chickpea (fresh) in peas and beans. Amendment of pesticide MRLs of Cyproconazole, Emamectin benzoate, Fenarimol, Fenvalerate, Flubendiamide, Haloxyfop-methyl, Methoxyfenozide, Piperonyl butoxide, Saflufenacil, Spirotetramat and Sulfoxaflor in livestock and poultry tissue, edible offals, eggs and milk. </t>
  </si>
  <si>
    <t>Fruits, vegetables, cereal grains, dry beans, tea, livestock and poultry tissue, edible offal, egg and milk</t>
  </si>
  <si>
    <r>
      <rPr>
        <sz val="11"/>
        <rFont val="Calibri"/>
      </rPr>
      <t>https://members.wto.org/crnattachments/2023/SPS/TPKM/23_0971_00_e.pdf
https://members.wto.org/crnattachments/2023/SPS/TPKM/23_0971_01_e.pdf
https://members.wto.org/crnattachments/2023/SPS/TPKM/23_0971_00_x.pdf
https://members.wto.org/crnattachments/2023/SPS/TPKM/23_0971_01_x.pdf</t>
    </r>
  </si>
  <si>
    <t>Türkiye</t>
  </si>
  <si>
    <t>Communiqué on Import of Breeding and Non-breeding Animals and Germinal Products</t>
  </si>
  <si>
    <t>The purpose of this communiqué is to regulate the issues related to the importation of breeding and non-breeding animals and germinal products. This communiqué covers:-       breeding and non-breeding animals and germinal products;-       the approval of the Control Document required for the import of fattening, slaughtering cattle and sheep-goat type animals, equidae, poultry, bees and other animals and germinal products;-       document requirements and the issues related to the issuance of the Veterinary Health Certificate.The Communiqué regulates the conditions that restrict the approval of the Control Document, the issuance and validity period of the Veterinary Health Certificate.The Communiqué provides the opportunity to prepare and approve documents in electronic environment.This Communiqué brings together other legislation that was previously in effect. It contains revisions that make it easier in practice.</t>
  </si>
  <si>
    <t>Breeding and non-breeding animals and germinal products (for cattle, breeding female and male bovine animals and male cattle for breeding and slaughtering)</t>
  </si>
  <si>
    <r>
      <rPr>
        <sz val="11"/>
        <rFont val="Calibri"/>
      </rPr>
      <t>https://members.wto.org/crnattachments/2023/SPS/TUR/23_0978_00_x.pdf</t>
    </r>
  </si>
  <si>
    <t>Draft of Egyptian standard ES 1119 "Notebooks"   </t>
  </si>
  <si>
    <t>This draft of Egyptian standard is concerned with the requirements that must be met in all types of Notebooks used for academic purposes, including the following types: School notebooks, Lecture brochures, Notebooks for special study purposes and Lesson topic brochures.Worth mentioning is that this draft standard complies with  JIS S 5504 /2015.</t>
  </si>
  <si>
    <t>Paper products (ICS code(s): 85.080)</t>
  </si>
  <si>
    <t>85.080 - Paper products</t>
  </si>
  <si>
    <t>New or raisedGB MRLs for mefentrifluconazole amending the GB MRL Statutory Register</t>
  </si>
  <si>
    <t>Mefentrifluconazole is an approved active substance in GB. An application was received by the Health and Safety Executive to set new MRLs for apples, pears, apricots, cherries, peaches, plums, table grapes, wine grapes, sunflower seeds, rapeseeds, sugar beet roots and products of animal origin. Following assessment, new or raised MRLs have been introduced to accommodate new authorisations of plant protection products in GB and to set Import Tolerances.The Evaluation Report and Reasoned Opinion supporting the new or raised MRLs is available at the following link. A complete list of the new or raised MRLs is available within this document, see page 7-9: The evaluation of the new MRLs for mefentrifluconazole in or on various commodities (hse.gov.uk)The residue levels arising in food or feed from the notified uses result in consumer exposures below the toxicological reference values and therefore harmful effects on human health are not expected. As the residue levels exceed the current MRLs in force, new or raised MRLs are being adopted. </t>
  </si>
  <si>
    <t>Apples (0130010), pears (0130020), apricots (0140010), cherries (sweet) (0140020), peaches (0140030), plums (0140040), table grapes (0151010), wine grapes (0151020), Sunflower seeds (0401050), Rapeseeds/ canola seeds (0401060), sugar beet roots (0900010), swine: liver (1011030), swine: edible offals (other than liver and kidney) (1011050), bovine: kidney (1012040), bovine: edible offals (other than liver and kidney) (1012050), sheep: edible offals (other than liver or kidney) (1013050), goat: edible offals (other than liver or kidney) (1014050), equine: kidney (1015040), equine: edible offals (other than liver and kidney) (1015050), other farmed terrestrial animals: muscle (1017010), other farmed terrestrial animals: fat tissue (1017020), other farmed terrestrial animals: liver (1017030), other farmed terrestrial animals: kidney (1017040), other farmed terrestrial animals: edible offals (other than liver and kidney) (1017050).For reference, the full list of GB commodity codes is set out in Part 1 of the GB pesticides Maximum Residue Level statutory register – see link</t>
  </si>
  <si>
    <r>
      <rPr>
        <sz val="11"/>
        <rFont val="Calibri"/>
      </rPr>
      <t>https://members.wto.org/crnattachments/2023/SPS/GBR/23_0906_00_e.pdf</t>
    </r>
  </si>
  <si>
    <t>United Arab Emirates</t>
  </si>
  <si>
    <t>Updating the UAE Technical Regulation "Labeling – Energy Efficiency for Electrical Appliances Part 3 Household Refrigerating Appliance"</t>
  </si>
  <si>
    <t>This regulation covers brand new household refrigerators, freezers, and refrigerator-freezers having  a capacity of not more than 1,500 liters importer to or manufactured in the UAE. This regulation applies to electric mains-operated household refrigerating appliances, stand-alone or built-in  configuration. _x000D_
Refrigerating appliances intended for industrial or commercial use are outside the coverage of this  regulation. Refrigerating appliances intended for refrigeration of items other than foodstuff are not included in this regulation.</t>
  </si>
  <si>
    <t>Domestic electrical appliances in general (ICS code(s): 97.030)</t>
  </si>
  <si>
    <t>97.030 - Domestic electrical appliances in general</t>
  </si>
  <si>
    <t>Prevention of deceptive practices and consumer protection (TBT); Protection of the environment (TBT); Quality requirements (TBT); Harmonization (TBT); Consumer information, labelling (TBT)</t>
  </si>
  <si>
    <r>
      <rPr>
        <sz val="11"/>
        <rFont val="Calibri"/>
      </rPr>
      <t>https://members.wto.org/crnattachments/2023/TBT/ARE/23_0955_00_e.pdf</t>
    </r>
  </si>
  <si>
    <t>Draft Commission Delegated Regulation amending Delegated Regulation (EU) 2019/33 as regards certain provisions on protected denominations of origin and protected geographical indications for wine and on the presentation of compulsory particulars for grapevine products and specific rules for the indication and designation of ingredients for grapevine products, and Delegated Regulation (EU) 2018/273 as regards the certification of imported wine products </t>
  </si>
  <si>
    <t>Amendment of Commission Delegated Regulation (EU) 2019/33 and Commission Delegated Regulation (EU) 2018/273, to complete the rules on presentation of certain compulsory particulars in labelling and presentation of grapevine products, in particular concerning the indication of the list of ingredients. It also provides for technical amendments necessary to make Delegated Regulation (EU) 2019/33 consistent with Regulation (EU) No 1308/2013. </t>
  </si>
  <si>
    <t>Wine products; Alcoholic beverages (ICS 67.160.10)</t>
  </si>
  <si>
    <t>Consumer information, labelling (TBT); Quality requirements (TBT); Prevention of deceptive practices and consumer protection (TBT)</t>
  </si>
  <si>
    <r>
      <rPr>
        <sz val="11"/>
        <rFont val="Calibri"/>
      </rPr>
      <t>https://members.wto.org/crnattachments/2023/TBT/EEC/23_0928_00_e.pdf</t>
    </r>
  </si>
  <si>
    <t>Saudi Arabia, Kingdom of</t>
  </si>
  <si>
    <t>Pregnancy and Lactation Nutritional Formulas.</t>
  </si>
  <si>
    <t>This technical regulation is concerned with the requirements of nutritional formulas intended for pregnant and lactating women.</t>
  </si>
  <si>
    <r>
      <rPr>
        <sz val="11"/>
        <rFont val="Calibri"/>
      </rPr>
      <t>https://members.wto.org/crnattachments/2023/TBT/SAU/23_0958_00_x.pdf</t>
    </r>
  </si>
  <si>
    <t>Technical Requirements for Electric Vehicles</t>
  </si>
  <si>
    <t> This standard is concerned to all electric vehicles with a speed of more than 25 km / h taking in consideration the compatibility with the relevant Gulf standards and regulations. The performance of the electrical vehicle is part of this regulation</t>
  </si>
  <si>
    <t>Electric road vehicles (ICS code(s): 43.120)</t>
  </si>
  <si>
    <t>43.120 - Electric road vehicles</t>
  </si>
  <si>
    <t>Prevention of deceptive practices and consumer protection (TBT); Protection of the environment (TBT); Quality requirements (TBT); Harmonization (TBT); Protection of human health or safety (TBT)</t>
  </si>
  <si>
    <r>
      <rPr>
        <sz val="11"/>
        <rFont val="Calibri"/>
      </rPr>
      <t>https://members.wto.org/crnattachments/2023/TBT/ARE/23_0957_00_e.pdf</t>
    </r>
  </si>
  <si>
    <t>Fluopyram; Pesticide Tolerances. Final Rule</t>
  </si>
  <si>
    <t>This regulation revises the tolerance for residues of fluopyram in or on coffee, green bean and establishes tolerances for residues of fluopyram in or on multiple commodities.</t>
  </si>
  <si>
    <t>Brassica, leafy greens, subgroup 4-16B; Celtuce; Coffee, green beans; Fennel, Florence, fresh leaves and stalk; Kohlrabi; Leaf petiole vegetable subgroup 22B; Leafy greens subgroup 4-16A; Papaya; Peppermint, dried leaves; Peppermint, fresh leaves; Spearmint, dried leaves; Spice group 26; Vegetable, Brassica, head and stem, group 5-16; Vegetable, legume, bean, edible podded, subgroup 6-22A; Vegetable, legume, bean, succulent shelled, subgroup 6-22C; Vegetable, legume, pea, edible podded, subgroup 6-22B; Vegetable, legume, pea, succulent shelled, subgroup 6-22D; Vegetable, legume, pulse, bean, dried shelled, except soybean, subgroup 6-22E</t>
  </si>
  <si>
    <r>
      <rPr>
        <sz val="11"/>
        <rFont val="Calibri"/>
      </rPr>
      <t>https://www.govinfo.gov/content/pkg/FR-2023-02-01/html/2023-02109.htm</t>
    </r>
  </si>
  <si>
    <t>Draft of Egyptian standard ES 6121-1 "Water conditioning equipment inside buildings - Active media filters – Part 1: Requirements for performance, safety and testing"   </t>
  </si>
  <si>
    <t>This draft of Egyptian standard specifies requirements relating to the construction, performance and methods of testing for active media filters for drinking water installations inside buildings, with a maximum working pressure of at least 1000 kPa and a maximum working temperature of less than 30 °C. It only concerns units, which are permanently connected to the mains supply at the point of entry or point of use._x000D_
This standard applies only to filter systems comprising a housing and filter media tested together.This standard cancels and supersedes its last edition in 2007.Worth mentioning is that this draft standard is technically identical with EN 14898:2006+A1 :2007.</t>
  </si>
  <si>
    <t>Drinking water (ICS code(s): 13.060.20); Water supply systems (ICS code(s): 91.140.60)</t>
  </si>
  <si>
    <t>13.060.20 - Drinking water; 91.140.60 - Water supply systems</t>
  </si>
  <si>
    <t>The Cabinet Resolution No (XXX ) of 2023 On the UAE system for Construction Steel Products</t>
  </si>
  <si>
    <t>  This scheme describes the minimum quality and operations requirements for the manufacture of carbon steel bars for the reinforcement of concrete for direct use and the production of steel billets for further processing into carbon steel bars and/or coils for the reinforcement of concrete._x000D_
It applies to products and billets imported or manufactured in the country, including free zones.</t>
  </si>
  <si>
    <t>Iron and steel products (ICS code(s): 77.140)</t>
  </si>
  <si>
    <t>77.140 - Iron and steel products</t>
  </si>
  <si>
    <t>Prevention of deceptive practices and consumer protection (TBT); Protection of the environment (TBT); Quality requirements (TBT); Harmonization (TBT)</t>
  </si>
  <si>
    <r>
      <rPr>
        <sz val="11"/>
        <rFont val="Calibri"/>
      </rPr>
      <t>https://members.wto.org/crnattachments/2023/TBT/ARE/23_0959_00_e.pdf</t>
    </r>
  </si>
  <si>
    <t>Proposed Maximum Residue Limit: Fluazinam (PMRL2023-07)</t>
  </si>
  <si>
    <t>The objective of the notified document PMRL2023-07 is to consult on the listed maximum residue limits (MRLs) for fluazinam that have been proposed by Health Canada’s Pest Management Regulatory Agency (PMRA).MRL (ppm)1  Raw Agricultural Commodity (RAC) and/or Processed Commodity3.0                   Grapes0.07                 Cucurbit vegetables (crop group 9)21 ppm = parts per million2 While there are MRLs currently established for commodities within crop subgroup 9A (melon) at 0.07 ppm, the MRLs will be expanded to cover all commodities within crop group 9 (cucurbit vegetables). Hence a crop group MRL for cucurbit vegetables is being proposed, while the current MRLs for individual commodities within crop subgroup 9A will be expired.The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</si>
  <si>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fluazinam in or on cucurbit vegetables and grapes (ICS codes: 65.020, 65.100, 67.040, 67.080)</t>
  </si>
  <si>
    <t>Draft of Egyptian standard ES 382-3 "alcohol - part:3 requirements for absolute alcohol" </t>
  </si>
  <si>
    <t>This draft of Egyptian standard specifies the technical requirements for absolute alcohol, used as a raw material, as well as the methods of sampling and testing, which are also used as a reagent and solvent in the chemical and pharmaceutical industries and for the production of energy alcohol and for this purpose it is partially or completely converted.Worth mentioning is that this draft standard is technically identical with IS 321/ 1964 (reaffirmed 2001).</t>
  </si>
  <si>
    <t>Acids (ICS code(s): 71.060.30)</t>
  </si>
  <si>
    <t>71.060.30 - Acids</t>
  </si>
  <si>
    <t>Ireland</t>
  </si>
  <si>
    <t>Public Health (Alcohol) (Labelling) Regulations 2022 (18 pages, in English).</t>
  </si>
  <si>
    <t>The Public Health (Alcohol) Bill was notified to the WTO Committee on Technical Barriers to Trade in 2016. Section 12 of that Bill contained the obligation to provide health information and health warnings on the labels of alcohol products and in other settings. The Public Health (Alcohol) Bill was subsequently enacted in 2018. Draft Regulations under Section 12 of the Public Health (Alcohol) Act 2018 are currently being notified to the TBT Committee of the WTO. These draft regulations provide the detail in relation to the health warnings and health information. The draft regulations do not contain the requirement for such warnings as this is contained in section 12 and this was enacted in 2018. The consumption of alcohol has been identified as causing significant public health harm in Ireland. In response to this threat, the Irish Government enacted the Public Health (Alcohol) Act 2018 for the protection of human health.Under Section 12 of the Public Health (Alcohol) Act, the Minister for Health is empowered to make regulations to require that the labels of alcohol products should contain:A warning to inform people of the danger of alcohol consumption.A warning to inform people of the danger of alcohol consumption when pregnant.A warning to inform people of the direct link between alcohol and fatal cancers.The quantity of grams of alcohol contained in the product.The number of calories contained in the alcohol product.A link to a health website which gives information on alcohol and related harms.In addition, section 12 provides that those selling alcohol in on-licenced premises will be required to display a notice containing the same health warnings, a link to the public health website and an indication to the customer that the alcohol and calorie content of alcohol products for all ‘poured drinks’ is available in a document on request.The draft labelling regulations apply to all alcohol products sold in Ireland, whether produced locally or imported into the State.The draft regulations notified to the WTO, TBT provide the detail for the obligation under section 12. In relation to the requirements for health warnings, the requirement under 12(i) to provide for a warning to inform people of the danger of alcohol consumption has been specified as a warning on the risk of liver disease. In addition, the requirement for a pregnancy warning under 12(ii) can be fulfilled through using a specified pictogram. The health website required at 12(vi) is www.askaboutalcohol.ieThe draft regulations also provide that for alcohol products which have a small surface area the health warnings and information can be of a smaller size or a flag label can be used. Finally, the regulations specify that websites which sell alcohol products must display the same information as would be available to the consumer in a physical shop so that the online consumer has all the information at the point of purchase.The purpose of this provision is to ensure that important and necessary public health information is communicated to the Irish consumer at the point of purchase so that the consumer can make an informed choice about their alcohol consumption. In addition, evidence shows that health information on the labels of alcohol products leads to a reduction in alcohol consumption and therefore in the health harms caused by alcohol. Currently, there is no regulatory requirement for the display of health warnings or health information on alcohol products sold in Ireland. This is despite the well settled scientific evidence that alcohol causes conditions such as alcoholic liver disease and alcohol induced pancreatitis as well as cancers, cardiovascular disease and other conditions being attributable to alcohol. Ireland’s objective is to reduce the disease and death caused by the way alcohol is currently consumed here and to do so using methods that do not exceed what is necessary to achieve that objective. In the case of labelling, Ireland is taking the minimal action of requiring the risks associated with the product to be stated for the benefit of the consumer.</t>
  </si>
  <si>
    <t xml:space="preserve">The Act relates to the sale, labelling, advertising, marketing, and display of alcohol products. Beer made from malt (HS code(s): 2203); Wine of fresh grapes, incl. fortified wines; grape must, partly fermented and of an actual alcoholic strength of &gt; 0,5% vol or grape must with added alcohol of an actual alcoholic strength of &gt; 0,5% vol (HS code(s): 2204); Vermouth and other wine of fresh grapes, flavoured with plants or aromatic substances (HS code(s): 2205); Cider, perry, mead and other fermented beverages and mixtures of fermented beverages and non-alcoholic beverages, n.e.s. (excl. beer, wine or fresh grapes, grape must, vermouth and other wine of fresh grapes flavoured with plants or aromatic substances) (HS code(s): 2206); Undenatured ethyl alcohol of an alcoholic strength of </t>
  </si>
  <si>
    <t>2203 - Beer made from malt; 2204 - Wine of fresh grapes, incl. fortified wines; grape must, partly fermented and of an actual alcoholic strength of &gt; 0,5% vol or grape must with added alcohol of an actual alcoholic strength of &gt; 0,5% vol; 2205 - Vermouth and other wine of fresh grapes, flavoured with plants or aromatic substances; 2206 - Cider, perry, mead and other fermented beverages and mixtures of fermented beverages and non-alcoholic beverages, n.e.s. (excl. beer, wine or fresh grapes, grape must, vermouth and other wine of fresh grapes flavoured with plants or aromatic substances); 2208 - Undenatured ethyl alcohol of an alcoholic strength of &lt; 80%; spirits, liqueurs and other spirituous beverages (excl. compound alcoholic preparations of a kind used for the manufacture of beverages)</t>
  </si>
  <si>
    <t>Consumer information, labelling (TBT); Protection of human health or safety (TBT)</t>
  </si>
  <si>
    <r>
      <rPr>
        <sz val="11"/>
        <rFont val="Calibri"/>
      </rPr>
      <t>https://dohireland.sharefile.eu/d-s0ec8009f60064cb0ba895f010568f506</t>
    </r>
  </si>
  <si>
    <t>Draft Order of the Ministry of Agrarian Policy and Food of Ukraine "On Amendments to Some Orders on Importing (Sending) into the Customs Territory of Ukraine of Fishery Products Intended for Human Consumption"</t>
  </si>
  <si>
    <t>The draft Order provides for amendments to the import  requirements  and  the form of international certificate for fishery products in terms of:_x000D_
- fishery product categories that are not subject to animal health requirements;_x000D_
- requirements regarding the status of the areas of origin of molluscs from which fishery products are obtained.Requirements for importing (sending) into the customs territory of Ukraine of live animals, their reproductive material, food products of animal origin, feed, hay, straw, as well as animal by-products and derived products are stipulated by the Order of the Ministry of Agrarian Policy and Food of Ukraine of 16 November 2018 No. 553.The Order also provides for the approval of a new version of the form of international certificate for  importing (sending) into the customs territory of Ukraine of fishery products intended for human consumption, approved by the Order of the Ministry of Economic Development, Trade and Agriculture of Ukraine of 14 July 2020 No. 1329.The draft Order is developed taking into account the requirements of  Commission Implementing Regulation (EU) 2020/2235 of 16 December 2020 laying down rules for the application of Regulations (EU) 2016/429 and (EU) 2017/625 of the European Parliament and of the Council as regards model animal health certificates, model official certificates and model animal health/official certificates, for the entry into the Union and movements within the Union of consignments of certain categories of animals and goods, official certification regarding such certificates and repealing Regulation (EC) No 599/2004, Implementing Regulations (EU) No 636/2014 and (EU) 2019/628, Directive 98/68/EC and Decisions 2000/572/EC, 2003/779/EC and 2007/240/EC as well as updated  EU approaches to the requirements for the status of shellfish origin areas from which fish products are obtained.</t>
  </si>
  <si>
    <t>Fishery products intended for human consumption</t>
  </si>
  <si>
    <t>Food safety (SPS); Protect humans from animal/plant pest or disease (SPS)</t>
  </si>
  <si>
    <r>
      <rPr>
        <sz val="11"/>
        <rFont val="Calibri"/>
      </rPr>
      <t>https://members.wto.org/crnattachments/2023/SPS/UKR/23_0951_00_x.pdf
https://members.wto.org/crnattachments/2023/SPS/UKR/23_0951_01_x.pdf
https://minagro.gov.ua/npa/pro-vnesennya-zmin-do-deyakih-nakaziv-shchodo-vvezennya-peresilannya-na-mitnu-teritoriyu-ukrayini-ribnih-produktiv-priznachenih-dlya-spozhivannya-lyudinoyu</t>
    </r>
  </si>
  <si>
    <t>Proposed Maximum Residue Limit: Pyriproxyfen (PMRL2023-06)</t>
  </si>
  <si>
    <t>The objective of the notified document PMRL2023-06 is to consult on the listed maximum residue limit (MRL) for pyriproxyfen that has been proposed by Health Canada’s Pest Management Regulatory Agency (PMRA).MRL (ppm)1  Raw Agricultural Commodity (RAC) and/or Processed Commodity0.2                   Bananas1 ppm = parts per million</t>
  </si>
  <si>
    <t>Pesticide pyriproxyfen in or on bananas (ICS codes: 65.020, 65.100, 67.040, 67.080)</t>
  </si>
  <si>
    <t xml:space="preserve">Energy Conservation Program: Energy Conservation Standards for 
External Power Supplies&gt;_x000D_
</t>
  </si>
  <si>
    <t>Notice of proposed rulemaking and announcement of public meeting via webinar on Wednesday, 1 March 2023 - The Energy Policy and Conservation Actas amended ("EPCA"), prescribes energy conservation standards for various consumer products and certain commercial and industrial equipment, including external power supplies ("EPSs"). EPCA also requires the U.S. Department of Energy ("DOE") to periodically determine whether more-stringent, standards would be technologically feasible and economically justified, and would result in significant energy savings. In this notice of proposed rulemaking ("NOPR"), DOE proposes amended energy conservation standards for EPSs, and also announces a public meeting to receive comment on these proposed standards and associated analyses and results.</t>
  </si>
  <si>
    <t>External power supplies; Environmental protection (ICS code(s): 13.020); Miscellaneous domestic and commercial equipment (ICS code(s): 97.180)</t>
  </si>
  <si>
    <t>13.020 - Environmental protection; 97.180 - Miscellaneous domestic and commercial equipment</t>
  </si>
  <si>
    <t>Protection of the environment (TBT); Consumer information, labelling (TBT)</t>
  </si>
  <si>
    <r>
      <rPr>
        <sz val="11"/>
        <rFont val="Calibri"/>
      </rPr>
      <t>https://members.wto.org/crnattachments/2023/TBT/USA/23_0897_00_e.pdf</t>
    </r>
  </si>
  <si>
    <t>China</t>
  </si>
  <si>
    <t>National Standard of the P.R.C.,Secondary lithium cells and batteries used in electrical energy storage systems —Safety requirements</t>
  </si>
  <si>
    <t>This document specifies safety requirements and test methods for secondary lithium cells and batteries used in electrical energy storage systems with a maximum voltage of DC 1500 V (Nominal)._x000D_
This document applies to secondary lithium cells and batteries used in electrical energy storage systems.</t>
  </si>
  <si>
    <t>Secondary lithium cells and batteries used in electrical energy storage systems (HS code(s): 85); (ICS code(s): 29.220.99)</t>
  </si>
  <si>
    <t>29.220.99 - Other cells and batteries</t>
  </si>
  <si>
    <r>
      <rPr>
        <sz val="11"/>
        <rFont val="Calibri"/>
      </rPr>
      <t>https://members.wto.org/crnattachments/2023/TBT/CHN/23_0901_00_x.pdf</t>
    </r>
  </si>
  <si>
    <t>National Standard of the P.R.C., Spark Arrester</t>
  </si>
  <si>
    <t>This document specifies classification, technical requirements, test methods, inspection rules, packaging, marking, transportation, loading and unloading and storage of spark arresters. _x000D_
This document applies to all kinds of spark arresters.</t>
  </si>
  <si>
    <t>spark arrester (HS code(s): 842410); (ICS code(s): 13.220.20)</t>
  </si>
  <si>
    <t>842410 - Fire extinguishers, whether or not charged</t>
  </si>
  <si>
    <t>13.220.20 - Fire protection</t>
  </si>
  <si>
    <t>Prevention of deceptive practices and consumer protection (TBT); Protection of human health or safety (TBT); Quality requirements (TBT)</t>
  </si>
  <si>
    <r>
      <rPr>
        <sz val="11"/>
        <rFont val="Calibri"/>
      </rPr>
      <t>https://members.wto.org/crnattachments/2023/TBT/CHN/23_0900_00_x.pdf</t>
    </r>
  </si>
  <si>
    <t>Draft Commission Regulation amending Annex II to Directive 2002/46/EC of the European Parliament and of the Council as regards iron hydroxide adipate tartrate used in the manufacture of food supplements (3 pages, in English), (annex - 2 pages, in English) </t>
  </si>
  <si>
    <t>This draft Commission Regulation concerns the authorisation of the addition of Iron Hydroxide Adipate Tartrate, as a source of iron to food supplements in line with EFSA's relevant scientific opinion.   </t>
  </si>
  <si>
    <r>
      <rPr>
        <sz val="11"/>
        <rFont val="Calibri"/>
      </rPr>
      <t>https://members.wto.org/crnattachments/2023/TBT/EEC/23_0893_00_e.pdf
https://members.wto.org/crnattachments/2023/TBT/EEC/23_0893_01_e.pdf</t>
    </r>
  </si>
  <si>
    <t>KS 2983-2023 Genetically modified organisms and derived products – Labelling of seed</t>
  </si>
  <si>
    <t>This draft Kenya standard provides guidance for labelling of genetically modified (GM) seed for cultivation.</t>
  </si>
  <si>
    <t>General methods of tests and analysis for food products (ICS code(s): 67.050)</t>
  </si>
  <si>
    <t>67.050 - General methods of tests and analysis for food products</t>
  </si>
  <si>
    <t>Consumer information, labelling (TBT); Prevention of deceptive practices and consumer protection (TBT); Protection of human health or safety (TBT); Quality requirements (TBT); Reducing trade barriers and facilitating trade (TBT); Cost saving and productivity enhancement (TBT)</t>
  </si>
  <si>
    <r>
      <rPr>
        <sz val="11"/>
        <rFont val="Calibri"/>
      </rPr>
      <t>https://members.wto.org/crnattachments/2023/TBT/KEN/23_0888_00_e.pdf</t>
    </r>
  </si>
  <si>
    <t>National Standard of the P.R.C., Requirements of Restricting Excessive Package—Edible Agricultural Products</t>
  </si>
  <si>
    <t>This document specifies the requirements for restricting excessive package of edible agricultural products, including the four requirements of interspace ratio, packaging layers, packaging cost and packaging weight ratio for fruit, meat, eggs and aquatic products, and describes the detection methods  and the determination rules corresponding to the above requirements. _x000D_
This document applies to the sales package of fresh and live edible agricultural commodities, and does not apply to gifts or non-sale items.</t>
  </si>
  <si>
    <t>Edible agricultural products (HS code(s): 02; 03; 0407; 08); (ICS code(s): 67.040)</t>
  </si>
  <si>
    <t>02 - MEAT AND EDIBLE MEAT OFFAL; 03 - FISH AND CRUSTACEANS, MOLLUSCS AND OTHER AQUATIC INVERTEBRATES; 0407 - Birds' eggs, in shell, fresh, preserved or cooked; 08 - EDIBLE FRUIT AND NUTS; PEEL OF CITRUS FRUIT OR MELONS</t>
  </si>
  <si>
    <r>
      <rPr>
        <sz val="11"/>
        <rFont val="Calibri"/>
      </rPr>
      <t>https://members.wto.org/crnattachments/2023/TBT/CHN/23_0902_00_x.pdf</t>
    </r>
  </si>
  <si>
    <t>National Standard of the P.R.C., Amendment 1: The License Plates (Crackets) And Its Position On Motor Vehicles And Trailer</t>
  </si>
  <si>
    <t>This amendment is related to requirements for license plates (crackets) and its position._x000D_
This amendment is applicable to vehicles  of category M, N and O.</t>
  </si>
  <si>
    <t>Vehicles (HS code(s): 87); (ICS code(s): 43.040.50)</t>
  </si>
  <si>
    <t>87 - VEHICLES OTHER THAN RAILWAY OR TRAMWAY ROLLING STOCK, AND PARTS AND ACCESSORIES THEREOF</t>
  </si>
  <si>
    <t>43.040.50 - Transmissions, suspensions</t>
  </si>
  <si>
    <r>
      <rPr>
        <sz val="11"/>
        <rFont val="Calibri"/>
      </rPr>
      <t>https://members.wto.org/crnattachments/2023/TBT/CHN/23_0903_00_x.pdf</t>
    </r>
  </si>
  <si>
    <t>Modifica Resolución Exenta No. 91/2022, Que establece productos de origen animal que no requieren visto bueno del SAG para su ingreso a Chile (Amendment to Exempt Resolution No. 91/2022, specifying animal products not requiring approval by the SAG for entry into Chile).</t>
  </si>
  <si>
    <t>The notified measure amends Exempt Resolution No. 91/2022, as follows: (I) In Article 1, subparagraph (h) has been amended to remove the words "cattle, horses, sheep and pigs"; (II) In Article 1, the following subparagraphs (k), (l) and (m) have been added: k. Ash of cremated animals; l. Purified nucleic acids, purified antibodies, cytochromes, semen extenders, enzymes, lactic ferments or cultures, purified gelatin, cell lines, culture media, plates coated with inactivated antigens, beta-propiolactone, tissues fixed in formalin, fixed histological sections, saline solutions and trypsin in its various forms; m. Products required by SAG for laboratory testing purposes or other official activities; (III) A new article has been added: "2. All of the above products do not require SAG import processing to enter Chile, irrespective of the quantity and route of entry (passenger/mail/courier/freight). This is without prejudice to the specific requirements of the National Customs Service." Further details can be found in the document attached to this notification.</t>
  </si>
  <si>
    <t>Processed animal products</t>
  </si>
  <si>
    <r>
      <rPr>
        <sz val="11"/>
        <rFont val="Calibri"/>
      </rPr>
      <t>https://members.wto.org/crnattachments/2023/SPS/CHL/23_0890_00_s.pdf
https://members.wto.org/crnattachments/2023/SPS/CHL/23_0890_01_s.pdf</t>
    </r>
  </si>
  <si>
    <t>Pregnancy and Lactation Nutritional Formulas</t>
  </si>
  <si>
    <r>
      <rPr>
        <sz val="11"/>
        <rFont val="Calibri"/>
      </rPr>
      <t>https://members.wto.org/crnattachments/2023/SPS/SAU/23_0841_00_x.pdf</t>
    </r>
  </si>
  <si>
    <t>Proposed Amendments to the Standards and Specifications for Foods</t>
  </si>
  <si>
    <t>The proposed amendment seeks to:_x000D_
1. Establish the standards of  “Alternative foods”;_x000D_
2. Establish the limit of inorganic arsenic in husked rice;_x000D_
3. Revise the standards and specifications of “Elderly friendly foods”;_x000D_
4. Establish the limit of erucic acid in rapeseed oil (canola oil);_x000D_
5. Establish of food types and standard and specifications for foods for special medical purposes;_x000D_
6. Revise the classification of food type in “Edible salt”;_x000D_
7. Revise the specifications of foodborne pathogens in raw foods;_x000D_
8. Revise the maximum residual limits of pesticides in agricultural products [Cypermethrin].</t>
  </si>
  <si>
    <t>Food products</t>
  </si>
  <si>
    <r>
      <rPr>
        <sz val="11"/>
        <rFont val="Calibri"/>
      </rPr>
      <t>https://members.wto.org/crnattachments/2023/SPS/KOR/23_0863_00_x.pdf</t>
    </r>
  </si>
  <si>
    <t>Lithuania</t>
  </si>
  <si>
    <t>Draft Order of the Minister for Environment of the Republic of Lithuania amending the Order No D1-901 of the Minister for Environment of the Republic of Lithuania of 10 December 2015 approving the Technical Construction Regulation STR 1.01.04:2015 „Assessment, verification of constancy of performance of construction products for which there are no harmonized technical specifications and declaration of performance of such products. Designation of testing laboratories and certification bodies. National Technical Assessments and designation and notification of Technical Assessment Bodies” (STR 1.01.04:2015) (hereinafter referred to as Draft Order)</t>
  </si>
  <si>
    <t>This draft order transfers the functions of the Ministry of the Environment of the Republic of Lithuania, which are not inherent in the provisions of the Law, concerning the appointment of testing laboratories and certification bodies, and the appointment of Technical Assessment Bodies (TAB), to the public body Building Sector Development Agency.</t>
  </si>
  <si>
    <t>All non-harmonised construction products</t>
  </si>
  <si>
    <t>25 - SALT; SULPHUR; EARTHS AND STONE; PLASTERING MATERIALS, LIME AND CEMENT; 26 - ORES, SLAG AND ASH; 27 - MINERAL FUELS, MINERAL OILS AND PRODUCTS OF THEIR DISTILLATION; BITUMINOUS SUBSTANCES; MINERAL WAXES; 29 - ORGANIC CHEMICALS; 32 - TANNING OR DYEING EXTRACTS; TANNINS AND THEIR DERIVATIVES; DYES, PIGMENTS AND OTHER COLOURING MATTER; PAINTS AND VARNISHES; PUTTY AND OTHER MASTICS; INKS; 39 - PLASTICS AND ARTICLES THEREOF; 40 - RUBBER AND ARTICLES THEREOF; 68 - ARTICLES OF STONE, PLASTER, CEMENT, ASBESTOS, MICA OR SIMILAR MATERIALS; 69 - CERAMIC PRODUCTS; 70 - GLASS AND GLASSWARE; 72 - IRON AND STEEL; 73 - ARTICLES OF IRON OR STEEL; 74 - COPPER AND ARTICLES THEREOF; 76 - ALUMINIUM AND ARTICLES THEREOF</t>
  </si>
  <si>
    <t>91.100 - Construction materials</t>
  </si>
  <si>
    <r>
      <rPr>
        <sz val="11"/>
        <rFont val="Calibri"/>
      </rPr>
      <t>https://members.wto.org/crnattachments/2023/TBT/LTU/23_0864_00_x.pdf
Draft Order: https://e-seimas.lrs.lt/portal/legalAct/lt/TAP/5a9dbdf09bb011eda06e9a4a8dd92fc1</t>
    </r>
  </si>
  <si>
    <t>Indonesia</t>
  </si>
  <si>
    <t>Validation phytosanitary certificate and health certificate issued by Indonesian Agricultural Quarantine Agency</t>
  </si>
  <si>
    <t>In order to facilitate international trade particularly agricultural commodities in Indonesia and to improve the quality of public services and encourage the optimization of digital services to the public, the Agricultural Quarantine Agency has provided paperless services to users of quarantine services by issuing electronic certificates (Phytosanitary Certificate and Health Certificate).In line with the above stated, Indonesia kindly requested reciprocal measure from trading partner countries to receive the electronic/digital/scanned Phytosanitary Certificate and/or Health Certificate from Indonesia and has developed a technique for validating the certificate through the IAQA portal on: https://ppkonline.karantina.pertanian.go.id/checkcert</t>
  </si>
  <si>
    <t>Animal and plant products</t>
  </si>
  <si>
    <t>Food safety (SPS); Animal health (SPS); Plant protection (SPS)</t>
  </si>
  <si>
    <t>Human health; Animal health; Plant health; Food safety; Animal diseases</t>
  </si>
  <si>
    <r>
      <rPr>
        <sz val="11"/>
        <rFont val="Calibri"/>
      </rPr>
      <t xml:space="preserve">https://ppkonline.karantina.pertanian.go.id/checkcert
</t>
    </r>
  </si>
  <si>
    <t>Slovenia</t>
  </si>
  <si>
    <t>The specification “selected quality” - production and processing of cereals and buckwheat: wheat, rye, barley, oats, spelt, corn, millet, buckwheat. </t>
  </si>
  <si>
    <t>A specification was prepared by producers and processors, represented by the The Chamber of Agriculture and Forestry of Slovenia, The Chamber of Commerce and Industry of Slovenia - Chamber of Agricultural and Food Enterprises, Cooperative Union of Slovenia and the The Chamber of Craft and Small Business of Slovenia. The specification was also approved by the Slovenian Chamber of Commerce.The proposed specification lays down additional requirements for the cereals sector, which mainly concern production. A 5-year crop plan is required, prohibiting the production of the same type of cereal twice in a row on the same area. Due to the risk of fusariosis, the ban on the cultivation of wheat and barley in a two-field maize field is further applied. In the production of cereals, in order to avoid the possibility of infection with fungal pathogens, organic residues must be mixed into the soil. Fertilisation with digestate or compost from urban waste water treatment plants shall be prohibited. Plant protection products authorised in integrated or organic production may be used. All cereals and buckwheat ingredients used in processing must have a "selected quality" certificate.  All other basic ingredients used like milk and milk products, fruits,...), for which there are valid specifications for the "selected quality" scheme, also must have certificate.The specification refers to the labelling of cereals and products for which the basic raw material is produced and processed in the same country. The requirements of the proposed specification therefore relate to the labelling of the ‘select quality’ logo indicating the country of production and processing of the basic raw material. The indication of the country of production and processing in logo is interchangeable.</t>
  </si>
  <si>
    <t>Cereals and buckwheat: wheat, rye, barley, oats, spelt, corn, millet, buckwheat</t>
  </si>
  <si>
    <r>
      <rPr>
        <sz val="11"/>
        <rFont val="Calibri"/>
      </rPr>
      <t xml:space="preserve">https://ec.europa.eu/growth/tools-databases/tris/sl/search/?trisaction=search.detail&amp;year=2022&amp;num=868
</t>
    </r>
  </si>
  <si>
    <t>Updated Guidelines for Availing Compassionate Special Permit for the Restricted Use of Unregistered or Unauthorized Drug Products including Vaccines and Medical Devices</t>
  </si>
  <si>
    <t>The proposed policy aims to repeal the current policy on the national guidelines for availing a Compassionate Special Permit (CSP) for the restricted use of unregistered or unauthorized drug products including vaccines and medical devices, and provide the updated guidelines which allows additional covered products and medical condition, and streamlines the submission of applications and post-approval commitment reports to ensure compliance of CSP applicants and holders to the requirements.</t>
  </si>
  <si>
    <t>Medical equipment (ICS code(s): 11.040); Pharmaceutics (ICS code(s): 11.120)</t>
  </si>
  <si>
    <r>
      <rPr>
        <sz val="11"/>
        <rFont val="Calibri"/>
      </rPr>
      <t>https://members.wto.org/crnattachments/2023/TBT/PHL/23_0794_00_e.pdf
https://www.fda.gov.ph/draft-for-comments-updated-guidelines-for-availing-compassionate-special-permit-for-the-restricted-use-of-unregistered-or-unauthorized-drug-products-including-vaccines-and-medical-devices/</t>
    </r>
  </si>
  <si>
    <t>Draft of the Guide for Product Conformity Models</t>
  </si>
  <si>
    <t>This Guide specifies the following:_x000D_
Terms and Definitions, Scope, Objectives, General principles of conformity assessment procedures,  Fundamentals of developing conforming models, Products Self-Conformity models (First Party),  models for issuing conformity products certificates (certification bodies / third party), Appendix (flow charts for models, Matrix of conformity assessment models for products, Supplier Declaration of Conformity form)</t>
  </si>
  <si>
    <t>(ICS code(s): 01)</t>
  </si>
  <si>
    <t>01 - GENERALITIES. TERMINOLOGY. STANDARDIZATION. DOCUMENTATION</t>
  </si>
  <si>
    <t>Quality requirements (TBT); Cost saving and productivity enhancement (TBT); Other (TBT)</t>
  </si>
  <si>
    <r>
      <rPr>
        <sz val="11"/>
        <rFont val="Calibri"/>
      </rPr>
      <t>https://members.wto.org/crnattachments/2023/TBT/SAU/23_0842_00_x.pdf</t>
    </r>
  </si>
  <si>
    <t>Emne</t>
  </si>
  <si>
    <t>Biocidholdige produkter</t>
  </si>
  <si>
    <t>Gulvtæpper og anden gulvbelægning af tekstil</t>
  </si>
  <si>
    <t>Bærbare forseglede sekundære nikkelceller og batterier indeholdende alkalisk elektrolyt (ICS-kode(r): 29.220.30)</t>
  </si>
  <si>
    <t>Føde- og drikkevarer</t>
  </si>
  <si>
    <t xml:space="preserve">Landbrug og fisk og fisk/fiskevarer fra vand dyrefoder, foderingredienser og fodertilsætningsstoffer og fodergødning, pesticider og anden landbrugskemisk gødning
</t>
  </si>
  <si>
    <t>Vegetabilske produkter</t>
  </si>
  <si>
    <t xml:space="preserve">Plantebeskyttelse </t>
  </si>
  <si>
    <t>Farmaceutik</t>
  </si>
  <si>
    <t xml:space="preserve">Papirposer: Papirprodukter generelt </t>
  </si>
  <si>
    <t xml:space="preserve">Sutteflasker til spædbørn </t>
  </si>
  <si>
    <t>Emballering og distribution af varer generelt</t>
  </si>
  <si>
    <t xml:space="preserve">Tobak, tobaksvarer og tilhørende udstyr </t>
  </si>
  <si>
    <t>Fødevaresikkerhed</t>
  </si>
  <si>
    <t xml:space="preserve">Kvalitetskrav; forbrugeroplysning, mærkning; Miljøbeskyttelse </t>
  </si>
  <si>
    <t xml:space="preserve">Processer i fødevareindustrien </t>
  </si>
  <si>
    <t>Korn, bælgfrugter og afledte produkter</t>
  </si>
  <si>
    <t>Menneskers sundhed; Fødevaresikkerhed; Pesticider; Maksimalgrænseværdier for restkoncentrationer (MRL)</t>
  </si>
  <si>
    <t>Færdigpakkede og tilberedte fødevarer</t>
  </si>
  <si>
    <t>Processer i fødevareindustrien</t>
  </si>
  <si>
    <t>Parfume og kosmetikprodukter</t>
  </si>
  <si>
    <t>Menneskers sundhed; Fødevaresikkerhed; maksimalgrænseværdier for restkoncentrationer (MRL) Veterinærlægemidler</t>
  </si>
  <si>
    <t>Bioressourcer og produkter fremstillet af akvatiske bioressourcer</t>
  </si>
  <si>
    <t xml:space="preserve">Fødevarer generelt </t>
  </si>
  <si>
    <t>Plastvarer</t>
  </si>
  <si>
    <t>Fødevarer og farmaceutiske produkter</t>
  </si>
  <si>
    <t>Fødevarer</t>
  </si>
  <si>
    <t>Elektriske apparater</t>
  </si>
  <si>
    <t>Landbrugsprodukter</t>
  </si>
  <si>
    <t>Medicinsk udstyr</t>
  </si>
  <si>
    <t>Medicinsk udstyr; Farmaceutik</t>
  </si>
  <si>
    <t>Gødning</t>
  </si>
  <si>
    <t>Tissuepapir</t>
  </si>
  <si>
    <t xml:space="preserve">Telekommunikation </t>
  </si>
  <si>
    <t>Plantebeskyttelse</t>
  </si>
  <si>
    <t xml:space="preserve">Gødning </t>
  </si>
  <si>
    <t xml:space="preserve">Landbrugs-, gartneri- og skovbrugsmaskiner til jordbearbejdning eller dyrkning (undtagen sprøjter og støvere) græsplæne eller sports-ground ruller; dele dertil </t>
  </si>
  <si>
    <t xml:space="preserve">Kosmetiske produkter </t>
  </si>
  <si>
    <t xml:space="preserve">Fødevaresikkerhed; Dyresundhed </t>
  </si>
  <si>
    <t>Telekommunikation</t>
  </si>
  <si>
    <t>Foderstoffer</t>
  </si>
  <si>
    <t>Plantebeskyttelse (SPS); Beskyt territorium mod andre skader fra skadedyr (SPS)</t>
  </si>
  <si>
    <t>Dyresundhed</t>
  </si>
  <si>
    <t>Forbrugeroplysning, mærkning; Forebyggelse af vildledende praksis og forbrugerbeskyttelse; Beskyttelse af menneskers sundhed eller sikkerhed; Miljøbeskyttelse; Beskyttelse af dyrs eller planters liv eller sundhed</t>
  </si>
  <si>
    <t>Kvalitetskrav; forbrugeroplysning, mærkning; Reduktion af handelshindringer og lettelse af handelen</t>
  </si>
  <si>
    <t xml:space="preserve">Planter, planteprodukter </t>
  </si>
  <si>
    <t>Jernbanehjul</t>
  </si>
  <si>
    <t>Jernbanekøretøjer</t>
  </si>
  <si>
    <t>Forbrugeroplysning, mærkning; Forebyggelse af vildledende praksis og forbrugerbeskyttelse; Kvalitetskrav</t>
  </si>
  <si>
    <t>Dyresundhed; Fødevaresikkerhed</t>
  </si>
  <si>
    <t xml:space="preserve">Beskyttelse af menneskers sundhed eller sikkerhed </t>
  </si>
  <si>
    <t>Forbrugeroplysning, mærkning; Beskyttelse af menneskers sundhed eller sikkerhed; Miljøbeskyttelse</t>
  </si>
  <si>
    <t xml:space="preserve">Kvalitetskrav; Beskyttelse af menneskers sundhed eller sikkerhed; Miljøbeskyttelse </t>
  </si>
  <si>
    <t>Kakao</t>
  </si>
  <si>
    <t>Miljøbeskyttelse; Kvalitetskrav; Beskyttelse af menneskers sundhed eller sikkerhed</t>
  </si>
  <si>
    <t>Beskyttelse af menneskers sundhed eller sikkerhed</t>
  </si>
  <si>
    <t>Forbrugeroplysning, mærkning</t>
  </si>
  <si>
    <t>Kvalitetskrav</t>
  </si>
  <si>
    <t>Beskyttelse af menneskers sundhed eller sikkerhed; Forebyggelse af vildledende praksis og forbrugerbeskyttelse; Kvalitetskrav</t>
  </si>
  <si>
    <t>Beskyttelse af menneskers sundhed eller sikkerhed; Kvalitetskrav</t>
  </si>
  <si>
    <t>Mejeriprodukter til konsum</t>
  </si>
  <si>
    <t>Måleinstrumenter, elektrisk energi, statiske målere Harmoniseret system: Af instrumenter og apparater til måling af elektriske mængder</t>
  </si>
  <si>
    <t>Mundhygiejne produkter</t>
  </si>
  <si>
    <t>Beskyttelse af dyrs eller planters liv eller sundhed; Beskyttelse af menneskers sundhed eller sikkerhed; Kvalitetskrav</t>
  </si>
  <si>
    <t>Kvalitetskrav; Forebyggelse af vildledende praksis og forbrugerbeskyttelse</t>
  </si>
  <si>
    <t>Luftrenser</t>
  </si>
  <si>
    <t>Pesticider til landbruget</t>
  </si>
  <si>
    <t xml:space="preserve">Kvalitetskrav; Beskyttelse af menneskers sundhed eller sikkerhed </t>
  </si>
  <si>
    <t xml:space="preserve">Vinduesbeklædning med ledning, herunder under HS </t>
  </si>
  <si>
    <t>Luftfartøjer</t>
  </si>
  <si>
    <t>Papirprodukter</t>
  </si>
  <si>
    <t>Elektriske husholdningsapparater</t>
  </si>
  <si>
    <t>Beskyttelse af menneskers sundhed eller sikkerhed; Forbrugeroplysning, mærkning</t>
  </si>
  <si>
    <t xml:space="preserve">Elektriske vejkøretøjer </t>
  </si>
  <si>
    <t xml:space="preserve">Drikkevand; Vandforsyningssystemer </t>
  </si>
  <si>
    <t xml:space="preserve">Jern- og stålprodukter </t>
  </si>
  <si>
    <t>Syrer</t>
  </si>
  <si>
    <t>Forbrugeroplysning, mærkning; Beskyttelse af menneskers sundhed eller sikkerhed</t>
  </si>
  <si>
    <t>Fiskevarer til konsum</t>
  </si>
  <si>
    <t xml:space="preserve">Miljøbeskyttelse; Forbrugeroplysning, mærkning </t>
  </si>
  <si>
    <t xml:space="preserve">Sekundære lithiumceller og batterier, der anvendes i elektriske energilagringssystemer </t>
  </si>
  <si>
    <t xml:space="preserve">Forebyggelse af vildledende praksis og forbrugerbeskyttelse (TBT) Beskyttelse af menneskers sundhed eller sikkerhed (TBT) Kvalitetskrav </t>
  </si>
  <si>
    <t xml:space="preserve">Generelle undersøgelses- og analysemetoder for fødevarer </t>
  </si>
  <si>
    <t xml:space="preserve">Spiselige landbrugsprodukter </t>
  </si>
  <si>
    <t>Køretøjer</t>
  </si>
  <si>
    <t>Forarbejdede animalske produkter</t>
  </si>
  <si>
    <t>Alle ikke-harmoniserede byggevarer</t>
  </si>
  <si>
    <t>Fødevaresikkerhed; Dyresundhed; Plantebeskyttelse</t>
  </si>
  <si>
    <t xml:space="preserve">Kvalitetskrav; Omkostningsbesparelser og produktivitetsforbedring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</si>
</sst>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name val="Calibri"/>
    </font>
    <font>
      <b/>
      <sz val="11"/>
      <name val="Calibri"/>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16"/>
  <sheetViews>
    <sheetView tabSelected="1" workbookViewId="0">
      <pane ySplit="1" topLeftCell="A79" activePane="bottomLeft" state="frozen"/>
      <selection pane="bottomLeft" activeCell="F3" sqref="F3"/>
    </sheetView>
  </sheetViews>
  <sheetFormatPr defaultRowHeight="15"/>
  <cols>
    <col min="1" max="1" width="56.5703125" style="2" customWidth="1"/>
    <col min="2" max="2" width="21.85546875" style="4" hidden="1" customWidth="1"/>
    <col min="3" max="3" width="31.5703125" style="2" hidden="1" customWidth="1"/>
    <col min="4" max="4" width="41.42578125" style="2" hidden="1" customWidth="1"/>
    <col min="5" max="5" width="50" customWidth="1"/>
    <col min="6" max="6" width="30" customWidth="1"/>
    <col min="7" max="8" width="100" style="2" customWidth="1"/>
    <col min="9" max="9" width="40" customWidth="1"/>
    <col min="10" max="10" width="100" customWidth="1"/>
    <col min="12" max="12" width="100" customWidth="1"/>
    <col min="13" max="13" width="30" style="4" customWidth="1"/>
    <col min="14" max="14" width="25.7109375" customWidth="1"/>
    <col min="15" max="15" width="76.7109375" customWidth="1"/>
    <col min="16" max="18" width="100" customWidth="1"/>
  </cols>
  <sheetData>
    <row r="1" spans="1:18" ht="30" customHeight="1">
      <c r="A1" s="3" t="s">
        <v>930</v>
      </c>
      <c r="B1" s="5" t="s">
        <v>1</v>
      </c>
      <c r="C1" s="3" t="s">
        <v>5</v>
      </c>
      <c r="D1" s="3" t="s">
        <v>8</v>
      </c>
      <c r="E1" s="1" t="s">
        <v>2</v>
      </c>
      <c r="F1" s="1" t="s">
        <v>0</v>
      </c>
      <c r="G1" s="3" t="s">
        <v>3</v>
      </c>
      <c r="H1" s="3" t="s">
        <v>4</v>
      </c>
      <c r="I1" s="1" t="s">
        <v>6</v>
      </c>
      <c r="J1" s="1" t="s">
        <v>7</v>
      </c>
      <c r="L1" s="1" t="s">
        <v>9</v>
      </c>
      <c r="M1" s="5" t="s">
        <v>10</v>
      </c>
      <c r="N1" s="1" t="s">
        <v>11</v>
      </c>
      <c r="O1" s="1" t="s">
        <v>12</v>
      </c>
      <c r="P1" s="1" t="s">
        <v>13</v>
      </c>
      <c r="Q1" s="1" t="s">
        <v>14</v>
      </c>
      <c r="R1" s="1" t="s">
        <v>15</v>
      </c>
    </row>
    <row r="2" spans="1:18" ht="105">
      <c r="A2" s="9" t="s">
        <v>1016</v>
      </c>
      <c r="B2" s="7">
        <v>44959</v>
      </c>
      <c r="C2" s="8" t="s">
        <v>904</v>
      </c>
      <c r="D2" s="8" t="s">
        <v>299</v>
      </c>
      <c r="E2" s="6" t="str">
        <f>HYPERLINK("https://eping.wto.org/en/Search?viewData= G/TBT/N/LTU/49"," G/TBT/N/LTU/49")</f>
        <v xml:space="preserve"> G/TBT/N/LTU/49</v>
      </c>
      <c r="F2" s="6" t="s">
        <v>901</v>
      </c>
      <c r="G2" s="8" t="s">
        <v>902</v>
      </c>
      <c r="H2" s="8" t="s">
        <v>903</v>
      </c>
      <c r="I2" s="6" t="s">
        <v>905</v>
      </c>
      <c r="J2" s="6" t="s">
        <v>906</v>
      </c>
      <c r="L2" s="6" t="s">
        <v>20</v>
      </c>
      <c r="M2" s="7">
        <v>45045</v>
      </c>
      <c r="N2" s="6" t="s">
        <v>22</v>
      </c>
      <c r="O2" s="8" t="s">
        <v>23</v>
      </c>
      <c r="P2" s="6" t="str">
        <f>HYPERLINK("https://docs.wto.org/imrd/directdoc.asp?DDFDocuments/t/G/TBTN23/EU956.DOCX", "https://docs.wto.org/imrd/directdoc.asp?DDFDocuments/t/G/TBTN23/EU956.DOCX")</f>
        <v>https://docs.wto.org/imrd/directdoc.asp?DDFDocuments/t/G/TBTN23/EU956.DOCX</v>
      </c>
      <c r="Q2" s="6"/>
      <c r="R2" s="6"/>
    </row>
    <row r="3" spans="1:18" ht="409.5">
      <c r="A3" s="9" t="s">
        <v>993</v>
      </c>
      <c r="B3" s="7">
        <v>44965</v>
      </c>
      <c r="C3" s="8" t="s">
        <v>717</v>
      </c>
      <c r="D3" s="8" t="s">
        <v>718</v>
      </c>
      <c r="E3" s="6" t="str">
        <f>HYPERLINK("https://eping.wto.org/en/Search?viewData= G/TBT/N/IND/242"," G/TBT/N/IND/242")</f>
        <v xml:space="preserve"> G/TBT/N/IND/242</v>
      </c>
      <c r="F3" s="6" t="s">
        <v>714</v>
      </c>
      <c r="G3" s="8" t="s">
        <v>715</v>
      </c>
      <c r="H3" s="8" t="s">
        <v>716</v>
      </c>
      <c r="I3" s="6" t="s">
        <v>20</v>
      </c>
      <c r="J3" s="6" t="s">
        <v>20</v>
      </c>
      <c r="L3" s="6" t="s">
        <v>20</v>
      </c>
      <c r="M3" s="7">
        <v>45045</v>
      </c>
      <c r="N3" s="6" t="s">
        <v>22</v>
      </c>
      <c r="O3" s="8" t="s">
        <v>31</v>
      </c>
      <c r="P3" s="6" t="str">
        <f>HYPERLINK("https://docs.wto.org/imrd/directdoc.asp?DDFDocuments/t/G/TBTN23/UGA1739.DOCX", "https://docs.wto.org/imrd/directdoc.asp?DDFDocuments/t/G/TBTN23/UGA1739.DOCX")</f>
        <v>https://docs.wto.org/imrd/directdoc.asp?DDFDocuments/t/G/TBTN23/UGA1739.DOCX</v>
      </c>
      <c r="Q3" s="6"/>
      <c r="R3" s="6"/>
    </row>
    <row r="4" spans="1:18" ht="105">
      <c r="A4" s="9" t="s">
        <v>985</v>
      </c>
      <c r="B4" s="7">
        <v>44971</v>
      </c>
      <c r="C4" s="8" t="s">
        <v>598</v>
      </c>
      <c r="D4" s="8" t="s">
        <v>55</v>
      </c>
      <c r="E4" s="6" t="str">
        <f>HYPERLINK("https://eping.wto.org/en/Search?viewData= G/TBT/N/TPKM/513"," G/TBT/N/TPKM/513")</f>
        <v xml:space="preserve"> G/TBT/N/TPKM/513</v>
      </c>
      <c r="F4" s="6" t="s">
        <v>182</v>
      </c>
      <c r="G4" s="8" t="s">
        <v>596</v>
      </c>
      <c r="H4" s="8" t="s">
        <v>597</v>
      </c>
      <c r="I4" s="6" t="s">
        <v>599</v>
      </c>
      <c r="J4" s="6" t="s">
        <v>600</v>
      </c>
      <c r="L4" s="6" t="s">
        <v>20</v>
      </c>
      <c r="M4" s="7">
        <v>45045</v>
      </c>
      <c r="N4" s="6" t="s">
        <v>22</v>
      </c>
      <c r="O4" s="8" t="s">
        <v>38</v>
      </c>
      <c r="P4" s="6" t="str">
        <f>HYPERLINK("https://docs.wto.org/imrd/directdoc.asp?DDFDocuments/t/G/TBTN23/THA696.DOCX", "https://docs.wto.org/imrd/directdoc.asp?DDFDocuments/t/G/TBTN23/THA696.DOCX")</f>
        <v>https://docs.wto.org/imrd/directdoc.asp?DDFDocuments/t/G/TBTN23/THA696.DOCX</v>
      </c>
      <c r="Q4" s="6"/>
      <c r="R4" s="6"/>
    </row>
    <row r="5" spans="1:18" ht="270">
      <c r="A5" s="9" t="s">
        <v>985</v>
      </c>
      <c r="B5" s="7">
        <v>44967</v>
      </c>
      <c r="C5" s="8" t="s">
        <v>649</v>
      </c>
      <c r="D5" s="8" t="s">
        <v>55</v>
      </c>
      <c r="E5" s="6" t="str">
        <f>HYPERLINK("https://eping.wto.org/en/Search?viewData= G/TBT/N/PHL/300"," G/TBT/N/PHL/300")</f>
        <v xml:space="preserve"> G/TBT/N/PHL/300</v>
      </c>
      <c r="F5" s="6" t="s">
        <v>58</v>
      </c>
      <c r="G5" s="8" t="s">
        <v>647</v>
      </c>
      <c r="H5" s="8" t="s">
        <v>648</v>
      </c>
      <c r="I5" s="6" t="s">
        <v>650</v>
      </c>
      <c r="J5" s="6" t="s">
        <v>651</v>
      </c>
      <c r="L5" s="6" t="s">
        <v>20</v>
      </c>
      <c r="M5" s="7">
        <v>45045</v>
      </c>
      <c r="N5" s="6" t="s">
        <v>22</v>
      </c>
      <c r="O5" s="8" t="s">
        <v>42</v>
      </c>
      <c r="P5" s="6" t="str">
        <f>HYPERLINK("https://docs.wto.org/imrd/directdoc.asp?DDFDocuments/t/G/TBTN23/THA697.DOCX", "https://docs.wto.org/imrd/directdoc.asp?DDFDocuments/t/G/TBTN23/THA697.DOCX")</f>
        <v>https://docs.wto.org/imrd/directdoc.asp?DDFDocuments/t/G/TBTN23/THA697.DOCX</v>
      </c>
      <c r="Q5" s="6"/>
      <c r="R5" s="6"/>
    </row>
    <row r="6" spans="1:18" ht="104.25" customHeight="1">
      <c r="A6" s="9" t="s">
        <v>980</v>
      </c>
      <c r="B6" s="7">
        <v>44972</v>
      </c>
      <c r="C6" s="8" t="s">
        <v>515</v>
      </c>
      <c r="D6" s="8" t="s">
        <v>55</v>
      </c>
      <c r="E6" s="6" t="str">
        <f>HYPERLINK("https://eping.wto.org/en/Search?viewData= G/TBT/N/GBR/55"," G/TBT/N/GBR/55")</f>
        <v xml:space="preserve"> G/TBT/N/GBR/55</v>
      </c>
      <c r="F6" s="6" t="s">
        <v>512</v>
      </c>
      <c r="G6" s="8" t="s">
        <v>513</v>
      </c>
      <c r="H6" s="8" t="s">
        <v>514</v>
      </c>
      <c r="I6" s="6" t="s">
        <v>516</v>
      </c>
      <c r="J6" s="6" t="s">
        <v>517</v>
      </c>
      <c r="L6" s="6" t="s">
        <v>49</v>
      </c>
      <c r="M6" s="7">
        <v>45053</v>
      </c>
      <c r="N6" s="6" t="s">
        <v>22</v>
      </c>
      <c r="O6" s="6"/>
      <c r="P6" s="6" t="str">
        <f>HYPERLINK("https://docs.wto.org/imrd/directdoc.asp?DDFDocuments/t/G/SPS/CAN1484.DOCX", "https://docs.wto.org/imrd/directdoc.asp?DDFDocuments/t/G/SPS/CAN1484.DOCX")</f>
        <v>https://docs.wto.org/imrd/directdoc.asp?DDFDocuments/t/G/SPS/CAN1484.DOCX</v>
      </c>
      <c r="Q6" s="6" t="str">
        <f>HYPERLINK("https://docs.wto.org/imrd/directdoc.asp?DDFDocuments/u/G/SPS/CAN1484.DOCX", "https://docs.wto.org/imrd/directdoc.asp?DDFDocuments/u/G/SPS/CAN1484.DOCX")</f>
        <v>https://docs.wto.org/imrd/directdoc.asp?DDFDocuments/u/G/SPS/CAN1484.DOCX</v>
      </c>
      <c r="R6" s="6"/>
    </row>
    <row r="7" spans="1:18" ht="60">
      <c r="A7" s="9" t="s">
        <v>980</v>
      </c>
      <c r="B7" s="7">
        <v>44966</v>
      </c>
      <c r="C7" s="8" t="s">
        <v>697</v>
      </c>
      <c r="D7" s="8" t="s">
        <v>55</v>
      </c>
      <c r="E7" s="6" t="str">
        <f>HYPERLINK("https://eping.wto.org/en/Search?viewData= G/TBT/N/RUS/139"," G/TBT/N/RUS/139")</f>
        <v xml:space="preserve"> G/TBT/N/RUS/139</v>
      </c>
      <c r="F7" s="6" t="s">
        <v>694</v>
      </c>
      <c r="G7" s="8" t="s">
        <v>695</v>
      </c>
      <c r="H7" s="8" t="s">
        <v>696</v>
      </c>
      <c r="I7" s="6" t="s">
        <v>698</v>
      </c>
      <c r="J7" s="6" t="s">
        <v>20</v>
      </c>
      <c r="L7" s="6" t="s">
        <v>56</v>
      </c>
      <c r="M7" s="7">
        <v>45045</v>
      </c>
      <c r="N7" s="6" t="s">
        <v>22</v>
      </c>
      <c r="O7" s="8" t="s">
        <v>57</v>
      </c>
      <c r="P7" s="6"/>
      <c r="Q7" s="6"/>
      <c r="R7" s="6" t="str">
        <f>HYPERLINK("https://docs.wto.org/imrd/directdoc.asp?DDFDocuments/v/G/TBTN23/URY73.DOCX", "https://docs.wto.org/imrd/directdoc.asp?DDFDocuments/v/G/TBTN23/URY73.DOCX")</f>
        <v>https://docs.wto.org/imrd/directdoc.asp?DDFDocuments/v/G/TBTN23/URY73.DOCX</v>
      </c>
    </row>
    <row r="8" spans="1:18" ht="45">
      <c r="A8" s="9" t="s">
        <v>980</v>
      </c>
      <c r="B8" s="7">
        <v>44960</v>
      </c>
      <c r="C8" s="8" t="s">
        <v>279</v>
      </c>
      <c r="D8" s="8" t="s">
        <v>55</v>
      </c>
      <c r="E8" s="6" t="str">
        <f>HYPERLINK("https://eping.wto.org/en/Search?viewData= G/TBT/N/EU/951"," G/TBT/N/EU/951")</f>
        <v xml:space="preserve"> G/TBT/N/EU/951</v>
      </c>
      <c r="F8" s="6" t="s">
        <v>16</v>
      </c>
      <c r="G8" s="8" t="s">
        <v>871</v>
      </c>
      <c r="H8" s="8" t="s">
        <v>872</v>
      </c>
      <c r="I8" s="6" t="s">
        <v>20</v>
      </c>
      <c r="J8" s="6" t="s">
        <v>255</v>
      </c>
      <c r="L8" s="6" t="s">
        <v>63</v>
      </c>
      <c r="M8" s="7" t="s">
        <v>20</v>
      </c>
      <c r="N8" s="6" t="s">
        <v>22</v>
      </c>
      <c r="O8" s="8" t="s">
        <v>64</v>
      </c>
      <c r="P8" s="6" t="str">
        <f>HYPERLINK("https://docs.wto.org/imrd/directdoc.asp?DDFDocuments/t/G/SPS/NPHL525.DOCX", "https://docs.wto.org/imrd/directdoc.asp?DDFDocuments/t/G/SPS/NPHL525.DOCX")</f>
        <v>https://docs.wto.org/imrd/directdoc.asp?DDFDocuments/t/G/SPS/NPHL525.DOCX</v>
      </c>
      <c r="Q8" s="6"/>
      <c r="R8" s="6"/>
    </row>
    <row r="9" spans="1:18" ht="255">
      <c r="A9" s="9" t="s">
        <v>980</v>
      </c>
      <c r="B9" s="7">
        <v>44958</v>
      </c>
      <c r="C9" s="8" t="s">
        <v>918</v>
      </c>
      <c r="D9" s="8" t="s">
        <v>55</v>
      </c>
      <c r="E9" s="6" t="str">
        <f>HYPERLINK("https://eping.wto.org/en/Search?viewData= G/TBT/N/SVN/121"," G/TBT/N/SVN/121")</f>
        <v xml:space="preserve"> G/TBT/N/SVN/121</v>
      </c>
      <c r="F9" s="6" t="s">
        <v>915</v>
      </c>
      <c r="G9" s="8" t="s">
        <v>916</v>
      </c>
      <c r="H9" s="8" t="s">
        <v>917</v>
      </c>
      <c r="I9" s="6" t="s">
        <v>20</v>
      </c>
      <c r="J9" s="6" t="s">
        <v>193</v>
      </c>
      <c r="L9" s="6" t="s">
        <v>69</v>
      </c>
      <c r="M9" s="7">
        <v>45053</v>
      </c>
      <c r="N9" s="6" t="s">
        <v>22</v>
      </c>
      <c r="O9" s="6"/>
      <c r="P9" s="6" t="str">
        <f>HYPERLINK("https://docs.wto.org/imrd/directdoc.asp?DDFDocuments/t/G/SPS/NCAN1485.DOCX", "https://docs.wto.org/imrd/directdoc.asp?DDFDocuments/t/G/SPS/NCAN1485.DOCX")</f>
        <v>https://docs.wto.org/imrd/directdoc.asp?DDFDocuments/t/G/SPS/NCAN1485.DOCX</v>
      </c>
      <c r="Q9" s="6" t="str">
        <f>HYPERLINK("https://docs.wto.org/imrd/directdoc.asp?DDFDocuments/u/G/SPS/NCAN1485.DOCX", "https://docs.wto.org/imrd/directdoc.asp?DDFDocuments/u/G/SPS/NCAN1485.DOCX")</f>
        <v>https://docs.wto.org/imrd/directdoc.asp?DDFDocuments/u/G/SPS/NCAN1485.DOCX</v>
      </c>
      <c r="R9" s="6"/>
    </row>
    <row r="10" spans="1:18" ht="75">
      <c r="A10" s="9" t="s">
        <v>980</v>
      </c>
      <c r="B10" s="7">
        <v>44958</v>
      </c>
      <c r="C10" s="8" t="s">
        <v>922</v>
      </c>
      <c r="D10" s="8" t="s">
        <v>55</v>
      </c>
      <c r="E10" s="6" t="str">
        <f>HYPERLINK("https://eping.wto.org/en/Search?viewData= G/TBT/N/PHL/299"," G/TBT/N/PHL/299")</f>
        <v xml:space="preserve"> G/TBT/N/PHL/299</v>
      </c>
      <c r="F10" s="6" t="s">
        <v>58</v>
      </c>
      <c r="G10" s="8" t="s">
        <v>920</v>
      </c>
      <c r="H10" s="8" t="s">
        <v>921</v>
      </c>
      <c r="I10" s="6" t="s">
        <v>20</v>
      </c>
      <c r="J10" s="6" t="s">
        <v>331</v>
      </c>
      <c r="L10" s="6" t="s">
        <v>75</v>
      </c>
      <c r="M10" s="7" t="s">
        <v>20</v>
      </c>
      <c r="N10" s="6" t="s">
        <v>22</v>
      </c>
      <c r="O10" s="8" t="s">
        <v>76</v>
      </c>
      <c r="P10" s="6" t="str">
        <f>HYPERLINK("https://docs.wto.org/imrd/directdoc.asp?DDFDocuments/t/G/SPS/NBRA2140.DOCX", "https://docs.wto.org/imrd/directdoc.asp?DDFDocuments/t/G/SPS/NBRA2140.DOCX")</f>
        <v>https://docs.wto.org/imrd/directdoc.asp?DDFDocuments/t/G/SPS/NBRA2140.DOCX</v>
      </c>
      <c r="Q10" s="6"/>
      <c r="R10" s="6"/>
    </row>
    <row r="11" spans="1:18" ht="45">
      <c r="A11" s="9" t="s">
        <v>1002</v>
      </c>
      <c r="B11" s="7">
        <v>44963</v>
      </c>
      <c r="C11" s="8" t="s">
        <v>254</v>
      </c>
      <c r="D11" s="8" t="s">
        <v>251</v>
      </c>
      <c r="E11" s="6" t="str">
        <f>HYPERLINK("https://eping.wto.org/en/Search?viewData= G/TBT/N/SAU/1284"," G/TBT/N/SAU/1284")</f>
        <v xml:space="preserve"> G/TBT/N/SAU/1284</v>
      </c>
      <c r="F11" s="6" t="s">
        <v>806</v>
      </c>
      <c r="G11" s="8" t="s">
        <v>807</v>
      </c>
      <c r="H11" s="8" t="s">
        <v>808</v>
      </c>
      <c r="I11" s="6" t="s">
        <v>20</v>
      </c>
      <c r="J11" s="6" t="s">
        <v>255</v>
      </c>
      <c r="L11" s="6" t="s">
        <v>80</v>
      </c>
      <c r="M11" s="7" t="s">
        <v>20</v>
      </c>
      <c r="N11" s="6" t="s">
        <v>22</v>
      </c>
      <c r="O11" s="8" t="s">
        <v>81</v>
      </c>
      <c r="P11" s="6" t="str">
        <f>HYPERLINK("https://docs.wto.org/imrd/directdoc.asp?DDFDocuments/t/G/SPS/NBRA2141.DOCX", "https://docs.wto.org/imrd/directdoc.asp?DDFDocuments/t/G/SPS/NBRA2141.DOCX")</f>
        <v>https://docs.wto.org/imrd/directdoc.asp?DDFDocuments/t/G/SPS/NBRA2141.DOCX</v>
      </c>
      <c r="Q11" s="6"/>
      <c r="R11" s="6"/>
    </row>
    <row r="12" spans="1:18" ht="270">
      <c r="A12" s="9" t="s">
        <v>988</v>
      </c>
      <c r="B12" s="7">
        <v>44967</v>
      </c>
      <c r="C12" s="8" t="s">
        <v>643</v>
      </c>
      <c r="D12" s="8" t="s">
        <v>645</v>
      </c>
      <c r="E12" s="6" t="str">
        <f>HYPERLINK("https://eping.wto.org/en/Search?viewData= G/TBT/N/USA/1964"," G/TBT/N/USA/1964")</f>
        <v xml:space="preserve"> G/TBT/N/USA/1964</v>
      </c>
      <c r="F12" s="6" t="s">
        <v>127</v>
      </c>
      <c r="G12" s="8" t="s">
        <v>641</v>
      </c>
      <c r="H12" s="8" t="s">
        <v>642</v>
      </c>
      <c r="I12" s="6" t="s">
        <v>20</v>
      </c>
      <c r="J12" s="6" t="s">
        <v>644</v>
      </c>
      <c r="L12" s="6" t="s">
        <v>89</v>
      </c>
      <c r="M12" s="7">
        <v>45044</v>
      </c>
      <c r="N12" s="6" t="s">
        <v>22</v>
      </c>
      <c r="O12" s="8" t="s">
        <v>90</v>
      </c>
      <c r="P12" s="6" t="str">
        <f>HYPERLINK("https://docs.wto.org/imrd/directdoc.asp?DDFDocuments/t/G/TBTN23/RWA831.DOCX", "https://docs.wto.org/imrd/directdoc.asp?DDFDocuments/t/G/TBTN23/RWA831.DOCX")</f>
        <v>https://docs.wto.org/imrd/directdoc.asp?DDFDocuments/t/G/TBTN23/RWA831.DOCX</v>
      </c>
      <c r="Q12" s="6"/>
      <c r="R12" s="6"/>
    </row>
    <row r="13" spans="1:18" ht="105">
      <c r="A13" s="9" t="s">
        <v>988</v>
      </c>
      <c r="B13" s="7">
        <v>44966</v>
      </c>
      <c r="C13" s="8" t="s">
        <v>673</v>
      </c>
      <c r="D13" s="8" t="s">
        <v>675</v>
      </c>
      <c r="E13" s="6" t="str">
        <f>HYPERLINK("https://eping.wto.org/en/Search?viewData= G/TBT/N/BLZ/15"," G/TBT/N/BLZ/15")</f>
        <v xml:space="preserve"> G/TBT/N/BLZ/15</v>
      </c>
      <c r="F13" s="6" t="s">
        <v>670</v>
      </c>
      <c r="G13" s="8" t="s">
        <v>671</v>
      </c>
      <c r="H13" s="8" t="s">
        <v>672</v>
      </c>
      <c r="I13" s="6" t="s">
        <v>674</v>
      </c>
      <c r="J13" s="6" t="s">
        <v>20</v>
      </c>
      <c r="L13" s="6" t="s">
        <v>20</v>
      </c>
      <c r="M13" s="7">
        <v>45044</v>
      </c>
      <c r="N13" s="6" t="s">
        <v>22</v>
      </c>
      <c r="O13" s="8" t="s">
        <v>96</v>
      </c>
      <c r="P13" s="6" t="str">
        <f>HYPERLINK("https://docs.wto.org/imrd/directdoc.asp?DDFDocuments/t/G/TBTN23/EU954.DOCX", "https://docs.wto.org/imrd/directdoc.asp?DDFDocuments/t/G/TBTN23/EU954.DOCX")</f>
        <v>https://docs.wto.org/imrd/directdoc.asp?DDFDocuments/t/G/TBTN23/EU954.DOCX</v>
      </c>
      <c r="Q13" s="6"/>
      <c r="R13" s="6"/>
    </row>
    <row r="14" spans="1:18" ht="71.25" customHeight="1">
      <c r="A14" s="9" t="s">
        <v>989</v>
      </c>
      <c r="B14" s="7">
        <v>44967</v>
      </c>
      <c r="C14" s="8" t="s">
        <v>656</v>
      </c>
      <c r="D14" s="8" t="s">
        <v>659</v>
      </c>
      <c r="E14" s="6" t="str">
        <f>HYPERLINK("https://eping.wto.org/en/Search?viewData= G/TBT/N/VNM/246"," G/TBT/N/VNM/246")</f>
        <v xml:space="preserve"> G/TBT/N/VNM/246</v>
      </c>
      <c r="F14" s="6" t="s">
        <v>653</v>
      </c>
      <c r="G14" s="8" t="s">
        <v>654</v>
      </c>
      <c r="H14" s="8" t="s">
        <v>655</v>
      </c>
      <c r="I14" s="6" t="s">
        <v>657</v>
      </c>
      <c r="J14" s="6" t="s">
        <v>658</v>
      </c>
      <c r="L14" s="6" t="s">
        <v>20</v>
      </c>
      <c r="M14" s="7">
        <v>45033</v>
      </c>
      <c r="N14" s="6" t="s">
        <v>22</v>
      </c>
      <c r="O14" s="8" t="s">
        <v>103</v>
      </c>
      <c r="P14" s="6" t="str">
        <f>HYPERLINK("https://docs.wto.org/imrd/directdoc.asp?DDFDocuments/t/G/TBTN23/GHA22.DOCX", "https://docs.wto.org/imrd/directdoc.asp?DDFDocuments/t/G/TBTN23/GHA22.DOCX")</f>
        <v>https://docs.wto.org/imrd/directdoc.asp?DDFDocuments/t/G/TBTN23/GHA22.DOCX</v>
      </c>
      <c r="Q14" s="6"/>
      <c r="R14" s="6"/>
    </row>
    <row r="15" spans="1:18" ht="77.25" customHeight="1">
      <c r="A15" s="9" t="s">
        <v>989</v>
      </c>
      <c r="B15" s="7">
        <v>44967</v>
      </c>
      <c r="C15" s="8" t="s">
        <v>663</v>
      </c>
      <c r="D15" s="8" t="s">
        <v>659</v>
      </c>
      <c r="E15" s="6" t="str">
        <f>HYPERLINK("https://eping.wto.org/en/Search?viewData= G/TBT/N/VNM/247"," G/TBT/N/VNM/247")</f>
        <v xml:space="preserve"> G/TBT/N/VNM/247</v>
      </c>
      <c r="F15" s="6" t="s">
        <v>653</v>
      </c>
      <c r="G15" s="8" t="s">
        <v>661</v>
      </c>
      <c r="H15" s="8" t="s">
        <v>662</v>
      </c>
      <c r="I15" s="6" t="s">
        <v>20</v>
      </c>
      <c r="J15" s="6" t="s">
        <v>20</v>
      </c>
      <c r="L15" s="6" t="s">
        <v>89</v>
      </c>
      <c r="M15" s="7">
        <v>45033</v>
      </c>
      <c r="N15" s="6" t="s">
        <v>22</v>
      </c>
      <c r="O15" s="8" t="s">
        <v>109</v>
      </c>
      <c r="P15" s="6" t="str">
        <f>HYPERLINK("https://docs.wto.org/imrd/directdoc.asp?DDFDocuments/t/G/TBTN23/GHA23.DOCX", "https://docs.wto.org/imrd/directdoc.asp?DDFDocuments/t/G/TBTN23/GHA23.DOCX")</f>
        <v>https://docs.wto.org/imrd/directdoc.asp?DDFDocuments/t/G/TBTN23/GHA23.DOCX</v>
      </c>
      <c r="Q15" s="6"/>
      <c r="R15" s="6"/>
    </row>
    <row r="16" spans="1:18" ht="68.25" customHeight="1">
      <c r="A16" s="2" t="s">
        <v>931</v>
      </c>
      <c r="B16" s="7">
        <v>44985</v>
      </c>
      <c r="C16" s="8" t="s">
        <v>19</v>
      </c>
      <c r="D16" s="8" t="s">
        <v>21</v>
      </c>
      <c r="E16" s="6" t="str">
        <f>HYPERLINK("https://eping.wto.org/en/Search?viewData= G/TBT/N/EU/956"," G/TBT/N/EU/956")</f>
        <v xml:space="preserve"> G/TBT/N/EU/956</v>
      </c>
      <c r="F16" s="6" t="s">
        <v>16</v>
      </c>
      <c r="G16" s="8" t="s">
        <v>17</v>
      </c>
      <c r="H16" s="8" t="s">
        <v>18</v>
      </c>
      <c r="I16" s="6" t="s">
        <v>20</v>
      </c>
      <c r="J16" s="6" t="s">
        <v>20</v>
      </c>
      <c r="L16" s="6" t="s">
        <v>20</v>
      </c>
      <c r="M16" s="7">
        <v>45074</v>
      </c>
      <c r="N16" s="6" t="s">
        <v>22</v>
      </c>
      <c r="O16" s="8" t="s">
        <v>116</v>
      </c>
      <c r="P16" s="6" t="str">
        <f>HYPERLINK("https://docs.wto.org/imrd/directdoc.asp?DDFDocuments/t/G/TBTN23/EU953.DOCX", "https://docs.wto.org/imrd/directdoc.asp?DDFDocuments/t/G/TBTN23/EU953.DOCX")</f>
        <v>https://docs.wto.org/imrd/directdoc.asp?DDFDocuments/t/G/TBTN23/EU953.DOCX</v>
      </c>
      <c r="Q16" s="6"/>
      <c r="R16" s="6"/>
    </row>
    <row r="17" spans="1:18" ht="45">
      <c r="A17" s="9" t="s">
        <v>931</v>
      </c>
      <c r="B17" s="7">
        <v>44984</v>
      </c>
      <c r="C17" s="8" t="s">
        <v>19</v>
      </c>
      <c r="D17" s="8" t="s">
        <v>95</v>
      </c>
      <c r="E17" s="6" t="str">
        <f>HYPERLINK("https://eping.wto.org/en/Search?viewData= G/TBT/N/EU/954"," G/TBT/N/EU/954")</f>
        <v xml:space="preserve"> G/TBT/N/EU/954</v>
      </c>
      <c r="F17" s="6" t="s">
        <v>16</v>
      </c>
      <c r="G17" s="8" t="s">
        <v>91</v>
      </c>
      <c r="H17" s="8" t="s">
        <v>92</v>
      </c>
      <c r="I17" s="6" t="s">
        <v>93</v>
      </c>
      <c r="J17" s="6" t="s">
        <v>94</v>
      </c>
      <c r="L17" s="6" t="s">
        <v>20</v>
      </c>
      <c r="M17" s="7">
        <v>45044</v>
      </c>
      <c r="N17" s="6" t="s">
        <v>22</v>
      </c>
      <c r="O17" s="8" t="s">
        <v>122</v>
      </c>
      <c r="P17" s="6" t="str">
        <f>HYPERLINK("https://docs.wto.org/imrd/directdoc.asp?DDFDocuments/t/G/TBTN23/RWA830.DOCX", "https://docs.wto.org/imrd/directdoc.asp?DDFDocuments/t/G/TBTN23/RWA830.DOCX")</f>
        <v>https://docs.wto.org/imrd/directdoc.asp?DDFDocuments/t/G/TBTN23/RWA830.DOCX</v>
      </c>
      <c r="Q17" s="6"/>
      <c r="R17" s="6"/>
    </row>
    <row r="18" spans="1:18" ht="60">
      <c r="A18" s="9" t="s">
        <v>931</v>
      </c>
      <c r="B18" s="7">
        <v>44984</v>
      </c>
      <c r="C18" s="8" t="s">
        <v>19</v>
      </c>
      <c r="D18" s="8" t="s">
        <v>95</v>
      </c>
      <c r="E18" s="6" t="str">
        <f>HYPERLINK("https://eping.wto.org/en/Search?viewData= G/TBT/N/EU/955"," G/TBT/N/EU/955")</f>
        <v xml:space="preserve"> G/TBT/N/EU/955</v>
      </c>
      <c r="F18" s="6" t="s">
        <v>16</v>
      </c>
      <c r="G18" s="8" t="s">
        <v>123</v>
      </c>
      <c r="H18" s="8" t="s">
        <v>124</v>
      </c>
      <c r="I18" s="6" t="s">
        <v>20</v>
      </c>
      <c r="J18" s="6" t="s">
        <v>125</v>
      </c>
      <c r="L18" s="6" t="s">
        <v>20</v>
      </c>
      <c r="M18" s="7">
        <v>45044</v>
      </c>
      <c r="N18" s="6" t="s">
        <v>22</v>
      </c>
      <c r="O18" s="8" t="s">
        <v>126</v>
      </c>
      <c r="P18" s="6" t="str">
        <f>HYPERLINK("https://docs.wto.org/imrd/directdoc.asp?DDFDocuments/t/G/TBTN23/EU955.DOCX", "https://docs.wto.org/imrd/directdoc.asp?DDFDocuments/t/G/TBTN23/EU955.DOCX")</f>
        <v>https://docs.wto.org/imrd/directdoc.asp?DDFDocuments/t/G/TBTN23/EU955.DOCX</v>
      </c>
      <c r="Q18" s="6"/>
      <c r="R18" s="6"/>
    </row>
    <row r="19" spans="1:18" ht="76.5" customHeight="1">
      <c r="A19" s="9" t="s">
        <v>952</v>
      </c>
      <c r="B19" s="7">
        <v>44980</v>
      </c>
      <c r="C19" s="8" t="s">
        <v>241</v>
      </c>
      <c r="D19" s="8" t="s">
        <v>243</v>
      </c>
      <c r="E19" s="6" t="str">
        <f>HYPERLINK("https://eping.wto.org/en/Search?viewData= G/TBT/N/UKR/245"," G/TBT/N/UKR/245")</f>
        <v xml:space="preserve"> G/TBT/N/UKR/245</v>
      </c>
      <c r="F19" s="6" t="s">
        <v>238</v>
      </c>
      <c r="G19" s="8" t="s">
        <v>239</v>
      </c>
      <c r="H19" s="8" t="s">
        <v>240</v>
      </c>
      <c r="I19" s="6" t="s">
        <v>20</v>
      </c>
      <c r="J19" s="6" t="s">
        <v>242</v>
      </c>
      <c r="L19" s="6" t="s">
        <v>131</v>
      </c>
      <c r="M19" s="7" t="s">
        <v>20</v>
      </c>
      <c r="N19" s="6" t="s">
        <v>22</v>
      </c>
      <c r="O19" s="8" t="s">
        <v>132</v>
      </c>
      <c r="P19" s="6" t="str">
        <f>HYPERLINK("https://docs.wto.org/imrd/directdoc.asp?DDFDocuments/t/G/SPS/NUSA3367.DOCX", "https://docs.wto.org/imrd/directdoc.asp?DDFDocuments/t/G/SPS/NUSA3367.DOCX")</f>
        <v>https://docs.wto.org/imrd/directdoc.asp?DDFDocuments/t/G/SPS/NUSA3367.DOCX</v>
      </c>
      <c r="Q19" s="6"/>
      <c r="R19" s="6"/>
    </row>
    <row r="20" spans="1:18" ht="81" customHeight="1">
      <c r="A20" s="2" t="s">
        <v>933</v>
      </c>
      <c r="B20" s="7">
        <v>44985</v>
      </c>
      <c r="C20" s="8" t="s">
        <v>35</v>
      </c>
      <c r="D20" s="8" t="s">
        <v>37</v>
      </c>
      <c r="E20" s="6" t="str">
        <f>HYPERLINK("https://eping.wto.org/en/Search?viewData= G/TBT/N/THA/696"," G/TBT/N/THA/696")</f>
        <v xml:space="preserve"> G/TBT/N/THA/696</v>
      </c>
      <c r="F20" s="6" t="s">
        <v>32</v>
      </c>
      <c r="G20" s="8" t="s">
        <v>33</v>
      </c>
      <c r="H20" s="8" t="s">
        <v>34</v>
      </c>
      <c r="I20" s="6" t="s">
        <v>20</v>
      </c>
      <c r="J20" s="6" t="s">
        <v>36</v>
      </c>
      <c r="L20" s="6" t="s">
        <v>89</v>
      </c>
      <c r="M20" s="7">
        <v>45041</v>
      </c>
      <c r="N20" s="6" t="s">
        <v>22</v>
      </c>
      <c r="O20" s="8" t="s">
        <v>137</v>
      </c>
      <c r="P20" s="6" t="str">
        <f>HYPERLINK("https://docs.wto.org/imrd/directdoc.asp?DDFDocuments/t/G/TBTN23/RWA829.DOCX", "https://docs.wto.org/imrd/directdoc.asp?DDFDocuments/t/G/TBTN23/RWA829.DOCX")</f>
        <v>https://docs.wto.org/imrd/directdoc.asp?DDFDocuments/t/G/TBTN23/RWA829.DOCX</v>
      </c>
      <c r="Q20" s="6"/>
      <c r="R20" s="6"/>
    </row>
    <row r="21" spans="1:18" ht="66" customHeight="1">
      <c r="A21" s="2" t="s">
        <v>933</v>
      </c>
      <c r="B21" s="7">
        <v>44985</v>
      </c>
      <c r="C21" s="8" t="s">
        <v>41</v>
      </c>
      <c r="D21" s="8" t="s">
        <v>37</v>
      </c>
      <c r="E21" s="6" t="str">
        <f>HYPERLINK("https://eping.wto.org/en/Search?viewData= G/TBT/N/THA/697"," G/TBT/N/THA/697")</f>
        <v xml:space="preserve"> G/TBT/N/THA/697</v>
      </c>
      <c r="F21" s="6" t="s">
        <v>32</v>
      </c>
      <c r="G21" s="8" t="s">
        <v>39</v>
      </c>
      <c r="H21" s="8" t="s">
        <v>40</v>
      </c>
      <c r="I21" s="6" t="s">
        <v>20</v>
      </c>
      <c r="J21" s="6" t="s">
        <v>36</v>
      </c>
      <c r="L21" s="6" t="s">
        <v>131</v>
      </c>
      <c r="M21" s="7">
        <v>45041</v>
      </c>
      <c r="N21" s="6" t="s">
        <v>22</v>
      </c>
      <c r="O21" s="8" t="s">
        <v>142</v>
      </c>
      <c r="P21" s="6" t="str">
        <f>HYPERLINK("https://docs.wto.org/imrd/directdoc.asp?DDFDocuments/t/G/SPS/NEU617.DOCX", "https://docs.wto.org/imrd/directdoc.asp?DDFDocuments/t/G/SPS/NEU617.DOCX")</f>
        <v>https://docs.wto.org/imrd/directdoc.asp?DDFDocuments/t/G/SPS/NEU617.DOCX</v>
      </c>
      <c r="Q21" s="6"/>
      <c r="R21" s="6"/>
    </row>
    <row r="22" spans="1:18" ht="48" customHeight="1">
      <c r="A22" s="9" t="s">
        <v>1004</v>
      </c>
      <c r="B22" s="7">
        <v>44963</v>
      </c>
      <c r="C22" s="8" t="s">
        <v>822</v>
      </c>
      <c r="D22" s="8" t="s">
        <v>299</v>
      </c>
      <c r="E22" s="6" t="str">
        <f>HYPERLINK("https://eping.wto.org/en/Search?viewData= G/TBT/N/EGY/342"," G/TBT/N/EGY/342")</f>
        <v xml:space="preserve"> G/TBT/N/EGY/342</v>
      </c>
      <c r="F22" s="6" t="s">
        <v>333</v>
      </c>
      <c r="G22" s="8" t="s">
        <v>820</v>
      </c>
      <c r="H22" s="8" t="s">
        <v>821</v>
      </c>
      <c r="I22" s="6" t="s">
        <v>20</v>
      </c>
      <c r="J22" s="6" t="s">
        <v>823</v>
      </c>
      <c r="L22" s="6" t="s">
        <v>131</v>
      </c>
      <c r="M22" s="7">
        <v>45041</v>
      </c>
      <c r="N22" s="6" t="s">
        <v>22</v>
      </c>
      <c r="O22" s="8" t="s">
        <v>146</v>
      </c>
      <c r="P22" s="6" t="str">
        <f>HYPERLINK("https://docs.wto.org/imrd/directdoc.asp?DDFDocuments/t/G/SPS/NEU618.DOCX", "https://docs.wto.org/imrd/directdoc.asp?DDFDocuments/t/G/SPS/NEU618.DOCX")</f>
        <v>https://docs.wto.org/imrd/directdoc.asp?DDFDocuments/t/G/SPS/NEU618.DOCX</v>
      </c>
      <c r="Q22" s="6"/>
      <c r="R22" s="6"/>
    </row>
    <row r="23" spans="1:18" ht="45">
      <c r="A23" s="9" t="s">
        <v>972</v>
      </c>
      <c r="B23" s="7">
        <v>44973</v>
      </c>
      <c r="C23" s="8" t="s">
        <v>463</v>
      </c>
      <c r="D23" s="8" t="s">
        <v>465</v>
      </c>
      <c r="E23" s="6" t="str">
        <f>HYPERLINK("https://eping.wto.org/en/Search?viewData= G/SPS/N/TPKM/604"," G/SPS/N/TPKM/604")</f>
        <v xml:space="preserve"> G/SPS/N/TPKM/604</v>
      </c>
      <c r="F23" s="6" t="s">
        <v>182</v>
      </c>
      <c r="G23" s="8" t="s">
        <v>461</v>
      </c>
      <c r="H23" s="8" t="s">
        <v>462</v>
      </c>
      <c r="I23" s="6" t="s">
        <v>464</v>
      </c>
      <c r="J23" s="6" t="s">
        <v>20</v>
      </c>
      <c r="L23" s="6" t="s">
        <v>150</v>
      </c>
      <c r="M23" s="7" t="s">
        <v>20</v>
      </c>
      <c r="N23" s="6" t="s">
        <v>22</v>
      </c>
      <c r="O23" s="8" t="s">
        <v>151</v>
      </c>
      <c r="P23" s="6" t="str">
        <f>HYPERLINK("https://docs.wto.org/imrd/directdoc.asp?DDFDocuments/t/G/SPS/NUSA3366.DOCX", "https://docs.wto.org/imrd/directdoc.asp?DDFDocuments/t/G/SPS/NUSA3366.DOCX")</f>
        <v>https://docs.wto.org/imrd/directdoc.asp?DDFDocuments/t/G/SPS/NUSA3366.DOCX</v>
      </c>
      <c r="Q23" s="6"/>
      <c r="R23" s="6"/>
    </row>
    <row r="24" spans="1:18" ht="60.75" customHeight="1">
      <c r="A24" s="2" t="s">
        <v>972</v>
      </c>
      <c r="B24" s="7">
        <v>44964</v>
      </c>
      <c r="C24" s="8" t="s">
        <v>784</v>
      </c>
      <c r="D24" s="8" t="s">
        <v>465</v>
      </c>
      <c r="E24" s="6" t="str">
        <f>HYPERLINK("https://eping.wto.org/en/Search?viewData= G/SPS/N/TUR/136"," G/SPS/N/TUR/136")</f>
        <v xml:space="preserve"> G/SPS/N/TUR/136</v>
      </c>
      <c r="F24" s="6" t="s">
        <v>781</v>
      </c>
      <c r="G24" s="8" t="s">
        <v>782</v>
      </c>
      <c r="H24" s="8" t="s">
        <v>783</v>
      </c>
      <c r="I24" s="6" t="s">
        <v>20</v>
      </c>
      <c r="J24" s="6" t="s">
        <v>20</v>
      </c>
      <c r="L24" s="6" t="s">
        <v>157</v>
      </c>
      <c r="M24" s="7">
        <v>45034</v>
      </c>
      <c r="N24" s="6" t="s">
        <v>22</v>
      </c>
      <c r="O24" s="8" t="s">
        <v>158</v>
      </c>
      <c r="P24" s="6" t="str">
        <f>HYPERLINK("https://docs.wto.org/imrd/directdoc.asp?DDFDocuments/t/G/SPS/NUSA3368.DOCX", "https://docs.wto.org/imrd/directdoc.asp?DDFDocuments/t/G/SPS/NUSA3368.DOCX")</f>
        <v>https://docs.wto.org/imrd/directdoc.asp?DDFDocuments/t/G/SPS/NUSA3368.DOCX</v>
      </c>
      <c r="Q24" s="6"/>
      <c r="R24" s="6"/>
    </row>
    <row r="25" spans="1:18" ht="73.5" customHeight="1">
      <c r="A25" s="9" t="s">
        <v>979</v>
      </c>
      <c r="B25" s="7">
        <v>44973</v>
      </c>
      <c r="C25" s="8" t="s">
        <v>504</v>
      </c>
      <c r="D25" s="8" t="s">
        <v>506</v>
      </c>
      <c r="E25" s="6" t="str">
        <f>HYPERLINK("https://eping.wto.org/en/Search?viewData= G/SPS/N/EU/614"," G/SPS/N/EU/614")</f>
        <v xml:space="preserve"> G/SPS/N/EU/614</v>
      </c>
      <c r="F25" s="6" t="s">
        <v>16</v>
      </c>
      <c r="G25" s="8" t="s">
        <v>502</v>
      </c>
      <c r="H25" s="8" t="s">
        <v>503</v>
      </c>
      <c r="I25" s="6" t="s">
        <v>505</v>
      </c>
      <c r="J25" s="6" t="s">
        <v>20</v>
      </c>
      <c r="L25" s="6" t="s">
        <v>150</v>
      </c>
      <c r="M25" s="7">
        <v>45012</v>
      </c>
      <c r="N25" s="6" t="s">
        <v>22</v>
      </c>
      <c r="O25" s="8" t="s">
        <v>162</v>
      </c>
      <c r="P25" s="6" t="str">
        <f>HYPERLINK("https://docs.wto.org/imrd/directdoc.asp?DDFDocuments/t/G/SPS/NUSA3369.DOCX", "https://docs.wto.org/imrd/directdoc.asp?DDFDocuments/t/G/SPS/NUSA3369.DOCX")</f>
        <v>https://docs.wto.org/imrd/directdoc.asp?DDFDocuments/t/G/SPS/NUSA3369.DOCX</v>
      </c>
      <c r="Q25" s="6"/>
      <c r="R25" s="6"/>
    </row>
    <row r="26" spans="1:18">
      <c r="A26" s="2" t="s">
        <v>957</v>
      </c>
      <c r="B26" s="7">
        <v>44979</v>
      </c>
      <c r="C26" s="8" t="s">
        <v>296</v>
      </c>
      <c r="D26" s="8" t="s">
        <v>299</v>
      </c>
      <c r="E26" s="6" t="str">
        <f>HYPERLINK("https://eping.wto.org/en/Search?viewData= G/TBT/N/KOR/1129"," G/TBT/N/KOR/1129")</f>
        <v xml:space="preserve"> G/TBT/N/KOR/1129</v>
      </c>
      <c r="F26" s="6" t="s">
        <v>232</v>
      </c>
      <c r="G26" s="8" t="s">
        <v>294</v>
      </c>
      <c r="H26" s="8" t="s">
        <v>295</v>
      </c>
      <c r="I26" s="6" t="s">
        <v>297</v>
      </c>
      <c r="J26" s="6" t="s">
        <v>298</v>
      </c>
      <c r="L26" s="6" t="s">
        <v>56</v>
      </c>
      <c r="M26" s="7">
        <v>45040</v>
      </c>
      <c r="N26" s="6" t="s">
        <v>22</v>
      </c>
      <c r="O26" s="8" t="s">
        <v>170</v>
      </c>
      <c r="P26" s="6" t="str">
        <f>HYPERLINK("https://docs.wto.org/imrd/directdoc.asp?DDFDocuments/t/G/TBTN23/BDI321.DOCX", "https://docs.wto.org/imrd/directdoc.asp?DDFDocuments/t/G/TBTN23/BDI321.DOCX")</f>
        <v>https://docs.wto.org/imrd/directdoc.asp?DDFDocuments/t/G/TBTN23/BDI321.DOCX</v>
      </c>
      <c r="Q26" s="6"/>
      <c r="R26" s="6"/>
    </row>
    <row r="27" spans="1:18" ht="90">
      <c r="A27" s="9" t="s">
        <v>1001</v>
      </c>
      <c r="B27" s="7">
        <v>44963</v>
      </c>
      <c r="C27" s="8" t="s">
        <v>797</v>
      </c>
      <c r="D27" s="8" t="s">
        <v>799</v>
      </c>
      <c r="E27" s="6" t="str">
        <f>HYPERLINK("https://eping.wto.org/en/Search?viewData= G/TBT/N/ARE/571"," G/TBT/N/ARE/571")</f>
        <v xml:space="preserve"> G/TBT/N/ARE/571</v>
      </c>
      <c r="F27" s="6" t="s">
        <v>794</v>
      </c>
      <c r="G27" s="8" t="s">
        <v>795</v>
      </c>
      <c r="H27" s="8" t="s">
        <v>796</v>
      </c>
      <c r="I27" s="6" t="s">
        <v>20</v>
      </c>
      <c r="J27" s="6" t="s">
        <v>798</v>
      </c>
      <c r="L27" s="6" t="s">
        <v>56</v>
      </c>
      <c r="M27" s="7">
        <v>45040</v>
      </c>
      <c r="N27" s="6" t="s">
        <v>22</v>
      </c>
      <c r="O27" s="8" t="s">
        <v>175</v>
      </c>
      <c r="P27" s="6" t="str">
        <f>HYPERLINK("https://docs.wto.org/imrd/directdoc.asp?DDFDocuments/t/G/TBTN23/BDI320.DOCX", "https://docs.wto.org/imrd/directdoc.asp?DDFDocuments/t/G/TBTN23/BDI320.DOCX")</f>
        <v>https://docs.wto.org/imrd/directdoc.asp?DDFDocuments/t/G/TBTN23/BDI320.DOCX</v>
      </c>
      <c r="Q27" s="6"/>
      <c r="R27" s="6"/>
    </row>
    <row r="28" spans="1:18" ht="75">
      <c r="A28" s="9" t="s">
        <v>1003</v>
      </c>
      <c r="B28" s="7">
        <v>44963</v>
      </c>
      <c r="C28" s="8" t="s">
        <v>812</v>
      </c>
      <c r="D28" s="8" t="s">
        <v>814</v>
      </c>
      <c r="E28" s="6" t="str">
        <f>HYPERLINK("https://eping.wto.org/en/Search?viewData= G/TBT/N/ARE/572"," G/TBT/N/ARE/572")</f>
        <v xml:space="preserve"> G/TBT/N/ARE/572</v>
      </c>
      <c r="F28" s="6" t="s">
        <v>794</v>
      </c>
      <c r="G28" s="8" t="s">
        <v>810</v>
      </c>
      <c r="H28" s="8" t="s">
        <v>811</v>
      </c>
      <c r="I28" s="6" t="s">
        <v>20</v>
      </c>
      <c r="J28" s="6" t="s">
        <v>813</v>
      </c>
      <c r="L28" s="6" t="s">
        <v>89</v>
      </c>
      <c r="M28" s="7">
        <v>45040</v>
      </c>
      <c r="N28" s="6" t="s">
        <v>22</v>
      </c>
      <c r="O28" s="8" t="s">
        <v>181</v>
      </c>
      <c r="P28" s="6" t="str">
        <f>HYPERLINK("https://docs.wto.org/imrd/directdoc.asp?DDFDocuments/t/G/TBTN23/BDI324.DOCX", "https://docs.wto.org/imrd/directdoc.asp?DDFDocuments/t/G/TBTN23/BDI324.DOCX")</f>
        <v>https://docs.wto.org/imrd/directdoc.asp?DDFDocuments/t/G/TBTN23/BDI324.DOCX</v>
      </c>
      <c r="Q28" s="6"/>
      <c r="R28" s="6"/>
    </row>
    <row r="29" spans="1:18" ht="135.75" customHeight="1">
      <c r="A29" s="9" t="s">
        <v>941</v>
      </c>
      <c r="B29" s="7">
        <v>44984</v>
      </c>
      <c r="C29" s="8" t="s">
        <v>112</v>
      </c>
      <c r="D29" s="8" t="s">
        <v>115</v>
      </c>
      <c r="E29" s="6" t="str">
        <f>HYPERLINK("https://eping.wto.org/en/Search?viewData= G/TBT/N/EU/953"," G/TBT/N/EU/953")</f>
        <v xml:space="preserve"> G/TBT/N/EU/953</v>
      </c>
      <c r="F29" s="6" t="s">
        <v>16</v>
      </c>
      <c r="G29" s="8" t="s">
        <v>110</v>
      </c>
      <c r="H29" s="8" t="s">
        <v>111</v>
      </c>
      <c r="I29" s="6" t="s">
        <v>113</v>
      </c>
      <c r="J29" s="6" t="s">
        <v>114</v>
      </c>
      <c r="L29" s="6" t="s">
        <v>186</v>
      </c>
      <c r="M29" s="7">
        <v>45040</v>
      </c>
      <c r="N29" s="6" t="s">
        <v>22</v>
      </c>
      <c r="O29" s="8" t="s">
        <v>187</v>
      </c>
      <c r="P29" s="6" t="str">
        <f>HYPERLINK("https://docs.wto.org/imrd/directdoc.asp?DDFDocuments/t/G/SPS/NTPKM607.DOCX", "https://docs.wto.org/imrd/directdoc.asp?DDFDocuments/t/G/SPS/NTPKM607.DOCX")</f>
        <v>https://docs.wto.org/imrd/directdoc.asp?DDFDocuments/t/G/SPS/NTPKM607.DOCX</v>
      </c>
      <c r="Q29" s="6" t="str">
        <f>HYPERLINK("https://docs.wto.org/imrd/directdoc.asp?DDFDocuments/u/G/SPS/NTPKM607.DOCX", "https://docs.wto.org/imrd/directdoc.asp?DDFDocuments/u/G/SPS/NTPKM607.DOCX")</f>
        <v>https://docs.wto.org/imrd/directdoc.asp?DDFDocuments/u/G/SPS/NTPKM607.DOCX</v>
      </c>
      <c r="R29" s="6"/>
    </row>
    <row r="30" spans="1:18" ht="150">
      <c r="A30" s="2" t="s">
        <v>938</v>
      </c>
      <c r="B30" s="7">
        <v>44984</v>
      </c>
      <c r="C30" s="8" t="s">
        <v>85</v>
      </c>
      <c r="D30" s="8" t="s">
        <v>88</v>
      </c>
      <c r="E30" s="6" t="str">
        <f>HYPERLINK("https://eping.wto.org/en/Search?viewData= G/TBT/N/RWA/831"," G/TBT/N/RWA/831")</f>
        <v xml:space="preserve"> G/TBT/N/RWA/831</v>
      </c>
      <c r="F30" s="6" t="s">
        <v>82</v>
      </c>
      <c r="G30" s="8" t="s">
        <v>83</v>
      </c>
      <c r="H30" s="8" t="s">
        <v>84</v>
      </c>
      <c r="I30" s="6" t="s">
        <v>86</v>
      </c>
      <c r="J30" s="6" t="s">
        <v>87</v>
      </c>
      <c r="L30" s="6" t="s">
        <v>49</v>
      </c>
      <c r="M30" s="7">
        <v>45049</v>
      </c>
      <c r="N30" s="6" t="s">
        <v>22</v>
      </c>
      <c r="O30" s="6"/>
      <c r="P30" s="6" t="str">
        <f>HYPERLINK("https://docs.wto.org/imrd/directdoc.asp?DDFDocuments/t/G/SPS/NCAN1482.DOCX", "https://docs.wto.org/imrd/directdoc.asp?DDFDocuments/t/G/SPS/NCAN1482.DOCX")</f>
        <v>https://docs.wto.org/imrd/directdoc.asp?DDFDocuments/t/G/SPS/NCAN1482.DOCX</v>
      </c>
      <c r="Q30" s="6" t="str">
        <f>HYPERLINK("https://docs.wto.org/imrd/directdoc.asp?DDFDocuments/u/G/SPS/NCAN1482.DOCX", "https://docs.wto.org/imrd/directdoc.asp?DDFDocuments/u/G/SPS/NCAN1482.DOCX")</f>
        <v>https://docs.wto.org/imrd/directdoc.asp?DDFDocuments/u/G/SPS/NCAN1482.DOCX</v>
      </c>
      <c r="R30" s="6"/>
    </row>
    <row r="31" spans="1:18" ht="135">
      <c r="A31" s="9" t="s">
        <v>938</v>
      </c>
      <c r="B31" s="7">
        <v>44981</v>
      </c>
      <c r="C31" s="8" t="s">
        <v>85</v>
      </c>
      <c r="D31" s="8" t="s">
        <v>136</v>
      </c>
      <c r="E31" s="6" t="str">
        <f>HYPERLINK("https://eping.wto.org/en/Search?viewData= G/TBT/N/RWA/829"," G/TBT/N/RWA/829")</f>
        <v xml:space="preserve"> G/TBT/N/RWA/829</v>
      </c>
      <c r="F31" s="6" t="s">
        <v>82</v>
      </c>
      <c r="G31" s="8" t="s">
        <v>133</v>
      </c>
      <c r="H31" s="8" t="s">
        <v>134</v>
      </c>
      <c r="I31" s="6" t="s">
        <v>86</v>
      </c>
      <c r="J31" s="6" t="s">
        <v>135</v>
      </c>
      <c r="L31" s="6" t="s">
        <v>56</v>
      </c>
      <c r="M31" s="7">
        <v>45040</v>
      </c>
      <c r="N31" s="6" t="s">
        <v>22</v>
      </c>
      <c r="O31" s="8" t="s">
        <v>195</v>
      </c>
      <c r="P31" s="6" t="str">
        <f>HYPERLINK("https://docs.wto.org/imrd/directdoc.asp?DDFDocuments/t/G/TBTN23/BDI319.DOCX", "https://docs.wto.org/imrd/directdoc.asp?DDFDocuments/t/G/TBTN23/BDI319.DOCX")</f>
        <v>https://docs.wto.org/imrd/directdoc.asp?DDFDocuments/t/G/TBTN23/BDI319.DOCX</v>
      </c>
      <c r="Q31" s="6"/>
      <c r="R31" s="6"/>
    </row>
    <row r="32" spans="1:18" ht="30">
      <c r="A32" s="9" t="s">
        <v>938</v>
      </c>
      <c r="B32" s="7">
        <v>44980</v>
      </c>
      <c r="C32" s="8" t="s">
        <v>212</v>
      </c>
      <c r="D32" s="8" t="s">
        <v>55</v>
      </c>
      <c r="E32" s="6" t="str">
        <f>HYPERLINK("https://eping.wto.org/en/Search?viewData= G/TBT/N/CHL/624"," G/TBT/N/CHL/624")</f>
        <v xml:space="preserve"> G/TBT/N/CHL/624</v>
      </c>
      <c r="F32" s="6" t="s">
        <v>209</v>
      </c>
      <c r="G32" s="8" t="s">
        <v>210</v>
      </c>
      <c r="H32" s="8" t="s">
        <v>211</v>
      </c>
      <c r="I32" s="6" t="s">
        <v>20</v>
      </c>
      <c r="J32" s="6" t="s">
        <v>87</v>
      </c>
      <c r="L32" s="6" t="s">
        <v>56</v>
      </c>
      <c r="M32" s="7">
        <v>45040</v>
      </c>
      <c r="N32" s="6" t="s">
        <v>22</v>
      </c>
      <c r="O32" s="8" t="s">
        <v>195</v>
      </c>
      <c r="P32" s="6" t="str">
        <f>HYPERLINK("https://docs.wto.org/imrd/directdoc.asp?DDFDocuments/t/G/TBTN23/BDI319.DOCX", "https://docs.wto.org/imrd/directdoc.asp?DDFDocuments/t/G/TBTN23/BDI319.DOCX")</f>
        <v>https://docs.wto.org/imrd/directdoc.asp?DDFDocuments/t/G/TBTN23/BDI319.DOCX</v>
      </c>
      <c r="Q32" s="6"/>
      <c r="R32" s="6"/>
    </row>
    <row r="33" spans="1:18" ht="135">
      <c r="A33" s="9" t="s">
        <v>938</v>
      </c>
      <c r="B33" s="7">
        <v>44980</v>
      </c>
      <c r="C33" s="8" t="s">
        <v>85</v>
      </c>
      <c r="D33" s="8" t="s">
        <v>136</v>
      </c>
      <c r="E33" s="6" t="str">
        <f>HYPERLINK("https://eping.wto.org/en/Search?viewData= G/TBT/N/RWA/828"," G/TBT/N/RWA/828")</f>
        <v xml:space="preserve"> G/TBT/N/RWA/828</v>
      </c>
      <c r="F33" s="6" t="s">
        <v>82</v>
      </c>
      <c r="G33" s="8" t="s">
        <v>218</v>
      </c>
      <c r="H33" s="8" t="s">
        <v>219</v>
      </c>
      <c r="I33" s="6" t="s">
        <v>86</v>
      </c>
      <c r="J33" s="6" t="s">
        <v>87</v>
      </c>
      <c r="L33" s="6" t="s">
        <v>150</v>
      </c>
      <c r="M33" s="7">
        <v>45040</v>
      </c>
      <c r="N33" s="6" t="s">
        <v>22</v>
      </c>
      <c r="O33" s="8" t="s">
        <v>199</v>
      </c>
      <c r="P33" s="6" t="str">
        <f>HYPERLINK("https://docs.wto.org/imrd/directdoc.asp?DDFDocuments/t/G/SPS/NEU616.DOCX", "https://docs.wto.org/imrd/directdoc.asp?DDFDocuments/t/G/SPS/NEU616.DOCX")</f>
        <v>https://docs.wto.org/imrd/directdoc.asp?DDFDocuments/t/G/SPS/NEU616.DOCX</v>
      </c>
      <c r="Q33" s="6" t="str">
        <f>HYPERLINK("https://docs.wto.org/imrd/directdoc.asp?DDFDocuments/u/G/SPS/NEU616.DOCX", "https://docs.wto.org/imrd/directdoc.asp?DDFDocuments/u/G/SPS/NEU616.DOCX")</f>
        <v>https://docs.wto.org/imrd/directdoc.asp?DDFDocuments/u/G/SPS/NEU616.DOCX</v>
      </c>
      <c r="R33" s="6"/>
    </row>
    <row r="34" spans="1:18" ht="135">
      <c r="A34" s="2" t="s">
        <v>938</v>
      </c>
      <c r="B34" s="7">
        <v>44979</v>
      </c>
      <c r="C34" s="8" t="s">
        <v>85</v>
      </c>
      <c r="D34" s="8" t="s">
        <v>136</v>
      </c>
      <c r="E34" s="6" t="str">
        <f>HYPERLINK("https://eping.wto.org/en/Search?viewData= G/TBT/N/RWA/819"," G/TBT/N/RWA/819")</f>
        <v xml:space="preserve"> G/TBT/N/RWA/819</v>
      </c>
      <c r="F34" s="6" t="s">
        <v>82</v>
      </c>
      <c r="G34" s="8" t="s">
        <v>301</v>
      </c>
      <c r="H34" s="8" t="s">
        <v>302</v>
      </c>
      <c r="I34" s="6" t="s">
        <v>86</v>
      </c>
      <c r="J34" s="6" t="s">
        <v>303</v>
      </c>
      <c r="L34" s="6" t="s">
        <v>56</v>
      </c>
      <c r="M34" s="7">
        <v>45040</v>
      </c>
      <c r="N34" s="6" t="s">
        <v>22</v>
      </c>
      <c r="O34" s="8" t="s">
        <v>195</v>
      </c>
      <c r="P34" s="6" t="str">
        <f>HYPERLINK("https://docs.wto.org/imrd/directdoc.asp?DDFDocuments/t/G/TBTN23/BDI319.DOCX", "https://docs.wto.org/imrd/directdoc.asp?DDFDocuments/t/G/TBTN23/BDI319.DOCX")</f>
        <v>https://docs.wto.org/imrd/directdoc.asp?DDFDocuments/t/G/TBTN23/BDI319.DOCX</v>
      </c>
      <c r="Q34" s="6"/>
      <c r="R34" s="6"/>
    </row>
    <row r="35" spans="1:18" ht="135">
      <c r="A35" s="2" t="s">
        <v>938</v>
      </c>
      <c r="B35" s="7">
        <v>44979</v>
      </c>
      <c r="C35" s="8" t="s">
        <v>85</v>
      </c>
      <c r="D35" s="8" t="s">
        <v>136</v>
      </c>
      <c r="E35" s="6" t="str">
        <f>HYPERLINK("https://eping.wto.org/en/Search?viewData= G/TBT/N/RWA/820"," G/TBT/N/RWA/820")</f>
        <v xml:space="preserve"> G/TBT/N/RWA/820</v>
      </c>
      <c r="F35" s="6" t="s">
        <v>82</v>
      </c>
      <c r="G35" s="8" t="s">
        <v>311</v>
      </c>
      <c r="H35" s="8" t="s">
        <v>312</v>
      </c>
      <c r="I35" s="6" t="s">
        <v>86</v>
      </c>
      <c r="J35" s="6" t="s">
        <v>87</v>
      </c>
      <c r="L35" s="6" t="s">
        <v>49</v>
      </c>
      <c r="M35" s="7">
        <v>45049</v>
      </c>
      <c r="N35" s="6" t="s">
        <v>22</v>
      </c>
      <c r="O35" s="6"/>
      <c r="P35" s="6" t="str">
        <f>HYPERLINK("https://docs.wto.org/imrd/directdoc.asp?DDFDocuments/t/G/SPS/NCAN1483.DOCX", "https://docs.wto.org/imrd/directdoc.asp?DDFDocuments/t/G/SPS/NCAN1483.DOCX")</f>
        <v>https://docs.wto.org/imrd/directdoc.asp?DDFDocuments/t/G/SPS/NCAN1483.DOCX</v>
      </c>
      <c r="Q35" s="6" t="str">
        <f>HYPERLINK("https://docs.wto.org/imrd/directdoc.asp?DDFDocuments/u/G/SPS/NCAN1483.DOCX", "https://docs.wto.org/imrd/directdoc.asp?DDFDocuments/u/G/SPS/NCAN1483.DOCX")</f>
        <v>https://docs.wto.org/imrd/directdoc.asp?DDFDocuments/u/G/SPS/NCAN1483.DOCX</v>
      </c>
      <c r="R35" s="6"/>
    </row>
    <row r="36" spans="1:18" ht="135">
      <c r="A36" s="2" t="s">
        <v>938</v>
      </c>
      <c r="B36" s="7">
        <v>44979</v>
      </c>
      <c r="C36" s="8" t="s">
        <v>85</v>
      </c>
      <c r="D36" s="8" t="s">
        <v>121</v>
      </c>
      <c r="E36" s="6" t="str">
        <f>HYPERLINK("https://eping.wto.org/en/Search?viewData= G/TBT/N/RWA/821"," G/TBT/N/RWA/821")</f>
        <v xml:space="preserve"> G/TBT/N/RWA/821</v>
      </c>
      <c r="F36" s="6" t="s">
        <v>82</v>
      </c>
      <c r="G36" s="8" t="s">
        <v>318</v>
      </c>
      <c r="H36" s="8" t="s">
        <v>319</v>
      </c>
      <c r="I36" s="6" t="s">
        <v>86</v>
      </c>
      <c r="J36" s="6" t="s">
        <v>320</v>
      </c>
      <c r="L36" s="6" t="s">
        <v>56</v>
      </c>
      <c r="M36" s="7">
        <v>45040</v>
      </c>
      <c r="N36" s="6" t="s">
        <v>22</v>
      </c>
      <c r="O36" s="8" t="s">
        <v>170</v>
      </c>
      <c r="P36" s="6" t="str">
        <f>HYPERLINK("https://docs.wto.org/imrd/directdoc.asp?DDFDocuments/t/G/TBTN23/BDI321.DOCX", "https://docs.wto.org/imrd/directdoc.asp?DDFDocuments/t/G/TBTN23/BDI321.DOCX")</f>
        <v>https://docs.wto.org/imrd/directdoc.asp?DDFDocuments/t/G/TBTN23/BDI321.DOCX</v>
      </c>
      <c r="Q36" s="6"/>
      <c r="R36" s="6"/>
    </row>
    <row r="37" spans="1:18" ht="285">
      <c r="A37" s="9" t="s">
        <v>1008</v>
      </c>
      <c r="B37" s="7">
        <v>44963</v>
      </c>
      <c r="C37" s="8" t="s">
        <v>846</v>
      </c>
      <c r="D37" s="8" t="s">
        <v>847</v>
      </c>
      <c r="E37" s="6" t="str">
        <f>HYPERLINK("https://eping.wto.org/en/Search?viewData= G/SPS/N/UKR/196"," G/SPS/N/UKR/196")</f>
        <v xml:space="preserve"> G/SPS/N/UKR/196</v>
      </c>
      <c r="F37" s="6" t="s">
        <v>238</v>
      </c>
      <c r="G37" s="8" t="s">
        <v>844</v>
      </c>
      <c r="H37" s="8" t="s">
        <v>845</v>
      </c>
      <c r="I37" s="6" t="s">
        <v>20</v>
      </c>
      <c r="J37" s="6" t="s">
        <v>20</v>
      </c>
      <c r="L37" s="6" t="s">
        <v>89</v>
      </c>
      <c r="M37" s="7">
        <v>45040</v>
      </c>
      <c r="N37" s="6" t="s">
        <v>22</v>
      </c>
      <c r="O37" s="8" t="s">
        <v>207</v>
      </c>
      <c r="P37" s="6" t="str">
        <f>HYPERLINK("https://docs.wto.org/imrd/directdoc.asp?DDFDocuments/t/G/TBTN23/BDI323.DOCX", "https://docs.wto.org/imrd/directdoc.asp?DDFDocuments/t/G/TBTN23/BDI323.DOCX")</f>
        <v>https://docs.wto.org/imrd/directdoc.asp?DDFDocuments/t/G/TBTN23/BDI323.DOCX</v>
      </c>
      <c r="Q37" s="6"/>
      <c r="R37" s="6"/>
    </row>
    <row r="38" spans="1:18" ht="90">
      <c r="A38" s="9" t="s">
        <v>970</v>
      </c>
      <c r="B38" s="7">
        <v>44977</v>
      </c>
      <c r="C38" s="8" t="s">
        <v>408</v>
      </c>
      <c r="D38" s="8" t="s">
        <v>410</v>
      </c>
      <c r="E38" s="6" t="str">
        <f>HYPERLINK("https://eping.wto.org/en/Search?viewData= G/TBT/N/CHL/623"," G/TBT/N/CHL/623")</f>
        <v xml:space="preserve"> G/TBT/N/CHL/623</v>
      </c>
      <c r="F38" s="6" t="s">
        <v>209</v>
      </c>
      <c r="G38" s="8" t="s">
        <v>406</v>
      </c>
      <c r="H38" s="8" t="s">
        <v>407</v>
      </c>
      <c r="I38" s="6" t="s">
        <v>20</v>
      </c>
      <c r="J38" s="6" t="s">
        <v>409</v>
      </c>
      <c r="L38" s="6" t="s">
        <v>89</v>
      </c>
      <c r="M38" s="7">
        <v>45040</v>
      </c>
      <c r="N38" s="6" t="s">
        <v>22</v>
      </c>
      <c r="O38" s="8" t="s">
        <v>207</v>
      </c>
      <c r="P38" s="6" t="str">
        <f>HYPERLINK("https://docs.wto.org/imrd/directdoc.asp?DDFDocuments/t/G/TBTN23/BDI323.DOCX", "https://docs.wto.org/imrd/directdoc.asp?DDFDocuments/t/G/TBTN23/BDI323.DOCX")</f>
        <v>https://docs.wto.org/imrd/directdoc.asp?DDFDocuments/t/G/TBTN23/BDI323.DOCX</v>
      </c>
      <c r="Q38" s="6"/>
      <c r="R38" s="6"/>
    </row>
    <row r="39" spans="1:18" ht="60">
      <c r="A39" s="9" t="s">
        <v>970</v>
      </c>
      <c r="B39" s="7">
        <v>44977</v>
      </c>
      <c r="C39" s="8" t="s">
        <v>389</v>
      </c>
      <c r="D39" s="8" t="s">
        <v>414</v>
      </c>
      <c r="E39" s="6" t="str">
        <f>HYPERLINK("https://eping.wto.org/en/Search?viewData= G/TBT/N/JPN/763"," G/TBT/N/JPN/763")</f>
        <v xml:space="preserve"> G/TBT/N/JPN/763</v>
      </c>
      <c r="F39" s="6" t="s">
        <v>386</v>
      </c>
      <c r="G39" s="8" t="s">
        <v>389</v>
      </c>
      <c r="H39" s="8" t="s">
        <v>413</v>
      </c>
      <c r="I39" s="6" t="s">
        <v>20</v>
      </c>
      <c r="J39" s="6" t="s">
        <v>409</v>
      </c>
      <c r="L39" s="6" t="s">
        <v>56</v>
      </c>
      <c r="M39" s="7">
        <v>45040</v>
      </c>
      <c r="N39" s="6" t="s">
        <v>22</v>
      </c>
      <c r="O39" s="8" t="s">
        <v>195</v>
      </c>
      <c r="P39" s="6" t="str">
        <f>HYPERLINK("https://docs.wto.org/imrd/directdoc.asp?DDFDocuments/t/G/TBTN23/BDI319.DOCX", "https://docs.wto.org/imrd/directdoc.asp?DDFDocuments/t/G/TBTN23/BDI319.DOCX")</f>
        <v>https://docs.wto.org/imrd/directdoc.asp?DDFDocuments/t/G/TBTN23/BDI319.DOCX</v>
      </c>
      <c r="Q39" s="6"/>
      <c r="R39" s="6"/>
    </row>
    <row r="40" spans="1:18" ht="150">
      <c r="A40" s="9" t="s">
        <v>1015</v>
      </c>
      <c r="B40" s="7">
        <v>44960</v>
      </c>
      <c r="C40" s="8" t="s">
        <v>893</v>
      </c>
      <c r="D40" s="8" t="s">
        <v>465</v>
      </c>
      <c r="E40" s="6" t="str">
        <f>HYPERLINK("https://eping.wto.org/en/Search?viewData= G/SPS/N/CHL/740"," G/SPS/N/CHL/740")</f>
        <v xml:space="preserve"> G/SPS/N/CHL/740</v>
      </c>
      <c r="F40" s="6" t="s">
        <v>209</v>
      </c>
      <c r="G40" s="8" t="s">
        <v>891</v>
      </c>
      <c r="H40" s="8" t="s">
        <v>892</v>
      </c>
      <c r="I40" s="6" t="s">
        <v>20</v>
      </c>
      <c r="J40" s="6" t="s">
        <v>20</v>
      </c>
      <c r="L40" s="6" t="s">
        <v>89</v>
      </c>
      <c r="M40" s="7">
        <v>45040</v>
      </c>
      <c r="N40" s="6" t="s">
        <v>22</v>
      </c>
      <c r="O40" s="8" t="s">
        <v>213</v>
      </c>
      <c r="P40" s="6"/>
      <c r="Q40" s="6"/>
      <c r="R40" s="6" t="str">
        <f>HYPERLINK("https://docs.wto.org/imrd/directdoc.asp?DDFDocuments/v/G/TBTN23/CHL624.DOCX", "https://docs.wto.org/imrd/directdoc.asp?DDFDocuments/v/G/TBTN23/CHL624.DOCX")</f>
        <v>https://docs.wto.org/imrd/directdoc.asp?DDFDocuments/v/G/TBTN23/CHL624.DOCX</v>
      </c>
    </row>
    <row r="41" spans="1:18" ht="210">
      <c r="A41" s="9" t="s">
        <v>986</v>
      </c>
      <c r="B41" s="7">
        <v>44967</v>
      </c>
      <c r="C41" s="8" t="s">
        <v>631</v>
      </c>
      <c r="D41" s="8" t="s">
        <v>634</v>
      </c>
      <c r="E41" s="6" t="str">
        <f>HYPERLINK("https://eping.wto.org/en/Search?viewData= G/TBT/N/USA/1963"," G/TBT/N/USA/1963")</f>
        <v xml:space="preserve"> G/TBT/N/USA/1963</v>
      </c>
      <c r="F41" s="6" t="s">
        <v>127</v>
      </c>
      <c r="G41" s="8" t="s">
        <v>629</v>
      </c>
      <c r="H41" s="8" t="s">
        <v>630</v>
      </c>
      <c r="I41" s="6" t="s">
        <v>632</v>
      </c>
      <c r="J41" s="6" t="s">
        <v>633</v>
      </c>
      <c r="L41" s="6" t="s">
        <v>56</v>
      </c>
      <c r="M41" s="7">
        <v>45040</v>
      </c>
      <c r="N41" s="6" t="s">
        <v>22</v>
      </c>
      <c r="O41" s="8" t="s">
        <v>175</v>
      </c>
      <c r="P41" s="6" t="str">
        <f>HYPERLINK("https://docs.wto.org/imrd/directdoc.asp?DDFDocuments/t/G/TBTN23/BDI320.DOCX", "https://docs.wto.org/imrd/directdoc.asp?DDFDocuments/t/G/TBTN23/BDI320.DOCX")</f>
        <v>https://docs.wto.org/imrd/directdoc.asp?DDFDocuments/t/G/TBTN23/BDI320.DOCX</v>
      </c>
      <c r="Q41" s="6"/>
      <c r="R41" s="6"/>
    </row>
    <row r="42" spans="1:18" ht="409.5">
      <c r="A42" s="9" t="s">
        <v>1007</v>
      </c>
      <c r="B42" s="7">
        <v>44963</v>
      </c>
      <c r="C42" s="8" t="s">
        <v>840</v>
      </c>
      <c r="D42" s="8" t="s">
        <v>842</v>
      </c>
      <c r="E42" s="6" t="str">
        <f>HYPERLINK("https://eping.wto.org/en/Search?viewData= G/TBT/N/IRL/4"," G/TBT/N/IRL/4")</f>
        <v xml:space="preserve"> G/TBT/N/IRL/4</v>
      </c>
      <c r="F42" s="6" t="s">
        <v>837</v>
      </c>
      <c r="G42" s="8" t="s">
        <v>838</v>
      </c>
      <c r="H42" s="8" t="s">
        <v>839</v>
      </c>
      <c r="I42" s="6" t="s">
        <v>841</v>
      </c>
      <c r="J42" s="6" t="s">
        <v>20</v>
      </c>
      <c r="L42" s="6" t="s">
        <v>56</v>
      </c>
      <c r="M42" s="7">
        <v>45040</v>
      </c>
      <c r="N42" s="6" t="s">
        <v>22</v>
      </c>
      <c r="O42" s="8" t="s">
        <v>170</v>
      </c>
      <c r="P42" s="6" t="str">
        <f>HYPERLINK("https://docs.wto.org/imrd/directdoc.asp?DDFDocuments/t/G/TBTN23/BDI321.DOCX", "https://docs.wto.org/imrd/directdoc.asp?DDFDocuments/t/G/TBTN23/BDI321.DOCX")</f>
        <v>https://docs.wto.org/imrd/directdoc.asp?DDFDocuments/t/G/TBTN23/BDI321.DOCX</v>
      </c>
      <c r="Q42" s="6"/>
      <c r="R42" s="6"/>
    </row>
    <row r="43" spans="1:18" ht="135">
      <c r="A43" s="9" t="s">
        <v>981</v>
      </c>
      <c r="B43" s="7">
        <v>44972</v>
      </c>
      <c r="C43" s="8" t="s">
        <v>451</v>
      </c>
      <c r="D43" s="8" t="s">
        <v>522</v>
      </c>
      <c r="E43" s="6" t="str">
        <f>HYPERLINK("https://eping.wto.org/en/Search?viewData= G/TBT/N/UKR/244"," G/TBT/N/UKR/244")</f>
        <v xml:space="preserve"> G/TBT/N/UKR/244</v>
      </c>
      <c r="F43" s="6" t="s">
        <v>238</v>
      </c>
      <c r="G43" s="8" t="s">
        <v>519</v>
      </c>
      <c r="H43" s="8" t="s">
        <v>520</v>
      </c>
      <c r="I43" s="6" t="s">
        <v>20</v>
      </c>
      <c r="J43" s="6" t="s">
        <v>521</v>
      </c>
      <c r="L43" s="6" t="s">
        <v>56</v>
      </c>
      <c r="M43" s="7">
        <v>45040</v>
      </c>
      <c r="N43" s="6" t="s">
        <v>22</v>
      </c>
      <c r="O43" s="8" t="s">
        <v>216</v>
      </c>
      <c r="P43" s="6" t="str">
        <f>HYPERLINK("https://docs.wto.org/imrd/directdoc.asp?DDFDocuments/t/G/TBTN23/BDI322.DOCX", "https://docs.wto.org/imrd/directdoc.asp?DDFDocuments/t/G/TBTN23/BDI322.DOCX")</f>
        <v>https://docs.wto.org/imrd/directdoc.asp?DDFDocuments/t/G/TBTN23/BDI322.DOCX</v>
      </c>
      <c r="Q43" s="6"/>
      <c r="R43" s="6"/>
    </row>
    <row r="44" spans="1:18" ht="409.5">
      <c r="A44" s="9" t="s">
        <v>973</v>
      </c>
      <c r="B44" s="7">
        <v>44973</v>
      </c>
      <c r="C44" s="8" t="s">
        <v>470</v>
      </c>
      <c r="D44" s="8" t="s">
        <v>472</v>
      </c>
      <c r="E44" s="6" t="str">
        <f>HYPERLINK("https://eping.wto.org/en/Search?viewData= G/TBT/N/USA/1967"," G/TBT/N/USA/1967")</f>
        <v xml:space="preserve"> G/TBT/N/USA/1967</v>
      </c>
      <c r="F44" s="6" t="s">
        <v>127</v>
      </c>
      <c r="G44" s="8" t="s">
        <v>468</v>
      </c>
      <c r="H44" s="8" t="s">
        <v>469</v>
      </c>
      <c r="I44" s="6" t="s">
        <v>20</v>
      </c>
      <c r="J44" s="6" t="s">
        <v>471</v>
      </c>
      <c r="L44" s="6" t="s">
        <v>89</v>
      </c>
      <c r="M44" s="7">
        <v>45040</v>
      </c>
      <c r="N44" s="6" t="s">
        <v>22</v>
      </c>
      <c r="O44" s="8" t="s">
        <v>207</v>
      </c>
      <c r="P44" s="6" t="str">
        <f>HYPERLINK("https://docs.wto.org/imrd/directdoc.asp?DDFDocuments/t/G/TBTN23/BDI323.DOCX", "https://docs.wto.org/imrd/directdoc.asp?DDFDocuments/t/G/TBTN23/BDI323.DOCX")</f>
        <v>https://docs.wto.org/imrd/directdoc.asp?DDFDocuments/t/G/TBTN23/BDI323.DOCX</v>
      </c>
      <c r="Q44" s="6"/>
      <c r="R44" s="6"/>
    </row>
    <row r="45" spans="1:18" ht="60">
      <c r="A45" s="9" t="s">
        <v>978</v>
      </c>
      <c r="B45" s="7">
        <v>44973</v>
      </c>
      <c r="C45" s="8" t="s">
        <v>497</v>
      </c>
      <c r="D45" s="8" t="s">
        <v>500</v>
      </c>
      <c r="E45" s="6" t="str">
        <f>HYPERLINK("https://eping.wto.org/en/Search?viewData= G/TBT/N/MWI/85"," G/TBT/N/MWI/85")</f>
        <v xml:space="preserve"> G/TBT/N/MWI/85</v>
      </c>
      <c r="F45" s="6" t="s">
        <v>494</v>
      </c>
      <c r="G45" s="8" t="s">
        <v>495</v>
      </c>
      <c r="H45" s="8" t="s">
        <v>496</v>
      </c>
      <c r="I45" s="6" t="s">
        <v>498</v>
      </c>
      <c r="J45" s="6" t="s">
        <v>499</v>
      </c>
      <c r="L45" s="6" t="s">
        <v>89</v>
      </c>
      <c r="M45" s="7">
        <v>45040</v>
      </c>
      <c r="N45" s="6" t="s">
        <v>22</v>
      </c>
      <c r="O45" s="8" t="s">
        <v>181</v>
      </c>
      <c r="P45" s="6" t="str">
        <f>HYPERLINK("https://docs.wto.org/imrd/directdoc.asp?DDFDocuments/t/G/TBTN23/BDI324.DOCX", "https://docs.wto.org/imrd/directdoc.asp?DDFDocuments/t/G/TBTN23/BDI324.DOCX")</f>
        <v>https://docs.wto.org/imrd/directdoc.asp?DDFDocuments/t/G/TBTN23/BDI324.DOCX</v>
      </c>
      <c r="Q45" s="6"/>
      <c r="R45" s="6"/>
    </row>
    <row r="46" spans="1:18" ht="60">
      <c r="A46" s="9" t="s">
        <v>978</v>
      </c>
      <c r="B46" s="7">
        <v>44971</v>
      </c>
      <c r="C46" s="8" t="s">
        <v>534</v>
      </c>
      <c r="D46" s="8" t="s">
        <v>500</v>
      </c>
      <c r="E46" s="6" t="str">
        <f>HYPERLINK("https://eping.wto.org/en/Search?viewData= G/TBT/N/MWI/89"," G/TBT/N/MWI/89")</f>
        <v xml:space="preserve"> G/TBT/N/MWI/89</v>
      </c>
      <c r="F46" s="6" t="s">
        <v>494</v>
      </c>
      <c r="G46" s="8" t="s">
        <v>532</v>
      </c>
      <c r="H46" s="8" t="s">
        <v>533</v>
      </c>
      <c r="I46" s="6" t="s">
        <v>498</v>
      </c>
      <c r="J46" s="6" t="s">
        <v>535</v>
      </c>
      <c r="L46" s="6" t="s">
        <v>20</v>
      </c>
      <c r="M46" s="7">
        <v>45040</v>
      </c>
      <c r="N46" s="6" t="s">
        <v>22</v>
      </c>
      <c r="O46" s="8" t="s">
        <v>220</v>
      </c>
      <c r="P46" s="6" t="str">
        <f>HYPERLINK("https://docs.wto.org/imrd/directdoc.asp?DDFDocuments/t/G/TBTN23/RWA828.DOCX", "https://docs.wto.org/imrd/directdoc.asp?DDFDocuments/t/G/TBTN23/RWA828.DOCX")</f>
        <v>https://docs.wto.org/imrd/directdoc.asp?DDFDocuments/t/G/TBTN23/RWA828.DOCX</v>
      </c>
      <c r="Q46" s="6"/>
      <c r="R46" s="6"/>
    </row>
    <row r="47" spans="1:18" ht="60">
      <c r="A47" s="9" t="s">
        <v>978</v>
      </c>
      <c r="B47" s="7">
        <v>44971</v>
      </c>
      <c r="C47" s="8" t="s">
        <v>539</v>
      </c>
      <c r="D47" s="8" t="s">
        <v>500</v>
      </c>
      <c r="E47" s="6" t="str">
        <f>HYPERLINK("https://eping.wto.org/en/Search?viewData= G/TBT/N/MWI/82"," G/TBT/N/MWI/82")</f>
        <v xml:space="preserve"> G/TBT/N/MWI/82</v>
      </c>
      <c r="F47" s="6" t="s">
        <v>494</v>
      </c>
      <c r="G47" s="8" t="s">
        <v>537</v>
      </c>
      <c r="H47" s="8" t="s">
        <v>538</v>
      </c>
      <c r="I47" s="6" t="s">
        <v>540</v>
      </c>
      <c r="J47" s="6" t="s">
        <v>193</v>
      </c>
      <c r="L47" s="6" t="s">
        <v>89</v>
      </c>
      <c r="M47" s="7">
        <v>45040</v>
      </c>
      <c r="N47" s="6" t="s">
        <v>22</v>
      </c>
      <c r="O47" s="8" t="s">
        <v>207</v>
      </c>
      <c r="P47" s="6" t="str">
        <f>HYPERLINK("https://docs.wto.org/imrd/directdoc.asp?DDFDocuments/t/G/TBTN23/BDI323.DOCX", "https://docs.wto.org/imrd/directdoc.asp?DDFDocuments/t/G/TBTN23/BDI323.DOCX")</f>
        <v>https://docs.wto.org/imrd/directdoc.asp?DDFDocuments/t/G/TBTN23/BDI323.DOCX</v>
      </c>
      <c r="Q47" s="6"/>
      <c r="R47" s="6"/>
    </row>
    <row r="48" spans="1:18" ht="60">
      <c r="A48" s="9" t="s">
        <v>978</v>
      </c>
      <c r="B48" s="7">
        <v>44971</v>
      </c>
      <c r="C48" s="8" t="s">
        <v>544</v>
      </c>
      <c r="D48" s="8" t="s">
        <v>546</v>
      </c>
      <c r="E48" s="6" t="str">
        <f>HYPERLINK("https://eping.wto.org/en/Search?viewData= G/TBT/N/MWI/88"," G/TBT/N/MWI/88")</f>
        <v xml:space="preserve"> G/TBT/N/MWI/88</v>
      </c>
      <c r="F48" s="6" t="s">
        <v>494</v>
      </c>
      <c r="G48" s="8" t="s">
        <v>542</v>
      </c>
      <c r="H48" s="8" t="s">
        <v>543</v>
      </c>
      <c r="I48" s="6" t="s">
        <v>498</v>
      </c>
      <c r="J48" s="6" t="s">
        <v>545</v>
      </c>
      <c r="L48" s="6" t="s">
        <v>56</v>
      </c>
      <c r="M48" s="7">
        <v>45040</v>
      </c>
      <c r="N48" s="6" t="s">
        <v>22</v>
      </c>
      <c r="O48" s="8" t="s">
        <v>175</v>
      </c>
      <c r="P48" s="6" t="str">
        <f>HYPERLINK("https://docs.wto.org/imrd/directdoc.asp?DDFDocuments/t/G/TBTN23/BDI320.DOCX", "https://docs.wto.org/imrd/directdoc.asp?DDFDocuments/t/G/TBTN23/BDI320.DOCX")</f>
        <v>https://docs.wto.org/imrd/directdoc.asp?DDFDocuments/t/G/TBTN23/BDI320.DOCX</v>
      </c>
      <c r="Q48" s="6"/>
      <c r="R48" s="6"/>
    </row>
    <row r="49" spans="1:18" ht="60">
      <c r="A49" s="9" t="s">
        <v>978</v>
      </c>
      <c r="B49" s="7">
        <v>44971</v>
      </c>
      <c r="C49" s="8" t="s">
        <v>550</v>
      </c>
      <c r="D49" s="8" t="s">
        <v>500</v>
      </c>
      <c r="E49" s="6" t="str">
        <f>HYPERLINK("https://eping.wto.org/en/Search?viewData= G/TBT/N/MWI/87"," G/TBT/N/MWI/87")</f>
        <v xml:space="preserve"> G/TBT/N/MWI/87</v>
      </c>
      <c r="F49" s="6" t="s">
        <v>494</v>
      </c>
      <c r="G49" s="8" t="s">
        <v>548</v>
      </c>
      <c r="H49" s="8" t="s">
        <v>549</v>
      </c>
      <c r="I49" s="6" t="s">
        <v>551</v>
      </c>
      <c r="J49" s="6" t="s">
        <v>535</v>
      </c>
      <c r="L49" s="6" t="s">
        <v>56</v>
      </c>
      <c r="M49" s="7">
        <v>45040</v>
      </c>
      <c r="N49" s="6" t="s">
        <v>22</v>
      </c>
      <c r="O49" s="8" t="s">
        <v>216</v>
      </c>
      <c r="P49" s="6" t="str">
        <f>HYPERLINK("https://docs.wto.org/imrd/directdoc.asp?DDFDocuments/t/G/TBTN23/BDI322.DOCX", "https://docs.wto.org/imrd/directdoc.asp?DDFDocuments/t/G/TBTN23/BDI322.DOCX")</f>
        <v>https://docs.wto.org/imrd/directdoc.asp?DDFDocuments/t/G/TBTN23/BDI322.DOCX</v>
      </c>
      <c r="Q49" s="6"/>
      <c r="R49" s="6"/>
    </row>
    <row r="50" spans="1:18" ht="60">
      <c r="A50" s="9" t="s">
        <v>978</v>
      </c>
      <c r="B50" s="7">
        <v>44971</v>
      </c>
      <c r="C50" s="8" t="s">
        <v>555</v>
      </c>
      <c r="D50" s="8" t="s">
        <v>500</v>
      </c>
      <c r="E50" s="6" t="str">
        <f>HYPERLINK("https://eping.wto.org/en/Search?viewData= G/TBT/N/MWI/86"," G/TBT/N/MWI/86")</f>
        <v xml:space="preserve"> G/TBT/N/MWI/86</v>
      </c>
      <c r="F50" s="6" t="s">
        <v>494</v>
      </c>
      <c r="G50" s="8" t="s">
        <v>553</v>
      </c>
      <c r="H50" s="8" t="s">
        <v>554</v>
      </c>
      <c r="I50" s="6" t="s">
        <v>167</v>
      </c>
      <c r="J50" s="6" t="s">
        <v>556</v>
      </c>
      <c r="L50" s="6" t="s">
        <v>89</v>
      </c>
      <c r="M50" s="7">
        <v>45040</v>
      </c>
      <c r="N50" s="6" t="s">
        <v>22</v>
      </c>
      <c r="O50" s="8" t="s">
        <v>181</v>
      </c>
      <c r="P50" s="6" t="str">
        <f>HYPERLINK("https://docs.wto.org/imrd/directdoc.asp?DDFDocuments/t/G/TBTN23/BDI324.DOCX", "https://docs.wto.org/imrd/directdoc.asp?DDFDocuments/t/G/TBTN23/BDI324.DOCX")</f>
        <v>https://docs.wto.org/imrd/directdoc.asp?DDFDocuments/t/G/TBTN23/BDI324.DOCX</v>
      </c>
      <c r="Q50" s="6"/>
      <c r="R50" s="6"/>
    </row>
    <row r="51" spans="1:18" ht="60">
      <c r="A51" s="9" t="s">
        <v>978</v>
      </c>
      <c r="B51" s="7">
        <v>44971</v>
      </c>
      <c r="C51" s="8" t="s">
        <v>560</v>
      </c>
      <c r="D51" s="8" t="s">
        <v>500</v>
      </c>
      <c r="E51" s="6" t="str">
        <f>HYPERLINK("https://eping.wto.org/en/Search?viewData= G/TBT/N/MWI/81"," G/TBT/N/MWI/81")</f>
        <v xml:space="preserve"> G/TBT/N/MWI/81</v>
      </c>
      <c r="F51" s="6" t="s">
        <v>494</v>
      </c>
      <c r="G51" s="8" t="s">
        <v>558</v>
      </c>
      <c r="H51" s="8" t="s">
        <v>559</v>
      </c>
      <c r="I51" s="6" t="s">
        <v>561</v>
      </c>
      <c r="J51" s="6" t="s">
        <v>193</v>
      </c>
      <c r="L51" s="6" t="s">
        <v>56</v>
      </c>
      <c r="M51" s="7">
        <v>45040</v>
      </c>
      <c r="N51" s="6" t="s">
        <v>22</v>
      </c>
      <c r="O51" s="8" t="s">
        <v>216</v>
      </c>
      <c r="P51" s="6" t="str">
        <f>HYPERLINK("https://docs.wto.org/imrd/directdoc.asp?DDFDocuments/t/G/TBTN23/BDI322.DOCX", "https://docs.wto.org/imrd/directdoc.asp?DDFDocuments/t/G/TBTN23/BDI322.DOCX")</f>
        <v>https://docs.wto.org/imrd/directdoc.asp?DDFDocuments/t/G/TBTN23/BDI322.DOCX</v>
      </c>
      <c r="Q51" s="6"/>
      <c r="R51" s="6"/>
    </row>
    <row r="52" spans="1:18" ht="60">
      <c r="A52" s="9" t="s">
        <v>978</v>
      </c>
      <c r="B52" s="7">
        <v>44971</v>
      </c>
      <c r="C52" s="8" t="s">
        <v>497</v>
      </c>
      <c r="D52" s="8" t="s">
        <v>500</v>
      </c>
      <c r="E52" s="6" t="str">
        <f>HYPERLINK("https://eping.wto.org/en/Search?viewData= G/TBT/N/MWI/80"," G/TBT/N/MWI/80")</f>
        <v xml:space="preserve"> G/TBT/N/MWI/80</v>
      </c>
      <c r="F52" s="6" t="s">
        <v>494</v>
      </c>
      <c r="G52" s="8" t="s">
        <v>569</v>
      </c>
      <c r="H52" s="8" t="s">
        <v>570</v>
      </c>
      <c r="I52" s="6" t="s">
        <v>498</v>
      </c>
      <c r="J52" s="6" t="s">
        <v>499</v>
      </c>
      <c r="L52" s="6" t="s">
        <v>56</v>
      </c>
      <c r="M52" s="7">
        <v>45040</v>
      </c>
      <c r="N52" s="6" t="s">
        <v>22</v>
      </c>
      <c r="O52" s="8" t="s">
        <v>216</v>
      </c>
      <c r="P52" s="6" t="str">
        <f>HYPERLINK("https://docs.wto.org/imrd/directdoc.asp?DDFDocuments/t/G/TBTN23/BDI322.DOCX", "https://docs.wto.org/imrd/directdoc.asp?DDFDocuments/t/G/TBTN23/BDI322.DOCX")</f>
        <v>https://docs.wto.org/imrd/directdoc.asp?DDFDocuments/t/G/TBTN23/BDI322.DOCX</v>
      </c>
      <c r="Q52" s="6"/>
      <c r="R52" s="6"/>
    </row>
    <row r="53" spans="1:18" ht="60">
      <c r="A53" s="9" t="s">
        <v>978</v>
      </c>
      <c r="B53" s="7">
        <v>44971</v>
      </c>
      <c r="C53" s="8" t="s">
        <v>497</v>
      </c>
      <c r="D53" s="8" t="s">
        <v>500</v>
      </c>
      <c r="E53" s="6" t="str">
        <f>HYPERLINK("https://eping.wto.org/en/Search?viewData= G/TBT/N/MWI/92"," G/TBT/N/MWI/92")</f>
        <v xml:space="preserve"> G/TBT/N/MWI/92</v>
      </c>
      <c r="F53" s="6" t="s">
        <v>494</v>
      </c>
      <c r="G53" s="8" t="s">
        <v>572</v>
      </c>
      <c r="H53" s="8" t="s">
        <v>573</v>
      </c>
      <c r="I53" s="6" t="s">
        <v>498</v>
      </c>
      <c r="J53" s="6" t="s">
        <v>499</v>
      </c>
      <c r="L53" s="6" t="s">
        <v>20</v>
      </c>
      <c r="M53" s="7">
        <v>45040</v>
      </c>
      <c r="N53" s="6" t="s">
        <v>22</v>
      </c>
      <c r="O53" s="6"/>
      <c r="P53" s="6" t="str">
        <f>HYPERLINK("https://docs.wto.org/imrd/directdoc.asp?DDFDocuments/t/G/TBTN23/ARM89.DOCX", "https://docs.wto.org/imrd/directdoc.asp?DDFDocuments/t/G/TBTN23/ARM89.DOCX")</f>
        <v>https://docs.wto.org/imrd/directdoc.asp?DDFDocuments/t/G/TBTN23/ARM89.DOCX</v>
      </c>
      <c r="Q53" s="6"/>
      <c r="R53" s="6"/>
    </row>
    <row r="54" spans="1:18" ht="60">
      <c r="A54" s="9" t="s">
        <v>978</v>
      </c>
      <c r="B54" s="7">
        <v>44971</v>
      </c>
      <c r="C54" s="8" t="s">
        <v>560</v>
      </c>
      <c r="D54" s="8" t="s">
        <v>500</v>
      </c>
      <c r="E54" s="6" t="str">
        <f>HYPERLINK("https://eping.wto.org/en/Search?viewData= G/TBT/N/MWI/83"," G/TBT/N/MWI/83")</f>
        <v xml:space="preserve"> G/TBT/N/MWI/83</v>
      </c>
      <c r="F54" s="6" t="s">
        <v>494</v>
      </c>
      <c r="G54" s="8" t="s">
        <v>588</v>
      </c>
      <c r="H54" s="8" t="s">
        <v>589</v>
      </c>
      <c r="I54" s="6" t="s">
        <v>561</v>
      </c>
      <c r="J54" s="6" t="s">
        <v>193</v>
      </c>
      <c r="L54" s="6" t="s">
        <v>56</v>
      </c>
      <c r="M54" s="7">
        <v>45040</v>
      </c>
      <c r="N54" s="6" t="s">
        <v>22</v>
      </c>
      <c r="O54" s="8" t="s">
        <v>216</v>
      </c>
      <c r="P54" s="6" t="str">
        <f>HYPERLINK("https://docs.wto.org/imrd/directdoc.asp?DDFDocuments/t/G/TBTN23/BDI322.DOCX", "https://docs.wto.org/imrd/directdoc.asp?DDFDocuments/t/G/TBTN23/BDI322.DOCX")</f>
        <v>https://docs.wto.org/imrd/directdoc.asp?DDFDocuments/t/G/TBTN23/BDI322.DOCX</v>
      </c>
      <c r="Q54" s="6"/>
      <c r="R54" s="6"/>
    </row>
    <row r="55" spans="1:18" ht="60">
      <c r="A55" s="9" t="s">
        <v>978</v>
      </c>
      <c r="B55" s="7">
        <v>44971</v>
      </c>
      <c r="C55" s="8" t="s">
        <v>593</v>
      </c>
      <c r="D55" s="8" t="s">
        <v>500</v>
      </c>
      <c r="E55" s="6" t="str">
        <f>HYPERLINK("https://eping.wto.org/en/Search?viewData= G/TBT/N/MWI/91"," G/TBT/N/MWI/91")</f>
        <v xml:space="preserve"> G/TBT/N/MWI/91</v>
      </c>
      <c r="F55" s="6" t="s">
        <v>494</v>
      </c>
      <c r="G55" s="8" t="s">
        <v>591</v>
      </c>
      <c r="H55" s="8" t="s">
        <v>592</v>
      </c>
      <c r="I55" s="6" t="s">
        <v>594</v>
      </c>
      <c r="J55" s="6" t="s">
        <v>193</v>
      </c>
      <c r="L55" s="6" t="s">
        <v>230</v>
      </c>
      <c r="M55" s="7">
        <v>45040</v>
      </c>
      <c r="N55" s="6" t="s">
        <v>22</v>
      </c>
      <c r="O55" s="8" t="s">
        <v>231</v>
      </c>
      <c r="P55" s="6" t="str">
        <f>HYPERLINK("https://docs.wto.org/imrd/directdoc.asp?DDFDocuments/t/G/SPS/NTPKM608.DOCX", "https://docs.wto.org/imrd/directdoc.asp?DDFDocuments/t/G/SPS/NTPKM608.DOCX")</f>
        <v>https://docs.wto.org/imrd/directdoc.asp?DDFDocuments/t/G/SPS/NTPKM608.DOCX</v>
      </c>
      <c r="Q55" s="6" t="str">
        <f>HYPERLINK("https://docs.wto.org/imrd/directdoc.asp?DDFDocuments/u/G/SPS/NTPKM608.DOCX", "https://docs.wto.org/imrd/directdoc.asp?DDFDocuments/u/G/SPS/NTPKM608.DOCX")</f>
        <v>https://docs.wto.org/imrd/directdoc.asp?DDFDocuments/u/G/SPS/NTPKM608.DOCX</v>
      </c>
      <c r="R55" s="6"/>
    </row>
    <row r="56" spans="1:18" ht="60">
      <c r="A56" s="9" t="s">
        <v>978</v>
      </c>
      <c r="B56" s="7">
        <v>44971</v>
      </c>
      <c r="C56" s="8" t="s">
        <v>604</v>
      </c>
      <c r="D56" s="8" t="s">
        <v>500</v>
      </c>
      <c r="E56" s="6" t="str">
        <f>HYPERLINK("https://eping.wto.org/en/Search?viewData= G/TBT/N/MWI/90"," G/TBT/N/MWI/90")</f>
        <v xml:space="preserve"> G/TBT/N/MWI/90</v>
      </c>
      <c r="F56" s="6" t="s">
        <v>494</v>
      </c>
      <c r="G56" s="8" t="s">
        <v>602</v>
      </c>
      <c r="H56" s="8" t="s">
        <v>603</v>
      </c>
      <c r="I56" s="6" t="s">
        <v>605</v>
      </c>
      <c r="J56" s="6" t="s">
        <v>535</v>
      </c>
      <c r="L56" s="6" t="s">
        <v>56</v>
      </c>
      <c r="M56" s="7">
        <v>45040</v>
      </c>
      <c r="N56" s="6" t="s">
        <v>22</v>
      </c>
      <c r="O56" s="8" t="s">
        <v>175</v>
      </c>
      <c r="P56" s="6" t="str">
        <f>HYPERLINK("https://docs.wto.org/imrd/directdoc.asp?DDFDocuments/t/G/TBTN23/BDI320.DOCX", "https://docs.wto.org/imrd/directdoc.asp?DDFDocuments/t/G/TBTN23/BDI320.DOCX")</f>
        <v>https://docs.wto.org/imrd/directdoc.asp?DDFDocuments/t/G/TBTN23/BDI320.DOCX</v>
      </c>
      <c r="Q56" s="6"/>
      <c r="R56" s="6"/>
    </row>
    <row r="57" spans="1:18" ht="409.5">
      <c r="A57" s="9" t="s">
        <v>978</v>
      </c>
      <c r="B57" s="7">
        <v>44970</v>
      </c>
      <c r="C57" s="8" t="s">
        <v>626</v>
      </c>
      <c r="D57" s="8" t="s">
        <v>627</v>
      </c>
      <c r="E57" s="6" t="str">
        <f>HYPERLINK("https://eping.wto.org/en/Search?viewData= G/TBT/N/DOM/233"," G/TBT/N/DOM/233")</f>
        <v xml:space="preserve"> G/TBT/N/DOM/233</v>
      </c>
      <c r="F57" s="6" t="s">
        <v>623</v>
      </c>
      <c r="G57" s="8" t="s">
        <v>624</v>
      </c>
      <c r="H57" s="8" t="s">
        <v>625</v>
      </c>
      <c r="I57" s="6" t="s">
        <v>20</v>
      </c>
      <c r="J57" s="6" t="s">
        <v>226</v>
      </c>
      <c r="L57" s="6" t="s">
        <v>236</v>
      </c>
      <c r="M57" s="7">
        <v>45040</v>
      </c>
      <c r="N57" s="6" t="s">
        <v>22</v>
      </c>
      <c r="O57" s="8" t="s">
        <v>237</v>
      </c>
      <c r="P57" s="6" t="str">
        <f>HYPERLINK("https://docs.wto.org/imrd/directdoc.asp?DDFDocuments/t/G/SPS/NKOR775.DOCX", "https://docs.wto.org/imrd/directdoc.asp?DDFDocuments/t/G/SPS/NKOR775.DOCX")</f>
        <v>https://docs.wto.org/imrd/directdoc.asp?DDFDocuments/t/G/SPS/NKOR775.DOCX</v>
      </c>
      <c r="Q57" s="6" t="str">
        <f>HYPERLINK("https://docs.wto.org/imrd/directdoc.asp?DDFDocuments/u/G/SPS/NKOR775.DOCX", "https://docs.wto.org/imrd/directdoc.asp?DDFDocuments/u/G/SPS/NKOR775.DOCX")</f>
        <v>https://docs.wto.org/imrd/directdoc.asp?DDFDocuments/u/G/SPS/NKOR775.DOCX</v>
      </c>
      <c r="R57" s="6"/>
    </row>
    <row r="58" spans="1:18" ht="165">
      <c r="A58" s="9" t="s">
        <v>978</v>
      </c>
      <c r="B58" s="7">
        <v>44965</v>
      </c>
      <c r="C58" s="8" t="s">
        <v>754</v>
      </c>
      <c r="D58" s="8" t="s">
        <v>757</v>
      </c>
      <c r="E58" s="6" t="str">
        <f>HYPERLINK("https://eping.wto.org/en/Search?viewData= G/TBT/N/TZA/891"," G/TBT/N/TZA/891")</f>
        <v xml:space="preserve"> G/TBT/N/TZA/891</v>
      </c>
      <c r="F58" s="6" t="s">
        <v>208</v>
      </c>
      <c r="G58" s="8" t="s">
        <v>752</v>
      </c>
      <c r="H58" s="8" t="s">
        <v>753</v>
      </c>
      <c r="I58" s="6" t="s">
        <v>755</v>
      </c>
      <c r="J58" s="6" t="s">
        <v>756</v>
      </c>
      <c r="L58" s="6" t="s">
        <v>89</v>
      </c>
      <c r="M58" s="7">
        <v>45040</v>
      </c>
      <c r="N58" s="6" t="s">
        <v>22</v>
      </c>
      <c r="O58" s="8" t="s">
        <v>207</v>
      </c>
      <c r="P58" s="6" t="str">
        <f>HYPERLINK("https://docs.wto.org/imrd/directdoc.asp?DDFDocuments/t/G/TBTN23/BDI323.DOCX", "https://docs.wto.org/imrd/directdoc.asp?DDFDocuments/t/G/TBTN23/BDI323.DOCX")</f>
        <v>https://docs.wto.org/imrd/directdoc.asp?DDFDocuments/t/G/TBTN23/BDI323.DOCX</v>
      </c>
      <c r="Q58" s="6"/>
      <c r="R58" s="6"/>
    </row>
    <row r="59" spans="1:18" ht="75">
      <c r="A59" s="9" t="s">
        <v>978</v>
      </c>
      <c r="B59" s="7">
        <v>44965</v>
      </c>
      <c r="C59" s="8" t="s">
        <v>770</v>
      </c>
      <c r="D59" s="8" t="s">
        <v>675</v>
      </c>
      <c r="E59" s="6" t="str">
        <f>HYPERLINK("https://eping.wto.org/en/Search?viewData= G/TBT/N/JAM/115"," G/TBT/N/JAM/115")</f>
        <v xml:space="preserve"> G/TBT/N/JAM/115</v>
      </c>
      <c r="F59" s="6" t="s">
        <v>767</v>
      </c>
      <c r="G59" s="8" t="s">
        <v>768</v>
      </c>
      <c r="H59" s="8" t="s">
        <v>769</v>
      </c>
      <c r="I59" s="6" t="s">
        <v>20</v>
      </c>
      <c r="J59" s="6" t="s">
        <v>771</v>
      </c>
      <c r="L59" s="6" t="s">
        <v>20</v>
      </c>
      <c r="M59" s="7">
        <v>45040</v>
      </c>
      <c r="N59" s="6" t="s">
        <v>22</v>
      </c>
      <c r="O59" s="8" t="s">
        <v>244</v>
      </c>
      <c r="P59" s="6" t="str">
        <f>HYPERLINK("https://docs.wto.org/imrd/directdoc.asp?DDFDocuments/t/G/TBTN23/UKR245.DOCX", "https://docs.wto.org/imrd/directdoc.asp?DDFDocuments/t/G/TBTN23/UKR245.DOCX")</f>
        <v>https://docs.wto.org/imrd/directdoc.asp?DDFDocuments/t/G/TBTN23/UKR245.DOCX</v>
      </c>
      <c r="Q59" s="6"/>
      <c r="R59" s="6"/>
    </row>
    <row r="60" spans="1:18" ht="75">
      <c r="A60" s="9" t="s">
        <v>978</v>
      </c>
      <c r="B60" s="7">
        <v>44963</v>
      </c>
      <c r="C60" s="8" t="s">
        <v>803</v>
      </c>
      <c r="D60" s="8" t="s">
        <v>804</v>
      </c>
      <c r="E60" s="6" t="str">
        <f>HYPERLINK("https://eping.wto.org/en/Search?viewData= G/TBT/N/EU/952"," G/TBT/N/EU/952")</f>
        <v xml:space="preserve"> G/TBT/N/EU/952</v>
      </c>
      <c r="F60" s="6" t="s">
        <v>16</v>
      </c>
      <c r="G60" s="8" t="s">
        <v>801</v>
      </c>
      <c r="H60" s="8" t="s">
        <v>802</v>
      </c>
      <c r="I60" s="6" t="s">
        <v>20</v>
      </c>
      <c r="J60" s="6" t="s">
        <v>499</v>
      </c>
      <c r="L60" s="6" t="s">
        <v>89</v>
      </c>
      <c r="M60" s="7">
        <v>45040</v>
      </c>
      <c r="N60" s="6" t="s">
        <v>22</v>
      </c>
      <c r="O60" s="8" t="s">
        <v>181</v>
      </c>
      <c r="P60" s="6" t="str">
        <f>HYPERLINK("https://docs.wto.org/imrd/directdoc.asp?DDFDocuments/t/G/TBTN23/BDI324.DOCX", "https://docs.wto.org/imrd/directdoc.asp?DDFDocuments/t/G/TBTN23/BDI324.DOCX")</f>
        <v>https://docs.wto.org/imrd/directdoc.asp?DDFDocuments/t/G/TBTN23/BDI324.DOCX</v>
      </c>
      <c r="Q60" s="6"/>
      <c r="R60" s="6"/>
    </row>
    <row r="61" spans="1:18" ht="60">
      <c r="A61" s="9" t="s">
        <v>1011</v>
      </c>
      <c r="B61" s="7">
        <v>44960</v>
      </c>
      <c r="C61" s="8" t="s">
        <v>866</v>
      </c>
      <c r="D61" s="8" t="s">
        <v>869</v>
      </c>
      <c r="E61" s="6" t="str">
        <f>HYPERLINK("https://eping.wto.org/en/Search?viewData= G/TBT/N/CHN/1713"," G/TBT/N/CHN/1713")</f>
        <v xml:space="preserve"> G/TBT/N/CHN/1713</v>
      </c>
      <c r="F61" s="6" t="s">
        <v>858</v>
      </c>
      <c r="G61" s="8" t="s">
        <v>864</v>
      </c>
      <c r="H61" s="8" t="s">
        <v>865</v>
      </c>
      <c r="I61" s="6" t="s">
        <v>867</v>
      </c>
      <c r="J61" s="6" t="s">
        <v>868</v>
      </c>
      <c r="L61" s="6" t="s">
        <v>89</v>
      </c>
      <c r="M61" s="7">
        <v>45040</v>
      </c>
      <c r="N61" s="6" t="s">
        <v>22</v>
      </c>
      <c r="O61" s="8" t="s">
        <v>181</v>
      </c>
      <c r="P61" s="6" t="str">
        <f>HYPERLINK("https://docs.wto.org/imrd/directdoc.asp?DDFDocuments/t/G/TBTN23/BDI324.DOCX", "https://docs.wto.org/imrd/directdoc.asp?DDFDocuments/t/G/TBTN23/BDI324.DOCX")</f>
        <v>https://docs.wto.org/imrd/directdoc.asp?DDFDocuments/t/G/TBTN23/BDI324.DOCX</v>
      </c>
      <c r="Q61" s="6"/>
      <c r="R61" s="6"/>
    </row>
    <row r="62" spans="1:18" ht="135">
      <c r="A62" s="9" t="s">
        <v>948</v>
      </c>
      <c r="B62" s="7">
        <v>44980</v>
      </c>
      <c r="C62" s="8" t="s">
        <v>166</v>
      </c>
      <c r="D62" s="8" t="s">
        <v>174</v>
      </c>
      <c r="E62" s="6" t="str">
        <f>HYPERLINK("https://eping.wto.org/en/Search?viewData= G/TBT/N/BDI/321, G/TBT/N/KEN/1383, G/TBT/N/RWA/824, G/TBT/N/TZA/895, G/TBT/N/UGA/1735"," G/TBT/N/BDI/321, G/TBT/N/KEN/1383, G/TBT/N/RWA/824, G/TBT/N/TZA/895, G/TBT/N/UGA/1735")</f>
        <v xml:space="preserve"> G/TBT/N/BDI/321, G/TBT/N/KEN/1383, G/TBT/N/RWA/824, G/TBT/N/TZA/895, G/TBT/N/UGA/1735</v>
      </c>
      <c r="F62" s="6" t="s">
        <v>171</v>
      </c>
      <c r="G62" s="8" t="s">
        <v>164</v>
      </c>
      <c r="H62" s="8" t="s">
        <v>165</v>
      </c>
      <c r="I62" s="6" t="s">
        <v>167</v>
      </c>
      <c r="J62" s="6" t="s">
        <v>168</v>
      </c>
      <c r="L62" s="6" t="s">
        <v>56</v>
      </c>
      <c r="M62" s="7">
        <v>45040</v>
      </c>
      <c r="N62" s="6" t="s">
        <v>22</v>
      </c>
      <c r="O62" s="6"/>
      <c r="P62" s="6" t="str">
        <f>HYPERLINK("https://docs.wto.org/imrd/directdoc.asp?DDFDocuments/t/G/TBTN23/SGP69.DOCX", "https://docs.wto.org/imrd/directdoc.asp?DDFDocuments/t/G/TBTN23/SGP69.DOCX")</f>
        <v>https://docs.wto.org/imrd/directdoc.asp?DDFDocuments/t/G/TBTN23/SGP69.DOCX</v>
      </c>
      <c r="Q62" s="6"/>
      <c r="R62" s="6"/>
    </row>
    <row r="63" spans="1:18" ht="135">
      <c r="A63" s="9" t="s">
        <v>948</v>
      </c>
      <c r="B63" s="7">
        <v>44980</v>
      </c>
      <c r="C63" s="8" t="s">
        <v>166</v>
      </c>
      <c r="D63" s="8" t="s">
        <v>174</v>
      </c>
      <c r="E63" s="6" t="str">
        <f>HYPERLINK("https://eping.wto.org/en/Search?viewData= G/TBT/N/BDI/320, G/TBT/N/KEN/1382, G/TBT/N/RWA/823, G/TBT/N/TZA/894, G/TBT/N/UGA/1734"," G/TBT/N/BDI/320, G/TBT/N/KEN/1382, G/TBT/N/RWA/823, G/TBT/N/TZA/894, G/TBT/N/UGA/1734")</f>
        <v xml:space="preserve"> G/TBT/N/BDI/320, G/TBT/N/KEN/1382, G/TBT/N/RWA/823, G/TBT/N/TZA/894, G/TBT/N/UGA/1734</v>
      </c>
      <c r="F63" s="6" t="s">
        <v>208</v>
      </c>
      <c r="G63" s="8" t="s">
        <v>172</v>
      </c>
      <c r="H63" s="8" t="s">
        <v>173</v>
      </c>
      <c r="I63" s="6" t="s">
        <v>167</v>
      </c>
      <c r="J63" s="6" t="s">
        <v>168</v>
      </c>
      <c r="L63" s="6" t="s">
        <v>56</v>
      </c>
      <c r="M63" s="7">
        <v>45040</v>
      </c>
      <c r="N63" s="6" t="s">
        <v>22</v>
      </c>
      <c r="O63" s="8" t="s">
        <v>175</v>
      </c>
      <c r="P63" s="6" t="str">
        <f>HYPERLINK("https://docs.wto.org/imrd/directdoc.asp?DDFDocuments/t/G/TBTN23/BDI320.DOCX", "https://docs.wto.org/imrd/directdoc.asp?DDFDocuments/t/G/TBTN23/BDI320.DOCX")</f>
        <v>https://docs.wto.org/imrd/directdoc.asp?DDFDocuments/t/G/TBTN23/BDI320.DOCX</v>
      </c>
      <c r="Q63" s="6"/>
      <c r="R63" s="6"/>
    </row>
    <row r="64" spans="1:18" ht="135">
      <c r="A64" s="9" t="s">
        <v>948</v>
      </c>
      <c r="B64" s="7">
        <v>44980</v>
      </c>
      <c r="C64" s="8" t="s">
        <v>166</v>
      </c>
      <c r="D64" s="8" t="s">
        <v>169</v>
      </c>
      <c r="E64" s="6" t="str">
        <f>HYPERLINK("https://eping.wto.org/en/Search?viewData= G/TBT/N/BDI/321, G/TBT/N/KEN/1383, G/TBT/N/RWA/824, G/TBT/N/TZA/895, G/TBT/N/UGA/1735"," G/TBT/N/BDI/321, G/TBT/N/KEN/1383, G/TBT/N/RWA/824, G/TBT/N/TZA/895, G/TBT/N/UGA/1735")</f>
        <v xml:space="preserve"> G/TBT/N/BDI/321, G/TBT/N/KEN/1383, G/TBT/N/RWA/824, G/TBT/N/TZA/895, G/TBT/N/UGA/1735</v>
      </c>
      <c r="F64" s="6" t="s">
        <v>82</v>
      </c>
      <c r="G64" s="8" t="s">
        <v>164</v>
      </c>
      <c r="H64" s="8" t="s">
        <v>165</v>
      </c>
      <c r="I64" s="6" t="s">
        <v>167</v>
      </c>
      <c r="J64" s="6" t="s">
        <v>168</v>
      </c>
      <c r="L64" s="6" t="s">
        <v>56</v>
      </c>
      <c r="M64" s="7">
        <v>45040</v>
      </c>
      <c r="N64" s="6" t="s">
        <v>22</v>
      </c>
      <c r="O64" s="8" t="s">
        <v>195</v>
      </c>
      <c r="P64" s="6" t="str">
        <f>HYPERLINK("https://docs.wto.org/imrd/directdoc.asp?DDFDocuments/t/G/TBTN23/BDI319.DOCX", "https://docs.wto.org/imrd/directdoc.asp?DDFDocuments/t/G/TBTN23/BDI319.DOCX")</f>
        <v>https://docs.wto.org/imrd/directdoc.asp?DDFDocuments/t/G/TBTN23/BDI319.DOCX</v>
      </c>
      <c r="Q64" s="6"/>
      <c r="R64" s="6"/>
    </row>
    <row r="65" spans="1:18" ht="135">
      <c r="A65" s="9" t="s">
        <v>948</v>
      </c>
      <c r="B65" s="7">
        <v>44980</v>
      </c>
      <c r="C65" s="8" t="s">
        <v>166</v>
      </c>
      <c r="D65" s="8" t="s">
        <v>169</v>
      </c>
      <c r="E65" s="6" t="str">
        <f>HYPERLINK("https://eping.wto.org/en/Search?viewData= G/TBT/N/BDI/322, G/TBT/N/KEN/1384, G/TBT/N/RWA/825, G/TBT/N/TZA/896, G/TBT/N/UGA/1736"," G/TBT/N/BDI/322, G/TBT/N/KEN/1384, G/TBT/N/RWA/825, G/TBT/N/TZA/896, G/TBT/N/UGA/1736")</f>
        <v xml:space="preserve"> G/TBT/N/BDI/322, G/TBT/N/KEN/1384, G/TBT/N/RWA/825, G/TBT/N/TZA/896, G/TBT/N/UGA/1736</v>
      </c>
      <c r="F65" s="6" t="s">
        <v>163</v>
      </c>
      <c r="G65" s="8" t="s">
        <v>214</v>
      </c>
      <c r="H65" s="8" t="s">
        <v>215</v>
      </c>
      <c r="I65" s="6" t="s">
        <v>167</v>
      </c>
      <c r="J65" s="6" t="s">
        <v>168</v>
      </c>
      <c r="L65" s="6" t="s">
        <v>56</v>
      </c>
      <c r="M65" s="7">
        <v>45040</v>
      </c>
      <c r="N65" s="6" t="s">
        <v>22</v>
      </c>
      <c r="O65" s="8" t="s">
        <v>170</v>
      </c>
      <c r="P65" s="6" t="str">
        <f>HYPERLINK("https://docs.wto.org/imrd/directdoc.asp?DDFDocuments/t/G/TBTN23/BDI321.DOCX", "https://docs.wto.org/imrd/directdoc.asp?DDFDocuments/t/G/TBTN23/BDI321.DOCX")</f>
        <v>https://docs.wto.org/imrd/directdoc.asp?DDFDocuments/t/G/TBTN23/BDI321.DOCX</v>
      </c>
      <c r="Q65" s="6"/>
      <c r="R65" s="6"/>
    </row>
    <row r="66" spans="1:18" ht="135">
      <c r="A66" s="9" t="s">
        <v>948</v>
      </c>
      <c r="B66" s="7">
        <v>44980</v>
      </c>
      <c r="C66" s="8" t="s">
        <v>166</v>
      </c>
      <c r="D66" s="8" t="s">
        <v>169</v>
      </c>
      <c r="E66" s="6" t="str">
        <f>HYPERLINK("https://eping.wto.org/en/Search?viewData= G/TBT/N/BDI/320, G/TBT/N/KEN/1382, G/TBT/N/RWA/823, G/TBT/N/TZA/894, G/TBT/N/UGA/1734"," G/TBT/N/BDI/320, G/TBT/N/KEN/1382, G/TBT/N/RWA/823, G/TBT/N/TZA/894, G/TBT/N/UGA/1734")</f>
        <v xml:space="preserve"> G/TBT/N/BDI/320, G/TBT/N/KEN/1382, G/TBT/N/RWA/823, G/TBT/N/TZA/894, G/TBT/N/UGA/1734</v>
      </c>
      <c r="F66" s="6" t="s">
        <v>163</v>
      </c>
      <c r="G66" s="8" t="s">
        <v>172</v>
      </c>
      <c r="H66" s="8" t="s">
        <v>173</v>
      </c>
      <c r="I66" s="6" t="s">
        <v>167</v>
      </c>
      <c r="J66" s="6" t="s">
        <v>168</v>
      </c>
      <c r="L66" s="6" t="s">
        <v>56</v>
      </c>
      <c r="M66" s="7">
        <v>45040</v>
      </c>
      <c r="N66" s="6" t="s">
        <v>22</v>
      </c>
      <c r="O66" s="8" t="s">
        <v>170</v>
      </c>
      <c r="P66" s="6" t="str">
        <f>HYPERLINK("https://docs.wto.org/imrd/directdoc.asp?DDFDocuments/t/G/TBTN23/BDI321.DOCX", "https://docs.wto.org/imrd/directdoc.asp?DDFDocuments/t/G/TBTN23/BDI321.DOCX")</f>
        <v>https://docs.wto.org/imrd/directdoc.asp?DDFDocuments/t/G/TBTN23/BDI321.DOCX</v>
      </c>
      <c r="Q66" s="6"/>
      <c r="R66" s="6"/>
    </row>
    <row r="67" spans="1:18" ht="135">
      <c r="A67" s="9" t="s">
        <v>948</v>
      </c>
      <c r="B67" s="7">
        <v>44980</v>
      </c>
      <c r="C67" s="8" t="s">
        <v>166</v>
      </c>
      <c r="D67" s="8" t="s">
        <v>174</v>
      </c>
      <c r="E67" s="6" t="str">
        <f>HYPERLINK("https://eping.wto.org/en/Search?viewData= G/TBT/N/BDI/322, G/TBT/N/KEN/1384, G/TBT/N/RWA/825, G/TBT/N/TZA/896, G/TBT/N/UGA/1736"," G/TBT/N/BDI/322, G/TBT/N/KEN/1384, G/TBT/N/RWA/825, G/TBT/N/TZA/896, G/TBT/N/UGA/1736")</f>
        <v xml:space="preserve"> G/TBT/N/BDI/322, G/TBT/N/KEN/1384, G/TBT/N/RWA/825, G/TBT/N/TZA/896, G/TBT/N/UGA/1736</v>
      </c>
      <c r="F67" s="6" t="s">
        <v>24</v>
      </c>
      <c r="G67" s="8" t="s">
        <v>214</v>
      </c>
      <c r="H67" s="8" t="s">
        <v>215</v>
      </c>
      <c r="I67" s="6" t="s">
        <v>167</v>
      </c>
      <c r="J67" s="6" t="s">
        <v>168</v>
      </c>
      <c r="L67" s="6" t="s">
        <v>56</v>
      </c>
      <c r="M67" s="7">
        <v>45039</v>
      </c>
      <c r="N67" s="6" t="s">
        <v>22</v>
      </c>
      <c r="O67" s="8" t="s">
        <v>256</v>
      </c>
      <c r="P67" s="6" t="str">
        <f>HYPERLINK("https://docs.wto.org/imrd/directdoc.asp?DDFDocuments/t/G/TBTN23/TPKM516.DOCX", "https://docs.wto.org/imrd/directdoc.asp?DDFDocuments/t/G/TBTN23/TPKM516.DOCX")</f>
        <v>https://docs.wto.org/imrd/directdoc.asp?DDFDocuments/t/G/TBTN23/TPKM516.DOCX</v>
      </c>
      <c r="Q67" s="6"/>
      <c r="R67" s="6"/>
    </row>
    <row r="68" spans="1:18" ht="135">
      <c r="A68" s="9" t="s">
        <v>948</v>
      </c>
      <c r="B68" s="7">
        <v>44980</v>
      </c>
      <c r="C68" s="8" t="s">
        <v>166</v>
      </c>
      <c r="D68" s="8" t="s">
        <v>174</v>
      </c>
      <c r="E68" s="6" t="str">
        <f>HYPERLINK("https://eping.wto.org/en/Search?viewData= G/TBT/N/BDI/322, G/TBT/N/KEN/1384, G/TBT/N/RWA/825, G/TBT/N/TZA/896, G/TBT/N/UGA/1736"," G/TBT/N/BDI/322, G/TBT/N/KEN/1384, G/TBT/N/RWA/825, G/TBT/N/TZA/896, G/TBT/N/UGA/1736")</f>
        <v xml:space="preserve"> G/TBT/N/BDI/322, G/TBT/N/KEN/1384, G/TBT/N/RWA/825, G/TBT/N/TZA/896, G/TBT/N/UGA/1736</v>
      </c>
      <c r="F68" s="6" t="s">
        <v>171</v>
      </c>
      <c r="G68" s="8" t="s">
        <v>214</v>
      </c>
      <c r="H68" s="8" t="s">
        <v>215</v>
      </c>
      <c r="I68" s="6" t="s">
        <v>167</v>
      </c>
      <c r="J68" s="6" t="s">
        <v>168</v>
      </c>
      <c r="L68" s="6" t="s">
        <v>56</v>
      </c>
      <c r="M68" s="7">
        <v>45039</v>
      </c>
      <c r="N68" s="6" t="s">
        <v>22</v>
      </c>
      <c r="O68" s="8" t="s">
        <v>259</v>
      </c>
      <c r="P68" s="6" t="str">
        <f>HYPERLINK("https://docs.wto.org/imrd/directdoc.asp?DDFDocuments/t/G/TBTN23/BDI318.DOCX", "https://docs.wto.org/imrd/directdoc.asp?DDFDocuments/t/G/TBTN23/BDI318.DOCX")</f>
        <v>https://docs.wto.org/imrd/directdoc.asp?DDFDocuments/t/G/TBTN23/BDI318.DOCX</v>
      </c>
      <c r="Q68" s="6"/>
      <c r="R68" s="6" t="str">
        <f>HYPERLINK("https://docs.wto.org/imrd/directdoc.asp?DDFDocuments/v/G/TBTN23/BDI318.DOCX", "https://docs.wto.org/imrd/directdoc.asp?DDFDocuments/v/G/TBTN23/BDI318.DOCX")</f>
        <v>https://docs.wto.org/imrd/directdoc.asp?DDFDocuments/v/G/TBTN23/BDI318.DOCX</v>
      </c>
    </row>
    <row r="69" spans="1:18" ht="135">
      <c r="A69" s="9" t="s">
        <v>948</v>
      </c>
      <c r="B69" s="7">
        <v>44980</v>
      </c>
      <c r="C69" s="8" t="s">
        <v>166</v>
      </c>
      <c r="D69" s="8" t="s">
        <v>174</v>
      </c>
      <c r="E69" s="6" t="str">
        <f>HYPERLINK("https://eping.wto.org/en/Search?viewData= G/TBT/N/BDI/322, G/TBT/N/KEN/1384, G/TBT/N/RWA/825, G/TBT/N/TZA/896, G/TBT/N/UGA/1736"," G/TBT/N/BDI/322, G/TBT/N/KEN/1384, G/TBT/N/RWA/825, G/TBT/N/TZA/896, G/TBT/N/UGA/1736")</f>
        <v xml:space="preserve"> G/TBT/N/BDI/322, G/TBT/N/KEN/1384, G/TBT/N/RWA/825, G/TBT/N/TZA/896, G/TBT/N/UGA/1736</v>
      </c>
      <c r="F69" s="6" t="s">
        <v>208</v>
      </c>
      <c r="G69" s="8" t="s">
        <v>214</v>
      </c>
      <c r="H69" s="8" t="s">
        <v>215</v>
      </c>
      <c r="I69" s="6" t="s">
        <v>167</v>
      </c>
      <c r="J69" s="6" t="s">
        <v>168</v>
      </c>
      <c r="L69" s="6" t="s">
        <v>20</v>
      </c>
      <c r="M69" s="7">
        <v>45039</v>
      </c>
      <c r="N69" s="6" t="s">
        <v>22</v>
      </c>
      <c r="O69" s="8" t="s">
        <v>266</v>
      </c>
      <c r="P69" s="6" t="str">
        <f>HYPERLINK("https://docs.wto.org/imrd/directdoc.asp?DDFDocuments/t/G/TBTN23/RWA813.DOCX", "https://docs.wto.org/imrd/directdoc.asp?DDFDocuments/t/G/TBTN23/RWA813.DOCX")</f>
        <v>https://docs.wto.org/imrd/directdoc.asp?DDFDocuments/t/G/TBTN23/RWA813.DOCX</v>
      </c>
      <c r="Q69" s="6"/>
      <c r="R69" s="6"/>
    </row>
    <row r="70" spans="1:18" ht="135">
      <c r="A70" s="9" t="s">
        <v>948</v>
      </c>
      <c r="B70" s="7">
        <v>44980</v>
      </c>
      <c r="C70" s="8" t="s">
        <v>166</v>
      </c>
      <c r="D70" s="8" t="s">
        <v>169</v>
      </c>
      <c r="E70" s="6" t="str">
        <f>HYPERLINK("https://eping.wto.org/en/Search?viewData= G/TBT/N/BDI/322, G/TBT/N/KEN/1384, G/TBT/N/RWA/825, G/TBT/N/TZA/896, G/TBT/N/UGA/1736"," G/TBT/N/BDI/322, G/TBT/N/KEN/1384, G/TBT/N/RWA/825, G/TBT/N/TZA/896, G/TBT/N/UGA/1736")</f>
        <v xml:space="preserve"> G/TBT/N/BDI/322, G/TBT/N/KEN/1384, G/TBT/N/RWA/825, G/TBT/N/TZA/896, G/TBT/N/UGA/1736</v>
      </c>
      <c r="F70" s="6" t="s">
        <v>82</v>
      </c>
      <c r="G70" s="8" t="s">
        <v>214</v>
      </c>
      <c r="H70" s="8" t="s">
        <v>215</v>
      </c>
      <c r="I70" s="6" t="s">
        <v>167</v>
      </c>
      <c r="J70" s="6" t="s">
        <v>168</v>
      </c>
      <c r="L70" s="6" t="s">
        <v>56</v>
      </c>
      <c r="M70" s="7">
        <v>45039</v>
      </c>
      <c r="N70" s="6" t="s">
        <v>22</v>
      </c>
      <c r="O70" s="8" t="s">
        <v>259</v>
      </c>
      <c r="P70" s="6" t="str">
        <f>HYPERLINK("https://docs.wto.org/imrd/directdoc.asp?DDFDocuments/t/G/TBTN23/BDI318.DOCX", "https://docs.wto.org/imrd/directdoc.asp?DDFDocuments/t/G/TBTN23/BDI318.DOCX")</f>
        <v>https://docs.wto.org/imrd/directdoc.asp?DDFDocuments/t/G/TBTN23/BDI318.DOCX</v>
      </c>
      <c r="Q70" s="6"/>
      <c r="R70" s="6" t="str">
        <f>HYPERLINK("https://docs.wto.org/imrd/directdoc.asp?DDFDocuments/v/G/TBTN23/BDI318.DOCX", "https://docs.wto.org/imrd/directdoc.asp?DDFDocuments/v/G/TBTN23/BDI318.DOCX")</f>
        <v>https://docs.wto.org/imrd/directdoc.asp?DDFDocuments/v/G/TBTN23/BDI318.DOCX</v>
      </c>
    </row>
    <row r="71" spans="1:18" ht="135">
      <c r="A71" s="9" t="s">
        <v>948</v>
      </c>
      <c r="B71" s="7">
        <v>44980</v>
      </c>
      <c r="C71" s="8" t="s">
        <v>166</v>
      </c>
      <c r="D71" s="8" t="s">
        <v>169</v>
      </c>
      <c r="E71" s="6" t="str">
        <f>HYPERLINK("https://eping.wto.org/en/Search?viewData= G/TBT/N/BDI/320, G/TBT/N/KEN/1382, G/TBT/N/RWA/823, G/TBT/N/TZA/894, G/TBT/N/UGA/1734"," G/TBT/N/BDI/320, G/TBT/N/KEN/1382, G/TBT/N/RWA/823, G/TBT/N/TZA/894, G/TBT/N/UGA/1734")</f>
        <v xml:space="preserve"> G/TBT/N/BDI/320, G/TBT/N/KEN/1382, G/TBT/N/RWA/823, G/TBT/N/TZA/894, G/TBT/N/UGA/1734</v>
      </c>
      <c r="F71" s="6" t="s">
        <v>82</v>
      </c>
      <c r="G71" s="8" t="s">
        <v>172</v>
      </c>
      <c r="H71" s="8" t="s">
        <v>173</v>
      </c>
      <c r="I71" s="6" t="s">
        <v>167</v>
      </c>
      <c r="J71" s="6" t="s">
        <v>168</v>
      </c>
      <c r="L71" s="6" t="s">
        <v>236</v>
      </c>
      <c r="M71" s="7">
        <v>45039</v>
      </c>
      <c r="N71" s="6" t="s">
        <v>22</v>
      </c>
      <c r="O71" s="8" t="s">
        <v>267</v>
      </c>
      <c r="P71" s="6" t="str">
        <f>HYPERLINK("https://docs.wto.org/imrd/directdoc.asp?DDFDocuments/t/G/SPS/NBDI36.DOCX", "https://docs.wto.org/imrd/directdoc.asp?DDFDocuments/t/G/SPS/NBDI36.DOCX")</f>
        <v>https://docs.wto.org/imrd/directdoc.asp?DDFDocuments/t/G/SPS/NBDI36.DOCX</v>
      </c>
      <c r="Q71" s="6" t="str">
        <f>HYPERLINK("https://docs.wto.org/imrd/directdoc.asp?DDFDocuments/u/G/SPS/NBDI36.DOCX", "https://docs.wto.org/imrd/directdoc.asp?DDFDocuments/u/G/SPS/NBDI36.DOCX")</f>
        <v>https://docs.wto.org/imrd/directdoc.asp?DDFDocuments/u/G/SPS/NBDI36.DOCX</v>
      </c>
      <c r="R71" s="6" t="str">
        <f>HYPERLINK("https://docs.wto.org/imrd/directdoc.asp?DDFDocuments/v/G/SPS/NBDI36.DOCX", "https://docs.wto.org/imrd/directdoc.asp?DDFDocuments/v/G/SPS/NBDI36.DOCX")</f>
        <v>https://docs.wto.org/imrd/directdoc.asp?DDFDocuments/v/G/SPS/NBDI36.DOCX</v>
      </c>
    </row>
    <row r="72" spans="1:18" ht="120">
      <c r="A72" s="9" t="s">
        <v>948</v>
      </c>
      <c r="B72" s="7">
        <v>44980</v>
      </c>
      <c r="C72" s="8" t="s">
        <v>166</v>
      </c>
      <c r="D72" s="8" t="s">
        <v>194</v>
      </c>
      <c r="E72" s="6" t="str">
        <f>HYPERLINK("https://eping.wto.org/en/Search?viewData= G/TBT/N/BDI/319, G/TBT/N/KEN/1381, G/TBT/N/RWA/822, G/TBT/N/TZA/893, G/TBT/N/UGA/1733"," G/TBT/N/BDI/319, G/TBT/N/KEN/1381, G/TBT/N/RWA/822, G/TBT/N/TZA/893, G/TBT/N/UGA/1733")</f>
        <v xml:space="preserve"> G/TBT/N/BDI/319, G/TBT/N/KEN/1381, G/TBT/N/RWA/822, G/TBT/N/TZA/893, G/TBT/N/UGA/1733</v>
      </c>
      <c r="F72" s="6" t="s">
        <v>163</v>
      </c>
      <c r="G72" s="8" t="s">
        <v>191</v>
      </c>
      <c r="H72" s="8" t="s">
        <v>192</v>
      </c>
      <c r="I72" s="6" t="s">
        <v>167</v>
      </c>
      <c r="J72" s="6" t="s">
        <v>193</v>
      </c>
      <c r="L72" s="6" t="s">
        <v>268</v>
      </c>
      <c r="M72" s="7">
        <v>45039</v>
      </c>
      <c r="N72" s="6" t="s">
        <v>22</v>
      </c>
      <c r="O72" s="8" t="s">
        <v>267</v>
      </c>
      <c r="P72" s="6" t="str">
        <f>HYPERLINK("https://docs.wto.org/imrd/directdoc.asp?DDFDocuments/t/G/SPS/NBDI36.DOCX", "https://docs.wto.org/imrd/directdoc.asp?DDFDocuments/t/G/SPS/NBDI36.DOCX")</f>
        <v>https://docs.wto.org/imrd/directdoc.asp?DDFDocuments/t/G/SPS/NBDI36.DOCX</v>
      </c>
      <c r="Q72" s="6" t="str">
        <f>HYPERLINK("https://docs.wto.org/imrd/directdoc.asp?DDFDocuments/u/G/SPS/NBDI36.DOCX", "https://docs.wto.org/imrd/directdoc.asp?DDFDocuments/u/G/SPS/NBDI36.DOCX")</f>
        <v>https://docs.wto.org/imrd/directdoc.asp?DDFDocuments/u/G/SPS/NBDI36.DOCX</v>
      </c>
      <c r="R72" s="6" t="str">
        <f>HYPERLINK("https://docs.wto.org/imrd/directdoc.asp?DDFDocuments/v/G/SPS/NBDI36.DOCX", "https://docs.wto.org/imrd/directdoc.asp?DDFDocuments/v/G/SPS/NBDI36.DOCX")</f>
        <v>https://docs.wto.org/imrd/directdoc.asp?DDFDocuments/v/G/SPS/NBDI36.DOCX</v>
      </c>
    </row>
    <row r="73" spans="1:18" ht="135">
      <c r="A73" s="9" t="s">
        <v>948</v>
      </c>
      <c r="B73" s="7">
        <v>44980</v>
      </c>
      <c r="C73" s="8" t="s">
        <v>166</v>
      </c>
      <c r="D73" s="8" t="s">
        <v>174</v>
      </c>
      <c r="E73" s="6" t="str">
        <f>HYPERLINK("https://eping.wto.org/en/Search?viewData= G/TBT/N/BDI/321, G/TBT/N/KEN/1383, G/TBT/N/RWA/824, G/TBT/N/TZA/895, G/TBT/N/UGA/1735"," G/TBT/N/BDI/321, G/TBT/N/KEN/1383, G/TBT/N/RWA/824, G/TBT/N/TZA/895, G/TBT/N/UGA/1735")</f>
        <v xml:space="preserve"> G/TBT/N/BDI/321, G/TBT/N/KEN/1383, G/TBT/N/RWA/824, G/TBT/N/TZA/895, G/TBT/N/UGA/1735</v>
      </c>
      <c r="F73" s="6" t="s">
        <v>24</v>
      </c>
      <c r="G73" s="8" t="s">
        <v>164</v>
      </c>
      <c r="H73" s="8" t="s">
        <v>165</v>
      </c>
      <c r="I73" s="6" t="s">
        <v>167</v>
      </c>
      <c r="J73" s="6" t="s">
        <v>168</v>
      </c>
      <c r="L73" s="6" t="s">
        <v>268</v>
      </c>
      <c r="M73" s="7">
        <v>45039</v>
      </c>
      <c r="N73" s="6" t="s">
        <v>22</v>
      </c>
      <c r="O73" s="8" t="s">
        <v>267</v>
      </c>
      <c r="P73" s="6" t="str">
        <f>HYPERLINK("https://docs.wto.org/imrd/directdoc.asp?DDFDocuments/t/G/SPS/NBDI36.DOCX", "https://docs.wto.org/imrd/directdoc.asp?DDFDocuments/t/G/SPS/NBDI36.DOCX")</f>
        <v>https://docs.wto.org/imrd/directdoc.asp?DDFDocuments/t/G/SPS/NBDI36.DOCX</v>
      </c>
      <c r="Q73" s="6" t="str">
        <f>HYPERLINK("https://docs.wto.org/imrd/directdoc.asp?DDFDocuments/u/G/SPS/NBDI36.DOCX", "https://docs.wto.org/imrd/directdoc.asp?DDFDocuments/u/G/SPS/NBDI36.DOCX")</f>
        <v>https://docs.wto.org/imrd/directdoc.asp?DDFDocuments/u/G/SPS/NBDI36.DOCX</v>
      </c>
      <c r="R73" s="6" t="str">
        <f>HYPERLINK("https://docs.wto.org/imrd/directdoc.asp?DDFDocuments/v/G/SPS/NBDI36.DOCX", "https://docs.wto.org/imrd/directdoc.asp?DDFDocuments/v/G/SPS/NBDI36.DOCX")</f>
        <v>https://docs.wto.org/imrd/directdoc.asp?DDFDocuments/v/G/SPS/NBDI36.DOCX</v>
      </c>
    </row>
    <row r="74" spans="1:18" ht="135">
      <c r="A74" s="9" t="s">
        <v>948</v>
      </c>
      <c r="B74" s="7">
        <v>44980</v>
      </c>
      <c r="C74" s="8" t="s">
        <v>166</v>
      </c>
      <c r="D74" s="8" t="s">
        <v>174</v>
      </c>
      <c r="E74" s="6" t="str">
        <f>HYPERLINK("https://eping.wto.org/en/Search?viewData= G/TBT/N/BDI/321, G/TBT/N/KEN/1383, G/TBT/N/RWA/824, G/TBT/N/TZA/895, G/TBT/N/UGA/1735"," G/TBT/N/BDI/321, G/TBT/N/KEN/1383, G/TBT/N/RWA/824, G/TBT/N/TZA/895, G/TBT/N/UGA/1735")</f>
        <v xml:space="preserve"> G/TBT/N/BDI/321, G/TBT/N/KEN/1383, G/TBT/N/RWA/824, G/TBT/N/TZA/895, G/TBT/N/UGA/1735</v>
      </c>
      <c r="F74" s="6" t="s">
        <v>208</v>
      </c>
      <c r="G74" s="8" t="s">
        <v>164</v>
      </c>
      <c r="H74" s="8" t="s">
        <v>165</v>
      </c>
      <c r="I74" s="6" t="s">
        <v>167</v>
      </c>
      <c r="J74" s="6" t="s">
        <v>168</v>
      </c>
      <c r="L74" s="6" t="s">
        <v>20</v>
      </c>
      <c r="M74" s="7">
        <v>45039</v>
      </c>
      <c r="N74" s="6" t="s">
        <v>22</v>
      </c>
      <c r="O74" s="8" t="s">
        <v>275</v>
      </c>
      <c r="P74" s="6" t="str">
        <f>HYPERLINK("https://docs.wto.org/imrd/directdoc.asp?DDFDocuments/t/G/TBTN23/RWA812.DOCX", "https://docs.wto.org/imrd/directdoc.asp?DDFDocuments/t/G/TBTN23/RWA812.DOCX")</f>
        <v>https://docs.wto.org/imrd/directdoc.asp?DDFDocuments/t/G/TBTN23/RWA812.DOCX</v>
      </c>
      <c r="Q74" s="6"/>
      <c r="R74" s="6"/>
    </row>
    <row r="75" spans="1:18" ht="150">
      <c r="A75" s="2" t="s">
        <v>934</v>
      </c>
      <c r="B75" s="7">
        <v>44985</v>
      </c>
      <c r="C75" s="8" t="s">
        <v>53</v>
      </c>
      <c r="D75" s="8" t="s">
        <v>55</v>
      </c>
      <c r="E75" s="6" t="str">
        <f>HYPERLINK("https://eping.wto.org/en/Search?viewData= G/TBT/N/URY/73"," G/TBT/N/URY/73")</f>
        <v xml:space="preserve"> G/TBT/N/URY/73</v>
      </c>
      <c r="F75" s="6" t="s">
        <v>50</v>
      </c>
      <c r="G75" s="8" t="s">
        <v>51</v>
      </c>
      <c r="H75" s="8" t="s">
        <v>52</v>
      </c>
      <c r="I75" s="6" t="s">
        <v>54</v>
      </c>
      <c r="J75" s="6" t="s">
        <v>20</v>
      </c>
      <c r="L75" s="6" t="s">
        <v>49</v>
      </c>
      <c r="M75" s="7" t="s">
        <v>20</v>
      </c>
      <c r="N75" s="6" t="s">
        <v>22</v>
      </c>
      <c r="O75" s="8" t="s">
        <v>280</v>
      </c>
      <c r="P75" s="6" t="str">
        <f>HYPERLINK("https://docs.wto.org/imrd/directdoc.asp?DDFDocuments/t/G/SPS/NMAC26.DOCX", "https://docs.wto.org/imrd/directdoc.asp?DDFDocuments/t/G/SPS/NMAC26.DOCX")</f>
        <v>https://docs.wto.org/imrd/directdoc.asp?DDFDocuments/t/G/SPS/NMAC26.DOCX</v>
      </c>
      <c r="Q75" s="6"/>
      <c r="R75" s="6" t="str">
        <f>HYPERLINK("https://docs.wto.org/imrd/directdoc.asp?DDFDocuments/v/G/SPS/NMAC26.DOCX", "https://docs.wto.org/imrd/directdoc.asp?DDFDocuments/v/G/SPS/NMAC26.DOCX")</f>
        <v>https://docs.wto.org/imrd/directdoc.asp?DDFDocuments/v/G/SPS/NMAC26.DOCX</v>
      </c>
    </row>
    <row r="76" spans="1:18" ht="180">
      <c r="A76" s="9" t="s">
        <v>934</v>
      </c>
      <c r="B76" s="7">
        <v>44980</v>
      </c>
      <c r="C76" s="8" t="s">
        <v>248</v>
      </c>
      <c r="D76" s="8" t="s">
        <v>251</v>
      </c>
      <c r="E76" s="6" t="str">
        <f>HYPERLINK("https://eping.wto.org/en/Search?viewData= G/TBT/N/SGP/69"," G/TBT/N/SGP/69")</f>
        <v xml:space="preserve"> G/TBT/N/SGP/69</v>
      </c>
      <c r="F76" s="6" t="s">
        <v>245</v>
      </c>
      <c r="G76" s="8" t="s">
        <v>246</v>
      </c>
      <c r="H76" s="8" t="s">
        <v>247</v>
      </c>
      <c r="I76" s="6" t="s">
        <v>249</v>
      </c>
      <c r="J76" s="6" t="s">
        <v>250</v>
      </c>
      <c r="L76" s="6" t="s">
        <v>56</v>
      </c>
      <c r="M76" s="7">
        <v>45037</v>
      </c>
      <c r="N76" s="6" t="s">
        <v>22</v>
      </c>
      <c r="O76" s="8" t="s">
        <v>286</v>
      </c>
      <c r="P76" s="6" t="str">
        <f>HYPERLINK("https://docs.wto.org/imrd/directdoc.asp?DDFDocuments/t/G/TBTN23/RWA810.DOCX", "https://docs.wto.org/imrd/directdoc.asp?DDFDocuments/t/G/TBTN23/RWA810.DOCX")</f>
        <v>https://docs.wto.org/imrd/directdoc.asp?DDFDocuments/t/G/TBTN23/RWA810.DOCX</v>
      </c>
      <c r="Q76" s="6" t="str">
        <f>HYPERLINK("https://docs.wto.org/imrd/directdoc.asp?DDFDocuments/u/G/TBTN23/RWA810.DOCX", "https://docs.wto.org/imrd/directdoc.asp?DDFDocuments/u/G/TBTN23/RWA810.DOCX")</f>
        <v>https://docs.wto.org/imrd/directdoc.asp?DDFDocuments/u/G/TBTN23/RWA810.DOCX</v>
      </c>
      <c r="R76" s="6"/>
    </row>
    <row r="77" spans="1:18" ht="270">
      <c r="A77" s="9" t="s">
        <v>956</v>
      </c>
      <c r="B77" s="7">
        <v>44979</v>
      </c>
      <c r="C77" s="8" t="s">
        <v>279</v>
      </c>
      <c r="D77" s="8" t="s">
        <v>48</v>
      </c>
      <c r="E77" s="6" t="str">
        <f>HYPERLINK("https://eping.wto.org/en/Search?viewData= G/SPS/N/MAC/26"," G/SPS/N/MAC/26")</f>
        <v xml:space="preserve"> G/SPS/N/MAC/26</v>
      </c>
      <c r="F77" s="6" t="s">
        <v>276</v>
      </c>
      <c r="G77" s="8" t="s">
        <v>277</v>
      </c>
      <c r="H77" s="8" t="s">
        <v>278</v>
      </c>
      <c r="I77" s="6" t="s">
        <v>20</v>
      </c>
      <c r="J77" s="6" t="s">
        <v>20</v>
      </c>
      <c r="L77" s="6" t="s">
        <v>56</v>
      </c>
      <c r="M77" s="7">
        <v>45039</v>
      </c>
      <c r="N77" s="6" t="s">
        <v>22</v>
      </c>
      <c r="O77" s="8" t="s">
        <v>259</v>
      </c>
      <c r="P77" s="6" t="str">
        <f>HYPERLINK("https://docs.wto.org/imrd/directdoc.asp?DDFDocuments/t/G/TBTN23/BDI318.DOCX", "https://docs.wto.org/imrd/directdoc.asp?DDFDocuments/t/G/TBTN23/BDI318.DOCX")</f>
        <v>https://docs.wto.org/imrd/directdoc.asp?DDFDocuments/t/G/TBTN23/BDI318.DOCX</v>
      </c>
      <c r="Q77" s="6"/>
      <c r="R77" s="6" t="str">
        <f>HYPERLINK("https://docs.wto.org/imrd/directdoc.asp?DDFDocuments/v/G/TBTN23/BDI318.DOCX", "https://docs.wto.org/imrd/directdoc.asp?DDFDocuments/v/G/TBTN23/BDI318.DOCX")</f>
        <v>https://docs.wto.org/imrd/directdoc.asp?DDFDocuments/v/G/TBTN23/BDI318.DOCX</v>
      </c>
    </row>
    <row r="78" spans="1:18" ht="409.5">
      <c r="A78" s="9" t="s">
        <v>956</v>
      </c>
      <c r="B78" s="7">
        <v>44979</v>
      </c>
      <c r="C78" s="8" t="s">
        <v>283</v>
      </c>
      <c r="D78" s="8" t="s">
        <v>274</v>
      </c>
      <c r="E78" s="6" t="str">
        <f>HYPERLINK("https://eping.wto.org/en/Search?viewData= G/TBT/N/RWA/810"," G/TBT/N/RWA/810")</f>
        <v xml:space="preserve"> G/TBT/N/RWA/810</v>
      </c>
      <c r="F78" s="6" t="s">
        <v>82</v>
      </c>
      <c r="G78" s="8" t="s">
        <v>281</v>
      </c>
      <c r="H78" s="8" t="s">
        <v>282</v>
      </c>
      <c r="I78" s="6" t="s">
        <v>284</v>
      </c>
      <c r="J78" s="6" t="s">
        <v>285</v>
      </c>
      <c r="L78" s="6" t="s">
        <v>268</v>
      </c>
      <c r="M78" s="7">
        <v>45039</v>
      </c>
      <c r="N78" s="6" t="s">
        <v>22</v>
      </c>
      <c r="O78" s="8" t="s">
        <v>287</v>
      </c>
      <c r="P78" s="6" t="str">
        <f>HYPERLINK("https://docs.wto.org/imrd/directdoc.asp?DDFDocuments/t/G/SPS/NBDI37.DOCX", "https://docs.wto.org/imrd/directdoc.asp?DDFDocuments/t/G/SPS/NBDI37.DOCX")</f>
        <v>https://docs.wto.org/imrd/directdoc.asp?DDFDocuments/t/G/SPS/NBDI37.DOCX</v>
      </c>
      <c r="Q78" s="6" t="str">
        <f>HYPERLINK("https://docs.wto.org/imrd/directdoc.asp?DDFDocuments/u/G/SPS/NBDI37.DOCX", "https://docs.wto.org/imrd/directdoc.asp?DDFDocuments/u/G/SPS/NBDI37.DOCX")</f>
        <v>https://docs.wto.org/imrd/directdoc.asp?DDFDocuments/u/G/SPS/NBDI37.DOCX</v>
      </c>
      <c r="R78" s="6" t="str">
        <f>HYPERLINK("https://docs.wto.org/imrd/directdoc.asp?DDFDocuments/v/G/SPS/NBDI37.DOCX", "https://docs.wto.org/imrd/directdoc.asp?DDFDocuments/v/G/SPS/NBDI37.DOCX")</f>
        <v>https://docs.wto.org/imrd/directdoc.asp?DDFDocuments/v/G/SPS/NBDI37.DOCX</v>
      </c>
    </row>
    <row r="79" spans="1:18" ht="90">
      <c r="A79" s="9" t="s">
        <v>953</v>
      </c>
      <c r="B79" s="7">
        <v>44979</v>
      </c>
      <c r="C79" s="8" t="s">
        <v>254</v>
      </c>
      <c r="D79" s="8" t="s">
        <v>55</v>
      </c>
      <c r="E79" s="6" t="str">
        <f>HYPERLINK("https://eping.wto.org/en/Search?viewData= G/TBT/N/TPKM/516"," G/TBT/N/TPKM/516")</f>
        <v xml:space="preserve"> G/TBT/N/TPKM/516</v>
      </c>
      <c r="F79" s="6" t="s">
        <v>182</v>
      </c>
      <c r="G79" s="8" t="s">
        <v>252</v>
      </c>
      <c r="H79" s="8" t="s">
        <v>253</v>
      </c>
      <c r="I79" s="6" t="s">
        <v>20</v>
      </c>
      <c r="J79" s="6" t="s">
        <v>255</v>
      </c>
      <c r="L79" s="6" t="s">
        <v>20</v>
      </c>
      <c r="M79" s="7">
        <v>45039</v>
      </c>
      <c r="N79" s="6" t="s">
        <v>22</v>
      </c>
      <c r="O79" s="8" t="s">
        <v>293</v>
      </c>
      <c r="P79" s="6" t="str">
        <f>HYPERLINK("https://docs.wto.org/imrd/directdoc.asp?DDFDocuments/t/G/TBTN23/RWA815.DOCX", "https://docs.wto.org/imrd/directdoc.asp?DDFDocuments/t/G/TBTN23/RWA815.DOCX")</f>
        <v>https://docs.wto.org/imrd/directdoc.asp?DDFDocuments/t/G/TBTN23/RWA815.DOCX</v>
      </c>
      <c r="Q79" s="6"/>
      <c r="R79" s="6"/>
    </row>
    <row r="80" spans="1:18" ht="60" customHeight="1">
      <c r="A80" s="9" t="s">
        <v>953</v>
      </c>
      <c r="B80" s="7">
        <v>44973</v>
      </c>
      <c r="C80" s="8" t="s">
        <v>254</v>
      </c>
      <c r="D80" s="8" t="s">
        <v>55</v>
      </c>
      <c r="E80" s="6" t="str">
        <f>HYPERLINK("https://eping.wto.org/en/Search?viewData= G/TBT/N/TPKM/514"," G/TBT/N/TPKM/514")</f>
        <v xml:space="preserve"> G/TBT/N/TPKM/514</v>
      </c>
      <c r="F80" s="6" t="s">
        <v>182</v>
      </c>
      <c r="G80" s="8" t="s">
        <v>509</v>
      </c>
      <c r="H80" s="8" t="s">
        <v>510</v>
      </c>
      <c r="I80" s="6" t="s">
        <v>20</v>
      </c>
      <c r="J80" s="6" t="s">
        <v>255</v>
      </c>
      <c r="L80" s="6" t="s">
        <v>20</v>
      </c>
      <c r="M80" s="7">
        <v>45039</v>
      </c>
      <c r="N80" s="6" t="s">
        <v>22</v>
      </c>
      <c r="O80" s="8" t="s">
        <v>300</v>
      </c>
      <c r="P80" s="6" t="str">
        <f>HYPERLINK("https://docs.wto.org/imrd/directdoc.asp?DDFDocuments/t/G/TBTN23/KOR1129.DOCX", "https://docs.wto.org/imrd/directdoc.asp?DDFDocuments/t/G/TBTN23/KOR1129.DOCX")</f>
        <v>https://docs.wto.org/imrd/directdoc.asp?DDFDocuments/t/G/TBTN23/KOR1129.DOCX</v>
      </c>
      <c r="Q80" s="6"/>
      <c r="R80" s="6"/>
    </row>
    <row r="81" spans="1:18" ht="409.5">
      <c r="A81" s="9" t="s">
        <v>955</v>
      </c>
      <c r="B81" s="7">
        <v>44979</v>
      </c>
      <c r="C81" s="8" t="s">
        <v>271</v>
      </c>
      <c r="D81" s="8" t="s">
        <v>274</v>
      </c>
      <c r="E81" s="6" t="str">
        <f>HYPERLINK("https://eping.wto.org/en/Search?viewData= G/TBT/N/RWA/812"," G/TBT/N/RWA/812")</f>
        <v xml:space="preserve"> G/TBT/N/RWA/812</v>
      </c>
      <c r="F81" s="6" t="s">
        <v>82</v>
      </c>
      <c r="G81" s="8" t="s">
        <v>269</v>
      </c>
      <c r="H81" s="8" t="s">
        <v>270</v>
      </c>
      <c r="I81" s="6" t="s">
        <v>272</v>
      </c>
      <c r="J81" s="6" t="s">
        <v>273</v>
      </c>
      <c r="L81" s="6" t="s">
        <v>56</v>
      </c>
      <c r="M81" s="7">
        <v>45039</v>
      </c>
      <c r="N81" s="6" t="s">
        <v>22</v>
      </c>
      <c r="O81" s="8" t="s">
        <v>259</v>
      </c>
      <c r="P81" s="6" t="str">
        <f>HYPERLINK("https://docs.wto.org/imrd/directdoc.asp?DDFDocuments/t/G/TBTN23/BDI318.DOCX", "https://docs.wto.org/imrd/directdoc.asp?DDFDocuments/t/G/TBTN23/BDI318.DOCX")</f>
        <v>https://docs.wto.org/imrd/directdoc.asp?DDFDocuments/t/G/TBTN23/BDI318.DOCX</v>
      </c>
      <c r="Q81" s="6"/>
      <c r="R81" s="6" t="str">
        <f>HYPERLINK("https://docs.wto.org/imrd/directdoc.asp?DDFDocuments/v/G/TBTN23/BDI318.DOCX", "https://docs.wto.org/imrd/directdoc.asp?DDFDocuments/v/G/TBTN23/BDI318.DOCX")</f>
        <v>https://docs.wto.org/imrd/directdoc.asp?DDFDocuments/v/G/TBTN23/BDI318.DOCX</v>
      </c>
    </row>
    <row r="82" spans="1:18" ht="405">
      <c r="A82" s="9" t="s">
        <v>943</v>
      </c>
      <c r="B82" s="7">
        <v>44985</v>
      </c>
      <c r="C82" s="8" t="s">
        <v>46</v>
      </c>
      <c r="D82" s="8" t="s">
        <v>48</v>
      </c>
      <c r="E82" s="6" t="str">
        <f>HYPERLINK("https://eping.wto.org/en/Search?viewData= G/SPS/N/CAN/1484"," G/SPS/N/CAN/1484")</f>
        <v xml:space="preserve"> G/SPS/N/CAN/1484</v>
      </c>
      <c r="F82" s="6" t="s">
        <v>43</v>
      </c>
      <c r="G82" s="8" t="s">
        <v>44</v>
      </c>
      <c r="H82" s="8" t="s">
        <v>45</v>
      </c>
      <c r="I82" s="6" t="s">
        <v>20</v>
      </c>
      <c r="J82" s="6" t="s">
        <v>47</v>
      </c>
      <c r="L82" s="6" t="s">
        <v>89</v>
      </c>
      <c r="M82" s="7">
        <v>45039</v>
      </c>
      <c r="N82" s="6" t="s">
        <v>22</v>
      </c>
      <c r="O82" s="8" t="s">
        <v>304</v>
      </c>
      <c r="P82" s="6" t="str">
        <f>HYPERLINK("https://docs.wto.org/imrd/directdoc.asp?DDFDocuments/t/G/TBTN23/RWA819.DOCX", "https://docs.wto.org/imrd/directdoc.asp?DDFDocuments/t/G/TBTN23/RWA819.DOCX")</f>
        <v>https://docs.wto.org/imrd/directdoc.asp?DDFDocuments/t/G/TBTN23/RWA819.DOCX</v>
      </c>
      <c r="Q82" s="6"/>
      <c r="R82" s="6"/>
    </row>
    <row r="83" spans="1:18" ht="135">
      <c r="A83" s="9" t="s">
        <v>943</v>
      </c>
      <c r="B83" s="7">
        <v>44985</v>
      </c>
      <c r="C83" s="8" t="s">
        <v>67</v>
      </c>
      <c r="D83" s="8" t="s">
        <v>48</v>
      </c>
      <c r="E83" s="6" t="str">
        <f>HYPERLINK("https://eping.wto.org/en/Search?viewData= G/SPS/N/CAN/1485"," G/SPS/N/CAN/1485")</f>
        <v xml:space="preserve"> G/SPS/N/CAN/1485</v>
      </c>
      <c r="F83" s="6" t="s">
        <v>43</v>
      </c>
      <c r="G83" s="8" t="s">
        <v>65</v>
      </c>
      <c r="H83" s="8" t="s">
        <v>66</v>
      </c>
      <c r="I83" s="6" t="s">
        <v>20</v>
      </c>
      <c r="J83" s="6" t="s">
        <v>68</v>
      </c>
      <c r="L83" s="6" t="s">
        <v>236</v>
      </c>
      <c r="M83" s="7">
        <v>45039</v>
      </c>
      <c r="N83" s="6" t="s">
        <v>22</v>
      </c>
      <c r="O83" s="8" t="s">
        <v>287</v>
      </c>
      <c r="P83" s="6" t="str">
        <f>HYPERLINK("https://docs.wto.org/imrd/directdoc.asp?DDFDocuments/t/G/SPS/NBDI37.DOCX", "https://docs.wto.org/imrd/directdoc.asp?DDFDocuments/t/G/SPS/NBDI37.DOCX")</f>
        <v>https://docs.wto.org/imrd/directdoc.asp?DDFDocuments/t/G/SPS/NBDI37.DOCX</v>
      </c>
      <c r="Q83" s="6" t="str">
        <f>HYPERLINK("https://docs.wto.org/imrd/directdoc.asp?DDFDocuments/u/G/SPS/NBDI37.DOCX", "https://docs.wto.org/imrd/directdoc.asp?DDFDocuments/u/G/SPS/NBDI37.DOCX")</f>
        <v>https://docs.wto.org/imrd/directdoc.asp?DDFDocuments/u/G/SPS/NBDI37.DOCX</v>
      </c>
      <c r="R83" s="6" t="str">
        <f>HYPERLINK("https://docs.wto.org/imrd/directdoc.asp?DDFDocuments/v/G/SPS/NBDI37.DOCX", "https://docs.wto.org/imrd/directdoc.asp?DDFDocuments/v/G/SPS/NBDI37.DOCX")</f>
        <v>https://docs.wto.org/imrd/directdoc.asp?DDFDocuments/v/G/SPS/NBDI37.DOCX</v>
      </c>
    </row>
    <row r="84" spans="1:18" ht="30">
      <c r="A84" s="9" t="s">
        <v>943</v>
      </c>
      <c r="B84" s="7">
        <v>44981</v>
      </c>
      <c r="C84" s="8" t="s">
        <v>130</v>
      </c>
      <c r="D84" s="8" t="s">
        <v>48</v>
      </c>
      <c r="E84" s="6" t="str">
        <f>HYPERLINK("https://eping.wto.org/en/Search?viewData= G/SPS/N/USA/3367"," G/SPS/N/USA/3367")</f>
        <v xml:space="preserve"> G/SPS/N/USA/3367</v>
      </c>
      <c r="F84" s="6" t="s">
        <v>127</v>
      </c>
      <c r="G84" s="8" t="s">
        <v>128</v>
      </c>
      <c r="H84" s="8" t="s">
        <v>129</v>
      </c>
      <c r="I84" s="6" t="s">
        <v>20</v>
      </c>
      <c r="J84" s="6" t="s">
        <v>20</v>
      </c>
      <c r="L84" s="6" t="s">
        <v>20</v>
      </c>
      <c r="M84" s="7" t="s">
        <v>20</v>
      </c>
      <c r="N84" s="6" t="s">
        <v>22</v>
      </c>
      <c r="O84" s="8" t="s">
        <v>310</v>
      </c>
      <c r="P84" s="6" t="str">
        <f>HYPERLINK("https://docs.wto.org/imrd/directdoc.asp?DDFDocuments/t/G/TBTN23/RWA816.DOCX", "https://docs.wto.org/imrd/directdoc.asp?DDFDocuments/t/G/TBTN23/RWA816.DOCX")</f>
        <v>https://docs.wto.org/imrd/directdoc.asp?DDFDocuments/t/G/TBTN23/RWA816.DOCX</v>
      </c>
      <c r="Q84" s="6"/>
      <c r="R84" s="6"/>
    </row>
    <row r="85" spans="1:18" ht="120">
      <c r="A85" s="9" t="s">
        <v>943</v>
      </c>
      <c r="B85" s="7">
        <v>44981</v>
      </c>
      <c r="C85" s="8" t="s">
        <v>140</v>
      </c>
      <c r="D85" s="8" t="s">
        <v>48</v>
      </c>
      <c r="E85" s="6" t="str">
        <f>HYPERLINK("https://eping.wto.org/en/Search?viewData= G/SPS/N/EU/617"," G/SPS/N/EU/617")</f>
        <v xml:space="preserve"> G/SPS/N/EU/617</v>
      </c>
      <c r="F85" s="6" t="s">
        <v>16</v>
      </c>
      <c r="G85" s="8" t="s">
        <v>138</v>
      </c>
      <c r="H85" s="8" t="s">
        <v>139</v>
      </c>
      <c r="I85" s="6" t="s">
        <v>141</v>
      </c>
      <c r="J85" s="6" t="s">
        <v>20</v>
      </c>
      <c r="L85" s="6" t="s">
        <v>268</v>
      </c>
      <c r="M85" s="7">
        <v>45039</v>
      </c>
      <c r="N85" s="6" t="s">
        <v>22</v>
      </c>
      <c r="O85" s="8" t="s">
        <v>287</v>
      </c>
      <c r="P85" s="6" t="str">
        <f>HYPERLINK("https://docs.wto.org/imrd/directdoc.asp?DDFDocuments/t/G/SPS/NBDI37.DOCX", "https://docs.wto.org/imrd/directdoc.asp?DDFDocuments/t/G/SPS/NBDI37.DOCX")</f>
        <v>https://docs.wto.org/imrd/directdoc.asp?DDFDocuments/t/G/SPS/NBDI37.DOCX</v>
      </c>
      <c r="Q85" s="6" t="str">
        <f>HYPERLINK("https://docs.wto.org/imrd/directdoc.asp?DDFDocuments/u/G/SPS/NBDI37.DOCX", "https://docs.wto.org/imrd/directdoc.asp?DDFDocuments/u/G/SPS/NBDI37.DOCX")</f>
        <v>https://docs.wto.org/imrd/directdoc.asp?DDFDocuments/u/G/SPS/NBDI37.DOCX</v>
      </c>
      <c r="R85" s="6" t="str">
        <f>HYPERLINK("https://docs.wto.org/imrd/directdoc.asp?DDFDocuments/v/G/SPS/NBDI37.DOCX", "https://docs.wto.org/imrd/directdoc.asp?DDFDocuments/v/G/SPS/NBDI37.DOCX")</f>
        <v>https://docs.wto.org/imrd/directdoc.asp?DDFDocuments/v/G/SPS/NBDI37.DOCX</v>
      </c>
    </row>
    <row r="86" spans="1:18" ht="120">
      <c r="A86" s="9" t="s">
        <v>943</v>
      </c>
      <c r="B86" s="7">
        <v>44981</v>
      </c>
      <c r="C86" s="8" t="s">
        <v>140</v>
      </c>
      <c r="D86" s="8" t="s">
        <v>48</v>
      </c>
      <c r="E86" s="6" t="str">
        <f>HYPERLINK("https://eping.wto.org/en/Search?viewData= G/SPS/N/EU/618"," G/SPS/N/EU/618")</f>
        <v xml:space="preserve"> G/SPS/N/EU/618</v>
      </c>
      <c r="F86" s="6" t="s">
        <v>16</v>
      </c>
      <c r="G86" s="8" t="s">
        <v>143</v>
      </c>
      <c r="H86" s="8" t="s">
        <v>144</v>
      </c>
      <c r="I86" s="6" t="s">
        <v>145</v>
      </c>
      <c r="J86" s="6" t="s">
        <v>20</v>
      </c>
      <c r="L86" s="6" t="s">
        <v>89</v>
      </c>
      <c r="M86" s="7">
        <v>45039</v>
      </c>
      <c r="N86" s="6" t="s">
        <v>22</v>
      </c>
      <c r="O86" s="8" t="s">
        <v>313</v>
      </c>
      <c r="P86" s="6" t="str">
        <f>HYPERLINK("https://docs.wto.org/imrd/directdoc.asp?DDFDocuments/t/G/TBTN23/RWA820.DOCX", "https://docs.wto.org/imrd/directdoc.asp?DDFDocuments/t/G/TBTN23/RWA820.DOCX")</f>
        <v>https://docs.wto.org/imrd/directdoc.asp?DDFDocuments/t/G/TBTN23/RWA820.DOCX</v>
      </c>
      <c r="Q86" s="6"/>
      <c r="R86" s="6"/>
    </row>
    <row r="87" spans="1:18" ht="30">
      <c r="A87" s="9" t="s">
        <v>943</v>
      </c>
      <c r="B87" s="7">
        <v>44981</v>
      </c>
      <c r="C87" s="8" t="s">
        <v>149</v>
      </c>
      <c r="D87" s="8" t="s">
        <v>48</v>
      </c>
      <c r="E87" s="6" t="str">
        <f>HYPERLINK("https://eping.wto.org/en/Search?viewData= G/SPS/N/USA/3366"," G/SPS/N/USA/3366")</f>
        <v xml:space="preserve"> G/SPS/N/USA/3366</v>
      </c>
      <c r="F87" s="6" t="s">
        <v>127</v>
      </c>
      <c r="G87" s="8" t="s">
        <v>147</v>
      </c>
      <c r="H87" s="8" t="s">
        <v>148</v>
      </c>
      <c r="I87" s="6" t="s">
        <v>20</v>
      </c>
      <c r="J87" s="6" t="s">
        <v>20</v>
      </c>
      <c r="L87" s="6" t="s">
        <v>56</v>
      </c>
      <c r="M87" s="7">
        <v>45039</v>
      </c>
      <c r="N87" s="6" t="s">
        <v>22</v>
      </c>
      <c r="O87" s="8" t="s">
        <v>317</v>
      </c>
      <c r="P87" s="6" t="str">
        <f>HYPERLINK("https://docs.wto.org/imrd/directdoc.asp?DDFDocuments/t/G/TBTN23/RWA814.DOCX", "https://docs.wto.org/imrd/directdoc.asp?DDFDocuments/t/G/TBTN23/RWA814.DOCX")</f>
        <v>https://docs.wto.org/imrd/directdoc.asp?DDFDocuments/t/G/TBTN23/RWA814.DOCX</v>
      </c>
      <c r="Q87" s="6"/>
      <c r="R87" s="6"/>
    </row>
    <row r="88" spans="1:18" ht="195">
      <c r="A88" s="9" t="s">
        <v>943</v>
      </c>
      <c r="B88" s="7">
        <v>44981</v>
      </c>
      <c r="C88" s="8" t="s">
        <v>154</v>
      </c>
      <c r="D88" s="8" t="s">
        <v>48</v>
      </c>
      <c r="E88" s="6" t="str">
        <f>HYPERLINK("https://eping.wto.org/en/Search?viewData= G/SPS/N/USA/3368"," G/SPS/N/USA/3368")</f>
        <v xml:space="preserve"> G/SPS/N/USA/3368</v>
      </c>
      <c r="F88" s="6" t="s">
        <v>127</v>
      </c>
      <c r="G88" s="8" t="s">
        <v>152</v>
      </c>
      <c r="H88" s="8" t="s">
        <v>153</v>
      </c>
      <c r="I88" s="6" t="s">
        <v>155</v>
      </c>
      <c r="J88" s="6" t="s">
        <v>156</v>
      </c>
      <c r="L88" s="6" t="s">
        <v>89</v>
      </c>
      <c r="M88" s="7">
        <v>45039</v>
      </c>
      <c r="N88" s="6" t="s">
        <v>22</v>
      </c>
      <c r="O88" s="8" t="s">
        <v>321</v>
      </c>
      <c r="P88" s="6" t="str">
        <f>HYPERLINK("https://docs.wto.org/imrd/directdoc.asp?DDFDocuments/t/G/TBTN23/RWA821.DOCX", "https://docs.wto.org/imrd/directdoc.asp?DDFDocuments/t/G/TBTN23/RWA821.DOCX")</f>
        <v>https://docs.wto.org/imrd/directdoc.asp?DDFDocuments/t/G/TBTN23/RWA821.DOCX</v>
      </c>
      <c r="Q88" s="6"/>
      <c r="R88" s="6"/>
    </row>
    <row r="89" spans="1:18" ht="75">
      <c r="A89" s="9" t="s">
        <v>943</v>
      </c>
      <c r="B89" s="7">
        <v>44981</v>
      </c>
      <c r="C89" s="8" t="s">
        <v>161</v>
      </c>
      <c r="D89" s="8" t="s">
        <v>48</v>
      </c>
      <c r="E89" s="6" t="str">
        <f>HYPERLINK("https://eping.wto.org/en/Search?viewData= G/SPS/N/USA/3369"," G/SPS/N/USA/3369")</f>
        <v xml:space="preserve"> G/SPS/N/USA/3369</v>
      </c>
      <c r="F89" s="6" t="s">
        <v>127</v>
      </c>
      <c r="G89" s="8" t="s">
        <v>159</v>
      </c>
      <c r="H89" s="8" t="s">
        <v>160</v>
      </c>
      <c r="I89" s="6" t="s">
        <v>20</v>
      </c>
      <c r="J89" s="6" t="s">
        <v>20</v>
      </c>
      <c r="L89" s="6" t="s">
        <v>89</v>
      </c>
      <c r="M89" s="7">
        <v>45039</v>
      </c>
      <c r="N89" s="6" t="s">
        <v>22</v>
      </c>
      <c r="O89" s="8" t="s">
        <v>328</v>
      </c>
      <c r="P89" s="6" t="str">
        <f>HYPERLINK("https://docs.wto.org/imrd/directdoc.asp?DDFDocuments/t/G/TBTN23/RWA818.DOCX", "https://docs.wto.org/imrd/directdoc.asp?DDFDocuments/t/G/TBTN23/RWA818.DOCX")</f>
        <v>https://docs.wto.org/imrd/directdoc.asp?DDFDocuments/t/G/TBTN23/RWA818.DOCX</v>
      </c>
      <c r="Q89" s="6"/>
      <c r="R89" s="6"/>
    </row>
    <row r="90" spans="1:18" ht="135">
      <c r="A90" s="9" t="s">
        <v>943</v>
      </c>
      <c r="B90" s="7">
        <v>44980</v>
      </c>
      <c r="C90" s="8" t="s">
        <v>166</v>
      </c>
      <c r="D90" s="8" t="s">
        <v>169</v>
      </c>
      <c r="E90" s="6" t="str">
        <f>HYPERLINK("https://eping.wto.org/en/Search?viewData= G/TBT/N/BDI/321, G/TBT/N/KEN/1383, G/TBT/N/RWA/824, G/TBT/N/TZA/895, G/TBT/N/UGA/1735"," G/TBT/N/BDI/321, G/TBT/N/KEN/1383, G/TBT/N/RWA/824, G/TBT/N/TZA/895, G/TBT/N/UGA/1735")</f>
        <v xml:space="preserve"> G/TBT/N/BDI/321, G/TBT/N/KEN/1383, G/TBT/N/RWA/824, G/TBT/N/TZA/895, G/TBT/N/UGA/1735</v>
      </c>
      <c r="F90" s="6" t="s">
        <v>163</v>
      </c>
      <c r="G90" s="8" t="s">
        <v>164</v>
      </c>
      <c r="H90" s="8" t="s">
        <v>165</v>
      </c>
      <c r="I90" s="6" t="s">
        <v>167</v>
      </c>
      <c r="J90" s="6" t="s">
        <v>168</v>
      </c>
      <c r="L90" s="6" t="s">
        <v>268</v>
      </c>
      <c r="M90" s="7">
        <v>45039</v>
      </c>
      <c r="N90" s="6" t="s">
        <v>22</v>
      </c>
      <c r="O90" s="8" t="s">
        <v>267</v>
      </c>
      <c r="P90" s="6" t="str">
        <f>HYPERLINK("https://docs.wto.org/imrd/directdoc.asp?DDFDocuments/t/G/SPS/NBDI36.DOCX", "https://docs.wto.org/imrd/directdoc.asp?DDFDocuments/t/G/SPS/NBDI36.DOCX")</f>
        <v>https://docs.wto.org/imrd/directdoc.asp?DDFDocuments/t/G/SPS/NBDI36.DOCX</v>
      </c>
      <c r="Q90" s="6" t="str">
        <f>HYPERLINK("https://docs.wto.org/imrd/directdoc.asp?DDFDocuments/u/G/SPS/NBDI36.DOCX", "https://docs.wto.org/imrd/directdoc.asp?DDFDocuments/u/G/SPS/NBDI36.DOCX")</f>
        <v>https://docs.wto.org/imrd/directdoc.asp?DDFDocuments/u/G/SPS/NBDI36.DOCX</v>
      </c>
      <c r="R90" s="6" t="str">
        <f>HYPERLINK("https://docs.wto.org/imrd/directdoc.asp?DDFDocuments/v/G/SPS/NBDI36.DOCX", "https://docs.wto.org/imrd/directdoc.asp?DDFDocuments/v/G/SPS/NBDI36.DOCX")</f>
        <v>https://docs.wto.org/imrd/directdoc.asp?DDFDocuments/v/G/SPS/NBDI36.DOCX</v>
      </c>
    </row>
    <row r="91" spans="1:18" ht="30">
      <c r="A91" s="9" t="s">
        <v>943</v>
      </c>
      <c r="B91" s="7">
        <v>44980</v>
      </c>
      <c r="C91" s="8" t="s">
        <v>185</v>
      </c>
      <c r="D91" s="8" t="s">
        <v>48</v>
      </c>
      <c r="E91" s="6" t="str">
        <f>HYPERLINK("https://eping.wto.org/en/Search?viewData= G/SPS/N/TPKM/607"," G/SPS/N/TPKM/607")</f>
        <v xml:space="preserve"> G/SPS/N/TPKM/607</v>
      </c>
      <c r="F91" s="6" t="s">
        <v>182</v>
      </c>
      <c r="G91" s="8" t="s">
        <v>183</v>
      </c>
      <c r="H91" s="8" t="s">
        <v>184</v>
      </c>
      <c r="I91" s="6" t="s">
        <v>20</v>
      </c>
      <c r="J91" s="6" t="s">
        <v>20</v>
      </c>
      <c r="L91" s="6" t="s">
        <v>268</v>
      </c>
      <c r="M91" s="7">
        <v>45039</v>
      </c>
      <c r="N91" s="6" t="s">
        <v>22</v>
      </c>
      <c r="O91" s="8" t="s">
        <v>267</v>
      </c>
      <c r="P91" s="6" t="str">
        <f>HYPERLINK("https://docs.wto.org/imrd/directdoc.asp?DDFDocuments/t/G/SPS/NBDI36.DOCX", "https://docs.wto.org/imrd/directdoc.asp?DDFDocuments/t/G/SPS/NBDI36.DOCX")</f>
        <v>https://docs.wto.org/imrd/directdoc.asp?DDFDocuments/t/G/SPS/NBDI36.DOCX</v>
      </c>
      <c r="Q91" s="6" t="str">
        <f>HYPERLINK("https://docs.wto.org/imrd/directdoc.asp?DDFDocuments/u/G/SPS/NBDI36.DOCX", "https://docs.wto.org/imrd/directdoc.asp?DDFDocuments/u/G/SPS/NBDI36.DOCX")</f>
        <v>https://docs.wto.org/imrd/directdoc.asp?DDFDocuments/u/G/SPS/NBDI36.DOCX</v>
      </c>
      <c r="R91" s="6" t="str">
        <f>HYPERLINK("https://docs.wto.org/imrd/directdoc.asp?DDFDocuments/v/G/SPS/NBDI36.DOCX", "https://docs.wto.org/imrd/directdoc.asp?DDFDocuments/v/G/SPS/NBDI36.DOCX")</f>
        <v>https://docs.wto.org/imrd/directdoc.asp?DDFDocuments/v/G/SPS/NBDI36.DOCX</v>
      </c>
    </row>
    <row r="92" spans="1:18" ht="120">
      <c r="A92" s="9" t="s">
        <v>943</v>
      </c>
      <c r="B92" s="7">
        <v>44980</v>
      </c>
      <c r="C92" s="8" t="s">
        <v>190</v>
      </c>
      <c r="D92" s="8" t="s">
        <v>48</v>
      </c>
      <c r="E92" s="6" t="str">
        <f>HYPERLINK("https://eping.wto.org/en/Search?viewData= G/SPS/N/CAN/1482"," G/SPS/N/CAN/1482")</f>
        <v xml:space="preserve"> G/SPS/N/CAN/1482</v>
      </c>
      <c r="F92" s="6" t="s">
        <v>43</v>
      </c>
      <c r="G92" s="8" t="s">
        <v>188</v>
      </c>
      <c r="H92" s="8" t="s">
        <v>189</v>
      </c>
      <c r="I92" s="6" t="s">
        <v>20</v>
      </c>
      <c r="J92" s="6" t="s">
        <v>68</v>
      </c>
      <c r="L92" s="6" t="s">
        <v>268</v>
      </c>
      <c r="M92" s="7">
        <v>45039</v>
      </c>
      <c r="N92" s="6" t="s">
        <v>22</v>
      </c>
      <c r="O92" s="8" t="s">
        <v>287</v>
      </c>
      <c r="P92" s="6" t="str">
        <f>HYPERLINK("https://docs.wto.org/imrd/directdoc.asp?DDFDocuments/t/G/SPS/NBDI37.DOCX", "https://docs.wto.org/imrd/directdoc.asp?DDFDocuments/t/G/SPS/NBDI37.DOCX")</f>
        <v>https://docs.wto.org/imrd/directdoc.asp?DDFDocuments/t/G/SPS/NBDI37.DOCX</v>
      </c>
      <c r="Q92" s="6" t="str">
        <f>HYPERLINK("https://docs.wto.org/imrd/directdoc.asp?DDFDocuments/u/G/SPS/NBDI37.DOCX", "https://docs.wto.org/imrd/directdoc.asp?DDFDocuments/u/G/SPS/NBDI37.DOCX")</f>
        <v>https://docs.wto.org/imrd/directdoc.asp?DDFDocuments/u/G/SPS/NBDI37.DOCX</v>
      </c>
      <c r="R92" s="6" t="str">
        <f>HYPERLINK("https://docs.wto.org/imrd/directdoc.asp?DDFDocuments/v/G/SPS/NBDI37.DOCX", "https://docs.wto.org/imrd/directdoc.asp?DDFDocuments/v/G/SPS/NBDI37.DOCX")</f>
        <v>https://docs.wto.org/imrd/directdoc.asp?DDFDocuments/v/G/SPS/NBDI37.DOCX</v>
      </c>
    </row>
    <row r="93" spans="1:18" ht="75">
      <c r="A93" s="9" t="s">
        <v>943</v>
      </c>
      <c r="B93" s="7">
        <v>44980</v>
      </c>
      <c r="C93" s="8" t="s">
        <v>202</v>
      </c>
      <c r="D93" s="8" t="s">
        <v>48</v>
      </c>
      <c r="E93" s="6" t="str">
        <f>HYPERLINK("https://eping.wto.org/en/Search?viewData= G/SPS/N/CAN/1483"," G/SPS/N/CAN/1483")</f>
        <v xml:space="preserve"> G/SPS/N/CAN/1483</v>
      </c>
      <c r="F93" s="6" t="s">
        <v>43</v>
      </c>
      <c r="G93" s="8" t="s">
        <v>200</v>
      </c>
      <c r="H93" s="8" t="s">
        <v>201</v>
      </c>
      <c r="I93" s="6" t="s">
        <v>20</v>
      </c>
      <c r="J93" s="6" t="s">
        <v>203</v>
      </c>
      <c r="L93" s="6" t="s">
        <v>268</v>
      </c>
      <c r="M93" s="7">
        <v>45039</v>
      </c>
      <c r="N93" s="6" t="s">
        <v>22</v>
      </c>
      <c r="O93" s="8" t="s">
        <v>287</v>
      </c>
      <c r="P93" s="6" t="str">
        <f>HYPERLINK("https://docs.wto.org/imrd/directdoc.asp?DDFDocuments/t/G/SPS/NBDI37.DOCX", "https://docs.wto.org/imrd/directdoc.asp?DDFDocuments/t/G/SPS/NBDI37.DOCX")</f>
        <v>https://docs.wto.org/imrd/directdoc.asp?DDFDocuments/t/G/SPS/NBDI37.DOCX</v>
      </c>
      <c r="Q93" s="6" t="str">
        <f>HYPERLINK("https://docs.wto.org/imrd/directdoc.asp?DDFDocuments/u/G/SPS/NBDI37.DOCX", "https://docs.wto.org/imrd/directdoc.asp?DDFDocuments/u/G/SPS/NBDI37.DOCX")</f>
        <v>https://docs.wto.org/imrd/directdoc.asp?DDFDocuments/u/G/SPS/NBDI37.DOCX</v>
      </c>
      <c r="R93" s="6" t="str">
        <f>HYPERLINK("https://docs.wto.org/imrd/directdoc.asp?DDFDocuments/v/G/SPS/NBDI37.DOCX", "https://docs.wto.org/imrd/directdoc.asp?DDFDocuments/v/G/SPS/NBDI37.DOCX")</f>
        <v>https://docs.wto.org/imrd/directdoc.asp?DDFDocuments/v/G/SPS/NBDI37.DOCX</v>
      </c>
    </row>
    <row r="94" spans="1:18" ht="30">
      <c r="A94" s="9" t="s">
        <v>943</v>
      </c>
      <c r="B94" s="7">
        <v>44980</v>
      </c>
      <c r="C94" s="8" t="s">
        <v>229</v>
      </c>
      <c r="D94" s="8" t="s">
        <v>48</v>
      </c>
      <c r="E94" s="6" t="str">
        <f>HYPERLINK("https://eping.wto.org/en/Search?viewData= G/SPS/N/TPKM/608"," G/SPS/N/TPKM/608")</f>
        <v xml:space="preserve"> G/SPS/N/TPKM/608</v>
      </c>
      <c r="F94" s="6" t="s">
        <v>182</v>
      </c>
      <c r="G94" s="8" t="s">
        <v>227</v>
      </c>
      <c r="H94" s="8" t="s">
        <v>228</v>
      </c>
      <c r="I94" s="6" t="s">
        <v>20</v>
      </c>
      <c r="J94" s="6" t="s">
        <v>20</v>
      </c>
      <c r="L94" s="6" t="s">
        <v>56</v>
      </c>
      <c r="M94" s="7">
        <v>45039</v>
      </c>
      <c r="N94" s="6" t="s">
        <v>22</v>
      </c>
      <c r="O94" s="8" t="s">
        <v>259</v>
      </c>
      <c r="P94" s="6" t="str">
        <f>HYPERLINK("https://docs.wto.org/imrd/directdoc.asp?DDFDocuments/t/G/TBTN23/BDI318.DOCX", "https://docs.wto.org/imrd/directdoc.asp?DDFDocuments/t/G/TBTN23/BDI318.DOCX")</f>
        <v>https://docs.wto.org/imrd/directdoc.asp?DDFDocuments/t/G/TBTN23/BDI318.DOCX</v>
      </c>
      <c r="Q94" s="6"/>
      <c r="R94" s="6" t="str">
        <f>HYPERLINK("https://docs.wto.org/imrd/directdoc.asp?DDFDocuments/v/G/TBTN23/BDI318.DOCX", "https://docs.wto.org/imrd/directdoc.asp?DDFDocuments/v/G/TBTN23/BDI318.DOCX")</f>
        <v>https://docs.wto.org/imrd/directdoc.asp?DDFDocuments/v/G/TBTN23/BDI318.DOCX</v>
      </c>
    </row>
    <row r="95" spans="1:18" ht="45">
      <c r="A95" s="9" t="s">
        <v>943</v>
      </c>
      <c r="B95" s="7">
        <v>44980</v>
      </c>
      <c r="C95" s="8" t="s">
        <v>235</v>
      </c>
      <c r="D95" s="8" t="s">
        <v>48</v>
      </c>
      <c r="E95" s="6" t="str">
        <f>HYPERLINK("https://eping.wto.org/en/Search?viewData= G/SPS/N/KOR/775"," G/SPS/N/KOR/775")</f>
        <v xml:space="preserve"> G/SPS/N/KOR/775</v>
      </c>
      <c r="F95" s="6" t="s">
        <v>232</v>
      </c>
      <c r="G95" s="8" t="s">
        <v>233</v>
      </c>
      <c r="H95" s="8" t="s">
        <v>234</v>
      </c>
      <c r="I95" s="6" t="s">
        <v>20</v>
      </c>
      <c r="J95" s="6" t="s">
        <v>20</v>
      </c>
      <c r="L95" s="6" t="s">
        <v>20</v>
      </c>
      <c r="M95" s="7">
        <v>45039</v>
      </c>
      <c r="N95" s="6" t="s">
        <v>22</v>
      </c>
      <c r="O95" s="8" t="s">
        <v>332</v>
      </c>
      <c r="P95" s="6" t="str">
        <f>HYPERLINK("https://docs.wto.org/imrd/directdoc.asp?DDFDocuments/t/G/TBTN23/RWA811.DOCX", "https://docs.wto.org/imrd/directdoc.asp?DDFDocuments/t/G/TBTN23/RWA811.DOCX")</f>
        <v>https://docs.wto.org/imrd/directdoc.asp?DDFDocuments/t/G/TBTN23/RWA811.DOCX</v>
      </c>
      <c r="Q95" s="6" t="str">
        <f>HYPERLINK("https://docs.wto.org/imrd/directdoc.asp?DDFDocuments/u/G/TBTN23/RWA811.DOCX", "https://docs.wto.org/imrd/directdoc.asp?DDFDocuments/u/G/TBTN23/RWA811.DOCX")</f>
        <v>https://docs.wto.org/imrd/directdoc.asp?DDFDocuments/u/G/TBTN23/RWA811.DOCX</v>
      </c>
      <c r="R95" s="6"/>
    </row>
    <row r="96" spans="1:18" ht="165">
      <c r="A96" s="2" t="s">
        <v>943</v>
      </c>
      <c r="B96" s="7">
        <v>44978</v>
      </c>
      <c r="C96" s="8" t="s">
        <v>349</v>
      </c>
      <c r="D96" s="8" t="s">
        <v>48</v>
      </c>
      <c r="E96" s="6" t="str">
        <f>HYPERLINK("https://eping.wto.org/en/Search?viewData= G/SPS/N/CAN/1479"," G/SPS/N/CAN/1479")</f>
        <v xml:space="preserve"> G/SPS/N/CAN/1479</v>
      </c>
      <c r="F96" s="6" t="s">
        <v>43</v>
      </c>
      <c r="G96" s="8" t="s">
        <v>347</v>
      </c>
      <c r="H96" s="8" t="s">
        <v>348</v>
      </c>
      <c r="I96" s="6" t="s">
        <v>20</v>
      </c>
      <c r="J96" s="6" t="s">
        <v>68</v>
      </c>
      <c r="L96" s="6" t="s">
        <v>20</v>
      </c>
      <c r="M96" s="7">
        <v>45038</v>
      </c>
      <c r="N96" s="6" t="s">
        <v>22</v>
      </c>
      <c r="O96" s="6"/>
      <c r="P96" s="6" t="str">
        <f>HYPERLINK("https://docs.wto.org/imrd/directdoc.asp?DDFDocuments/t/G/TBTN23/EGY345.DOCX", "https://docs.wto.org/imrd/directdoc.asp?DDFDocuments/t/G/TBTN23/EGY345.DOCX")</f>
        <v>https://docs.wto.org/imrd/directdoc.asp?DDFDocuments/t/G/TBTN23/EGY345.DOCX</v>
      </c>
      <c r="Q96" s="6" t="str">
        <f>HYPERLINK("https://docs.wto.org/imrd/directdoc.asp?DDFDocuments/u/G/TBTN23/EGY345.DOCX", "https://docs.wto.org/imrd/directdoc.asp?DDFDocuments/u/G/TBTN23/EGY345.DOCX")</f>
        <v>https://docs.wto.org/imrd/directdoc.asp?DDFDocuments/u/G/TBTN23/EGY345.DOCX</v>
      </c>
      <c r="R96" s="6"/>
    </row>
    <row r="97" spans="1:18" ht="120">
      <c r="A97" s="2" t="s">
        <v>943</v>
      </c>
      <c r="B97" s="7">
        <v>44978</v>
      </c>
      <c r="C97" s="8" t="s">
        <v>361</v>
      </c>
      <c r="D97" s="8" t="s">
        <v>48</v>
      </c>
      <c r="E97" s="6" t="str">
        <f>HYPERLINK("https://eping.wto.org/en/Search?viewData= G/SPS/N/CAN/1481"," G/SPS/N/CAN/1481")</f>
        <v xml:space="preserve"> G/SPS/N/CAN/1481</v>
      </c>
      <c r="F97" s="6" t="s">
        <v>43</v>
      </c>
      <c r="G97" s="8" t="s">
        <v>359</v>
      </c>
      <c r="H97" s="8" t="s">
        <v>360</v>
      </c>
      <c r="I97" s="6" t="s">
        <v>20</v>
      </c>
      <c r="J97" s="6" t="s">
        <v>68</v>
      </c>
      <c r="L97" s="6" t="s">
        <v>89</v>
      </c>
      <c r="M97" s="7">
        <v>45038</v>
      </c>
      <c r="N97" s="6" t="s">
        <v>22</v>
      </c>
      <c r="O97" s="6"/>
      <c r="P97" s="6" t="str">
        <f>HYPERLINK("https://docs.wto.org/imrd/directdoc.asp?DDFDocuments/t/G/TBTN23/EGY344.DOCX", "https://docs.wto.org/imrd/directdoc.asp?DDFDocuments/t/G/TBTN23/EGY344.DOCX")</f>
        <v>https://docs.wto.org/imrd/directdoc.asp?DDFDocuments/t/G/TBTN23/EGY344.DOCX</v>
      </c>
      <c r="Q97" s="6" t="str">
        <f>HYPERLINK("https://docs.wto.org/imrd/directdoc.asp?DDFDocuments/u/G/TBTN23/EGY344.DOCX", "https://docs.wto.org/imrd/directdoc.asp?DDFDocuments/u/G/TBTN23/EGY344.DOCX")</f>
        <v>https://docs.wto.org/imrd/directdoc.asp?DDFDocuments/u/G/TBTN23/EGY344.DOCX</v>
      </c>
      <c r="R97" s="6"/>
    </row>
    <row r="98" spans="1:18" ht="120">
      <c r="A98" s="2" t="s">
        <v>943</v>
      </c>
      <c r="B98" s="7">
        <v>44978</v>
      </c>
      <c r="C98" s="8" t="s">
        <v>140</v>
      </c>
      <c r="D98" s="8" t="s">
        <v>48</v>
      </c>
      <c r="E98" s="6" t="str">
        <f>HYPERLINK("https://eping.wto.org/en/Search?viewData= G/SPS/N/EU/615"," G/SPS/N/EU/615")</f>
        <v xml:space="preserve"> G/SPS/N/EU/615</v>
      </c>
      <c r="F98" s="6" t="s">
        <v>16</v>
      </c>
      <c r="G98" s="8" t="s">
        <v>374</v>
      </c>
      <c r="H98" s="8" t="s">
        <v>375</v>
      </c>
      <c r="I98" s="6" t="s">
        <v>376</v>
      </c>
      <c r="J98" s="6" t="s">
        <v>20</v>
      </c>
      <c r="L98" s="6" t="s">
        <v>20</v>
      </c>
      <c r="M98" s="7">
        <v>45049</v>
      </c>
      <c r="N98" s="6" t="s">
        <v>22</v>
      </c>
      <c r="O98" s="6"/>
      <c r="P98" s="6" t="str">
        <f>HYPERLINK("https://docs.wto.org/imrd/directdoc.asp?DDFDocuments/t/G/TBTN23/CAN693.DOCX", "https://docs.wto.org/imrd/directdoc.asp?DDFDocuments/t/G/TBTN23/CAN693.DOCX")</f>
        <v>https://docs.wto.org/imrd/directdoc.asp?DDFDocuments/t/G/TBTN23/CAN693.DOCX</v>
      </c>
      <c r="Q98" s="6" t="str">
        <f>HYPERLINK("https://docs.wto.org/imrd/directdoc.asp?DDFDocuments/u/G/TBTN23/CAN693.DOCX", "https://docs.wto.org/imrd/directdoc.asp?DDFDocuments/u/G/TBTN23/CAN693.DOCX")</f>
        <v>https://docs.wto.org/imrd/directdoc.asp?DDFDocuments/u/G/TBTN23/CAN693.DOCX</v>
      </c>
      <c r="R98" s="6"/>
    </row>
    <row r="99" spans="1:18" ht="120">
      <c r="A99" s="2" t="s">
        <v>943</v>
      </c>
      <c r="B99" s="7">
        <v>44978</v>
      </c>
      <c r="C99" s="8" t="s">
        <v>380</v>
      </c>
      <c r="D99" s="8" t="s">
        <v>48</v>
      </c>
      <c r="E99" s="6" t="str">
        <f>HYPERLINK("https://eping.wto.org/en/Search?viewData= G/SPS/N/CAN/1480"," G/SPS/N/CAN/1480")</f>
        <v xml:space="preserve"> G/SPS/N/CAN/1480</v>
      </c>
      <c r="F99" s="6" t="s">
        <v>43</v>
      </c>
      <c r="G99" s="8" t="s">
        <v>378</v>
      </c>
      <c r="H99" s="8" t="s">
        <v>379</v>
      </c>
      <c r="I99" s="6" t="s">
        <v>20</v>
      </c>
      <c r="J99" s="6" t="s">
        <v>68</v>
      </c>
      <c r="L99" s="6" t="s">
        <v>49</v>
      </c>
      <c r="M99" s="7">
        <v>45046</v>
      </c>
      <c r="N99" s="6" t="s">
        <v>22</v>
      </c>
      <c r="O99" s="6"/>
      <c r="P99" s="6" t="str">
        <f>HYPERLINK("https://docs.wto.org/imrd/directdoc.asp?DDFDocuments/t/G/SPS/NCAN1479.DOCX", "https://docs.wto.org/imrd/directdoc.asp?DDFDocuments/t/G/SPS/NCAN1479.DOCX")</f>
        <v>https://docs.wto.org/imrd/directdoc.asp?DDFDocuments/t/G/SPS/NCAN1479.DOCX</v>
      </c>
      <c r="Q99" s="6" t="str">
        <f>HYPERLINK("https://docs.wto.org/imrd/directdoc.asp?DDFDocuments/u/G/SPS/NCAN1479.DOCX", "https://docs.wto.org/imrd/directdoc.asp?DDFDocuments/u/G/SPS/NCAN1479.DOCX")</f>
        <v>https://docs.wto.org/imrd/directdoc.asp?DDFDocuments/u/G/SPS/NCAN1479.DOCX</v>
      </c>
      <c r="R99" s="6"/>
    </row>
    <row r="100" spans="1:18" ht="135">
      <c r="A100" s="2" t="s">
        <v>943</v>
      </c>
      <c r="B100" s="7">
        <v>44977</v>
      </c>
      <c r="C100" s="8" t="s">
        <v>395</v>
      </c>
      <c r="D100" s="8" t="s">
        <v>48</v>
      </c>
      <c r="E100" s="6" t="str">
        <f>HYPERLINK("https://eping.wto.org/en/Search?viewData= G/SPS/N/CAN/1478"," G/SPS/N/CAN/1478")</f>
        <v xml:space="preserve"> G/SPS/N/CAN/1478</v>
      </c>
      <c r="F100" s="6" t="s">
        <v>43</v>
      </c>
      <c r="G100" s="8" t="s">
        <v>393</v>
      </c>
      <c r="H100" s="8" t="s">
        <v>394</v>
      </c>
      <c r="I100" s="6" t="s">
        <v>20</v>
      </c>
      <c r="J100" s="6" t="s">
        <v>396</v>
      </c>
      <c r="L100" s="6" t="s">
        <v>355</v>
      </c>
      <c r="M100" s="7">
        <v>44988</v>
      </c>
      <c r="N100" s="6" t="s">
        <v>22</v>
      </c>
      <c r="O100" s="8" t="s">
        <v>356</v>
      </c>
      <c r="P100" s="6" t="str">
        <f>HYPERLINK("https://docs.wto.org/imrd/directdoc.asp?DDFDocuments/t/G/SPS/NNZL709.DOCX", "https://docs.wto.org/imrd/directdoc.asp?DDFDocuments/t/G/SPS/NNZL709.DOCX")</f>
        <v>https://docs.wto.org/imrd/directdoc.asp?DDFDocuments/t/G/SPS/NNZL709.DOCX</v>
      </c>
      <c r="Q100" s="6" t="str">
        <f>HYPERLINK("https://docs.wto.org/imrd/directdoc.asp?DDFDocuments/u/G/SPS/NNZL709.DOCX", "https://docs.wto.org/imrd/directdoc.asp?DDFDocuments/u/G/SPS/NNZL709.DOCX")</f>
        <v>https://docs.wto.org/imrd/directdoc.asp?DDFDocuments/u/G/SPS/NNZL709.DOCX</v>
      </c>
      <c r="R100" s="6" t="str">
        <f>HYPERLINK("https://docs.wto.org/imrd/directdoc.asp?DDFDocuments/v/G/SPS/NNZL709.DOCX", "https://docs.wto.org/imrd/directdoc.asp?DDFDocuments/v/G/SPS/NNZL709.DOCX")</f>
        <v>https://docs.wto.org/imrd/directdoc.asp?DDFDocuments/v/G/SPS/NNZL709.DOCX</v>
      </c>
    </row>
    <row r="101" spans="1:18" ht="150">
      <c r="A101" s="2" t="s">
        <v>943</v>
      </c>
      <c r="B101" s="7">
        <v>44977</v>
      </c>
      <c r="C101" s="8" t="s">
        <v>404</v>
      </c>
      <c r="D101" s="8" t="s">
        <v>48</v>
      </c>
      <c r="E101" s="6" t="str">
        <f>HYPERLINK("https://eping.wto.org/en/Search?viewData= G/SPS/N/CAN/1477"," G/SPS/N/CAN/1477")</f>
        <v xml:space="preserve"> G/SPS/N/CAN/1477</v>
      </c>
      <c r="F101" s="6" t="s">
        <v>43</v>
      </c>
      <c r="G101" s="8" t="s">
        <v>402</v>
      </c>
      <c r="H101" s="8" t="s">
        <v>403</v>
      </c>
      <c r="I101" s="6" t="s">
        <v>20</v>
      </c>
      <c r="J101" s="6" t="s">
        <v>396</v>
      </c>
      <c r="L101" s="6" t="s">
        <v>20</v>
      </c>
      <c r="M101" s="7">
        <v>45038</v>
      </c>
      <c r="N101" s="6" t="s">
        <v>22</v>
      </c>
      <c r="O101" s="6"/>
      <c r="P101" s="6" t="str">
        <f>HYPERLINK("https://docs.wto.org/imrd/directdoc.asp?DDFDocuments/t/G/TBTN23/EGY343.DOCX", "https://docs.wto.org/imrd/directdoc.asp?DDFDocuments/t/G/TBTN23/EGY343.DOCX")</f>
        <v>https://docs.wto.org/imrd/directdoc.asp?DDFDocuments/t/G/TBTN23/EGY343.DOCX</v>
      </c>
      <c r="Q101" s="6" t="str">
        <f>HYPERLINK("https://docs.wto.org/imrd/directdoc.asp?DDFDocuments/u/G/TBTN23/EGY343.DOCX", "https://docs.wto.org/imrd/directdoc.asp?DDFDocuments/u/G/TBTN23/EGY343.DOCX")</f>
        <v>https://docs.wto.org/imrd/directdoc.asp?DDFDocuments/u/G/TBTN23/EGY343.DOCX</v>
      </c>
      <c r="R101" s="6"/>
    </row>
    <row r="102" spans="1:18" ht="60">
      <c r="A102" s="2" t="s">
        <v>943</v>
      </c>
      <c r="B102" s="7">
        <v>44974</v>
      </c>
      <c r="C102" s="8" t="s">
        <v>418</v>
      </c>
      <c r="D102" s="8" t="s">
        <v>48</v>
      </c>
      <c r="E102" s="6" t="str">
        <f>HYPERLINK("https://eping.wto.org/en/Search?viewData= G/SPS/N/BRA/2138"," G/SPS/N/BRA/2138")</f>
        <v xml:space="preserve"> G/SPS/N/BRA/2138</v>
      </c>
      <c r="F102" s="6" t="s">
        <v>70</v>
      </c>
      <c r="G102" s="8" t="s">
        <v>416</v>
      </c>
      <c r="H102" s="8" t="s">
        <v>417</v>
      </c>
      <c r="I102" s="6" t="s">
        <v>20</v>
      </c>
      <c r="J102" s="6" t="s">
        <v>419</v>
      </c>
      <c r="L102" s="6" t="s">
        <v>362</v>
      </c>
      <c r="M102" s="7">
        <v>45046</v>
      </c>
      <c r="N102" s="6" t="s">
        <v>22</v>
      </c>
      <c r="O102" s="6"/>
      <c r="P102" s="6" t="str">
        <f>HYPERLINK("https://docs.wto.org/imrd/directdoc.asp?DDFDocuments/t/G/SPS/NCAN1481.DOCX", "https://docs.wto.org/imrd/directdoc.asp?DDFDocuments/t/G/SPS/NCAN1481.DOCX")</f>
        <v>https://docs.wto.org/imrd/directdoc.asp?DDFDocuments/t/G/SPS/NCAN1481.DOCX</v>
      </c>
      <c r="Q102" s="6" t="str">
        <f>HYPERLINK("https://docs.wto.org/imrd/directdoc.asp?DDFDocuments/u/G/SPS/NCAN1481.DOCX", "https://docs.wto.org/imrd/directdoc.asp?DDFDocuments/u/G/SPS/NCAN1481.DOCX")</f>
        <v>https://docs.wto.org/imrd/directdoc.asp?DDFDocuments/u/G/SPS/NCAN1481.DOCX</v>
      </c>
      <c r="R102" s="6"/>
    </row>
    <row r="103" spans="1:18" ht="60">
      <c r="A103" s="2" t="s">
        <v>943</v>
      </c>
      <c r="B103" s="7">
        <v>44974</v>
      </c>
      <c r="C103" s="8" t="s">
        <v>418</v>
      </c>
      <c r="D103" s="8" t="s">
        <v>48</v>
      </c>
      <c r="E103" s="6" t="str">
        <f>HYPERLINK("https://eping.wto.org/en/Search?viewData= G/SPS/N/BRA/2137"," G/SPS/N/BRA/2137")</f>
        <v xml:space="preserve"> G/SPS/N/BRA/2137</v>
      </c>
      <c r="F103" s="6" t="s">
        <v>70</v>
      </c>
      <c r="G103" s="8" t="s">
        <v>421</v>
      </c>
      <c r="H103" s="8" t="s">
        <v>422</v>
      </c>
      <c r="I103" s="6" t="s">
        <v>20</v>
      </c>
      <c r="J103" s="6" t="s">
        <v>419</v>
      </c>
      <c r="L103" s="6" t="s">
        <v>366</v>
      </c>
      <c r="M103" s="7" t="s">
        <v>20</v>
      </c>
      <c r="N103" s="6" t="s">
        <v>22</v>
      </c>
      <c r="O103" s="6"/>
      <c r="P103" s="6" t="str">
        <f>HYPERLINK("https://docs.wto.org/imrd/directdoc.asp?DDFDocuments/t/G/TBTN23/CAN692.DOCX", "https://docs.wto.org/imrd/directdoc.asp?DDFDocuments/t/G/TBTN23/CAN692.DOCX")</f>
        <v>https://docs.wto.org/imrd/directdoc.asp?DDFDocuments/t/G/TBTN23/CAN692.DOCX</v>
      </c>
      <c r="Q103" s="6" t="str">
        <f>HYPERLINK("https://docs.wto.org/imrd/directdoc.asp?DDFDocuments/u/G/TBTN23/CAN692.DOCX", "https://docs.wto.org/imrd/directdoc.asp?DDFDocuments/u/G/TBTN23/CAN692.DOCX")</f>
        <v>https://docs.wto.org/imrd/directdoc.asp?DDFDocuments/u/G/TBTN23/CAN692.DOCX</v>
      </c>
      <c r="R103" s="6"/>
    </row>
    <row r="104" spans="1:18" ht="60">
      <c r="A104" s="2" t="s">
        <v>943</v>
      </c>
      <c r="B104" s="7">
        <v>44974</v>
      </c>
      <c r="C104" s="8" t="s">
        <v>418</v>
      </c>
      <c r="D104" s="8" t="s">
        <v>48</v>
      </c>
      <c r="E104" s="6" t="str">
        <f>HYPERLINK("https://eping.wto.org/en/Search?viewData= G/SPS/N/BRA/2139"," G/SPS/N/BRA/2139")</f>
        <v xml:space="preserve"> G/SPS/N/BRA/2139</v>
      </c>
      <c r="F104" s="6" t="s">
        <v>70</v>
      </c>
      <c r="G104" s="8" t="s">
        <v>424</v>
      </c>
      <c r="H104" s="8" t="s">
        <v>425</v>
      </c>
      <c r="I104" s="6" t="s">
        <v>20</v>
      </c>
      <c r="J104" s="6" t="s">
        <v>419</v>
      </c>
      <c r="L104" s="6" t="s">
        <v>20</v>
      </c>
      <c r="M104" s="7">
        <v>45038</v>
      </c>
      <c r="N104" s="6" t="s">
        <v>22</v>
      </c>
      <c r="O104" s="8" t="s">
        <v>373</v>
      </c>
      <c r="P104" s="6" t="str">
        <f>HYPERLINK("https://docs.wto.org/imrd/directdoc.asp?DDFDocuments/t/G/TBTN23/RWA809.DOCX", "https://docs.wto.org/imrd/directdoc.asp?DDFDocuments/t/G/TBTN23/RWA809.DOCX")</f>
        <v>https://docs.wto.org/imrd/directdoc.asp?DDFDocuments/t/G/TBTN23/RWA809.DOCX</v>
      </c>
      <c r="Q104" s="6" t="str">
        <f>HYPERLINK("https://docs.wto.org/imrd/directdoc.asp?DDFDocuments/u/G/TBTN23/RWA809.DOCX", "https://docs.wto.org/imrd/directdoc.asp?DDFDocuments/u/G/TBTN23/RWA809.DOCX")</f>
        <v>https://docs.wto.org/imrd/directdoc.asp?DDFDocuments/u/G/TBTN23/RWA809.DOCX</v>
      </c>
      <c r="R104" s="6"/>
    </row>
    <row r="105" spans="1:18" ht="90">
      <c r="A105" s="2" t="s">
        <v>943</v>
      </c>
      <c r="B105" s="7">
        <v>44974</v>
      </c>
      <c r="C105" s="8" t="s">
        <v>418</v>
      </c>
      <c r="D105" s="8" t="s">
        <v>48</v>
      </c>
      <c r="E105" s="6" t="str">
        <f>HYPERLINK("https://eping.wto.org/en/Search?viewData= G/SPS/N/BRA/2135"," G/SPS/N/BRA/2135")</f>
        <v xml:space="preserve"> G/SPS/N/BRA/2135</v>
      </c>
      <c r="F105" s="6" t="s">
        <v>70</v>
      </c>
      <c r="G105" s="8" t="s">
        <v>428</v>
      </c>
      <c r="H105" s="8" t="s">
        <v>429</v>
      </c>
      <c r="I105" s="6" t="s">
        <v>20</v>
      </c>
      <c r="J105" s="6" t="s">
        <v>419</v>
      </c>
      <c r="L105" s="6" t="s">
        <v>49</v>
      </c>
      <c r="M105" s="7" t="s">
        <v>20</v>
      </c>
      <c r="N105" s="6" t="s">
        <v>22</v>
      </c>
      <c r="O105" s="8" t="s">
        <v>377</v>
      </c>
      <c r="P105" s="6" t="str">
        <f>HYPERLINK("https://docs.wto.org/imrd/directdoc.asp?DDFDocuments/t/G/SPS/NEU615.DOCX", "https://docs.wto.org/imrd/directdoc.asp?DDFDocuments/t/G/SPS/NEU615.DOCX")</f>
        <v>https://docs.wto.org/imrd/directdoc.asp?DDFDocuments/t/G/SPS/NEU615.DOCX</v>
      </c>
      <c r="Q105" s="6" t="str">
        <f>HYPERLINK("https://docs.wto.org/imrd/directdoc.asp?DDFDocuments/u/G/SPS/NEU615.DOCX", "https://docs.wto.org/imrd/directdoc.asp?DDFDocuments/u/G/SPS/NEU615.DOCX")</f>
        <v>https://docs.wto.org/imrd/directdoc.asp?DDFDocuments/u/G/SPS/NEU615.DOCX</v>
      </c>
      <c r="R105" s="6" t="str">
        <f>HYPERLINK("https://docs.wto.org/imrd/directdoc.asp?DDFDocuments/v/G/SPS/NEU615.DOCX", "https://docs.wto.org/imrd/directdoc.asp?DDFDocuments/v/G/SPS/NEU615.DOCX")</f>
        <v>https://docs.wto.org/imrd/directdoc.asp?DDFDocuments/v/G/SPS/NEU615.DOCX</v>
      </c>
    </row>
    <row r="106" spans="1:18" ht="60">
      <c r="A106" s="2" t="s">
        <v>943</v>
      </c>
      <c r="B106" s="7">
        <v>44974</v>
      </c>
      <c r="C106" s="8" t="s">
        <v>418</v>
      </c>
      <c r="D106" s="8" t="s">
        <v>48</v>
      </c>
      <c r="E106" s="6" t="str">
        <f>HYPERLINK("https://eping.wto.org/en/Search?viewData= G/SPS/N/BRA/2136"," G/SPS/N/BRA/2136")</f>
        <v xml:space="preserve"> G/SPS/N/BRA/2136</v>
      </c>
      <c r="F106" s="6" t="s">
        <v>70</v>
      </c>
      <c r="G106" s="8" t="s">
        <v>431</v>
      </c>
      <c r="H106" s="8" t="s">
        <v>432</v>
      </c>
      <c r="I106" s="6" t="s">
        <v>20</v>
      </c>
      <c r="J106" s="6" t="s">
        <v>419</v>
      </c>
      <c r="L106" s="6" t="s">
        <v>49</v>
      </c>
      <c r="M106" s="7">
        <v>45046</v>
      </c>
      <c r="N106" s="6" t="s">
        <v>22</v>
      </c>
      <c r="O106" s="6"/>
      <c r="P106" s="6" t="str">
        <f>HYPERLINK("https://docs.wto.org/imrd/directdoc.asp?DDFDocuments/t/G/SPS/NCAN1480.DOCX", "https://docs.wto.org/imrd/directdoc.asp?DDFDocuments/t/G/SPS/NCAN1480.DOCX")</f>
        <v>https://docs.wto.org/imrd/directdoc.asp?DDFDocuments/t/G/SPS/NCAN1480.DOCX</v>
      </c>
      <c r="Q106" s="6" t="str">
        <f>HYPERLINK("https://docs.wto.org/imrd/directdoc.asp?DDFDocuments/u/G/SPS/NCAN1480.DOCX", "https://docs.wto.org/imrd/directdoc.asp?DDFDocuments/u/G/SPS/NCAN1480.DOCX")</f>
        <v>https://docs.wto.org/imrd/directdoc.asp?DDFDocuments/u/G/SPS/NCAN1480.DOCX</v>
      </c>
      <c r="R106" s="6"/>
    </row>
    <row r="107" spans="1:18" ht="30">
      <c r="A107" s="2" t="s">
        <v>943</v>
      </c>
      <c r="B107" s="7">
        <v>44974</v>
      </c>
      <c r="C107" s="8" t="s">
        <v>185</v>
      </c>
      <c r="D107" s="8" t="s">
        <v>48</v>
      </c>
      <c r="E107" s="6" t="str">
        <f>HYPERLINK("https://eping.wto.org/en/Search?viewData= G/SPS/N/TPKM/606"," G/SPS/N/TPKM/606")</f>
        <v xml:space="preserve"> G/SPS/N/TPKM/606</v>
      </c>
      <c r="F107" s="6" t="s">
        <v>182</v>
      </c>
      <c r="G107" s="8" t="s">
        <v>434</v>
      </c>
      <c r="H107" s="8" t="s">
        <v>435</v>
      </c>
      <c r="I107" s="6" t="s">
        <v>436</v>
      </c>
      <c r="J107" s="6" t="s">
        <v>20</v>
      </c>
      <c r="L107" s="6" t="s">
        <v>384</v>
      </c>
      <c r="M107" s="7">
        <v>45038</v>
      </c>
      <c r="N107" s="6" t="s">
        <v>22</v>
      </c>
      <c r="O107" s="8" t="s">
        <v>385</v>
      </c>
      <c r="P107" s="6" t="str">
        <f>HYPERLINK("https://docs.wto.org/imrd/directdoc.asp?DDFDocuments/t/G/TBTN23/CAN691.DOCX", "https://docs.wto.org/imrd/directdoc.asp?DDFDocuments/t/G/TBTN23/CAN691.DOCX")</f>
        <v>https://docs.wto.org/imrd/directdoc.asp?DDFDocuments/t/G/TBTN23/CAN691.DOCX</v>
      </c>
      <c r="Q107" s="6" t="str">
        <f>HYPERLINK("https://docs.wto.org/imrd/directdoc.asp?DDFDocuments/u/G/TBTN23/CAN691.DOCX", "https://docs.wto.org/imrd/directdoc.asp?DDFDocuments/u/G/TBTN23/CAN691.DOCX")</f>
        <v>https://docs.wto.org/imrd/directdoc.asp?DDFDocuments/u/G/TBTN23/CAN691.DOCX</v>
      </c>
      <c r="R107" s="6" t="str">
        <f>HYPERLINK("https://docs.wto.org/imrd/directdoc.asp?DDFDocuments/v/G/TBTN23/CAN691.DOCX", "https://docs.wto.org/imrd/directdoc.asp?DDFDocuments/v/G/TBTN23/CAN691.DOCX")</f>
        <v>https://docs.wto.org/imrd/directdoc.asp?DDFDocuments/v/G/TBTN23/CAN691.DOCX</v>
      </c>
    </row>
    <row r="108" spans="1:18" ht="60">
      <c r="A108" s="2" t="s">
        <v>943</v>
      </c>
      <c r="B108" s="7">
        <v>44974</v>
      </c>
      <c r="C108" s="8" t="s">
        <v>418</v>
      </c>
      <c r="D108" s="8" t="s">
        <v>48</v>
      </c>
      <c r="E108" s="6" t="str">
        <f>HYPERLINK("https://eping.wto.org/en/Search?viewData= G/SPS/N/BRA/2133"," G/SPS/N/BRA/2133")</f>
        <v xml:space="preserve"> G/SPS/N/BRA/2133</v>
      </c>
      <c r="F108" s="6" t="s">
        <v>70</v>
      </c>
      <c r="G108" s="8" t="s">
        <v>439</v>
      </c>
      <c r="H108" s="8" t="s">
        <v>440</v>
      </c>
      <c r="I108" s="6" t="s">
        <v>20</v>
      </c>
      <c r="J108" s="6" t="s">
        <v>419</v>
      </c>
      <c r="L108" s="6" t="s">
        <v>391</v>
      </c>
      <c r="M108" s="7">
        <v>45037</v>
      </c>
      <c r="N108" s="6" t="s">
        <v>22</v>
      </c>
      <c r="O108" s="8" t="s">
        <v>392</v>
      </c>
      <c r="P108" s="6" t="str">
        <f>HYPERLINK("https://docs.wto.org/imrd/directdoc.asp?DDFDocuments/t/G/SPS/NJPN1175.DOCX", "https://docs.wto.org/imrd/directdoc.asp?DDFDocuments/t/G/SPS/NJPN1175.DOCX")</f>
        <v>https://docs.wto.org/imrd/directdoc.asp?DDFDocuments/t/G/SPS/NJPN1175.DOCX</v>
      </c>
      <c r="Q108" s="6" t="str">
        <f>HYPERLINK("https://docs.wto.org/imrd/directdoc.asp?DDFDocuments/u/G/SPS/NJPN1175.DOCX", "https://docs.wto.org/imrd/directdoc.asp?DDFDocuments/u/G/SPS/NJPN1175.DOCX")</f>
        <v>https://docs.wto.org/imrd/directdoc.asp?DDFDocuments/u/G/SPS/NJPN1175.DOCX</v>
      </c>
      <c r="R108" s="6" t="str">
        <f>HYPERLINK("https://docs.wto.org/imrd/directdoc.asp?DDFDocuments/v/G/SPS/NJPN1175.DOCX", "https://docs.wto.org/imrd/directdoc.asp?DDFDocuments/v/G/SPS/NJPN1175.DOCX")</f>
        <v>https://docs.wto.org/imrd/directdoc.asp?DDFDocuments/v/G/SPS/NJPN1175.DOCX</v>
      </c>
    </row>
    <row r="109" spans="1:18" ht="90">
      <c r="A109" s="2" t="s">
        <v>943</v>
      </c>
      <c r="B109" s="7">
        <v>44974</v>
      </c>
      <c r="C109" s="8" t="s">
        <v>418</v>
      </c>
      <c r="D109" s="8" t="s">
        <v>48</v>
      </c>
      <c r="E109" s="6" t="str">
        <f>HYPERLINK("https://eping.wto.org/en/Search?viewData= G/SPS/N/BRA/2132"," G/SPS/N/BRA/2132")</f>
        <v xml:space="preserve"> G/SPS/N/BRA/2132</v>
      </c>
      <c r="F109" s="6" t="s">
        <v>70</v>
      </c>
      <c r="G109" s="8" t="s">
        <v>442</v>
      </c>
      <c r="H109" s="8" t="s">
        <v>443</v>
      </c>
      <c r="I109" s="6" t="s">
        <v>20</v>
      </c>
      <c r="J109" s="6" t="s">
        <v>419</v>
      </c>
      <c r="L109" s="6" t="s">
        <v>157</v>
      </c>
      <c r="M109" s="7">
        <v>45033</v>
      </c>
      <c r="N109" s="6" t="s">
        <v>22</v>
      </c>
      <c r="O109" s="8" t="s">
        <v>397</v>
      </c>
      <c r="P109" s="6" t="str">
        <f>HYPERLINK("https://docs.wto.org/imrd/directdoc.asp?DDFDocuments/t/G/SPS/NCAN1478.DOCX", "https://docs.wto.org/imrd/directdoc.asp?DDFDocuments/t/G/SPS/NCAN1478.DOCX")</f>
        <v>https://docs.wto.org/imrd/directdoc.asp?DDFDocuments/t/G/SPS/NCAN1478.DOCX</v>
      </c>
      <c r="Q109" s="6" t="str">
        <f>HYPERLINK("https://docs.wto.org/imrd/directdoc.asp?DDFDocuments/u/G/SPS/NCAN1478.DOCX", "https://docs.wto.org/imrd/directdoc.asp?DDFDocuments/u/G/SPS/NCAN1478.DOCX")</f>
        <v>https://docs.wto.org/imrd/directdoc.asp?DDFDocuments/u/G/SPS/NCAN1478.DOCX</v>
      </c>
      <c r="R109" s="6" t="str">
        <f>HYPERLINK("https://docs.wto.org/imrd/directdoc.asp?DDFDocuments/v/G/SPS/NCAN1478.DOCX", "https://docs.wto.org/imrd/directdoc.asp?DDFDocuments/v/G/SPS/NCAN1478.DOCX")</f>
        <v>https://docs.wto.org/imrd/directdoc.asp?DDFDocuments/v/G/SPS/NCAN1478.DOCX</v>
      </c>
    </row>
    <row r="110" spans="1:18" ht="409.5">
      <c r="A110" s="2" t="s">
        <v>943</v>
      </c>
      <c r="B110" s="7">
        <v>44974</v>
      </c>
      <c r="C110" s="8" t="s">
        <v>447</v>
      </c>
      <c r="D110" s="8" t="s">
        <v>48</v>
      </c>
      <c r="E110" s="6" t="str">
        <f>HYPERLINK("https://eping.wto.org/en/Search?viewData= G/SPS/N/SGP/82"," G/SPS/N/SGP/82")</f>
        <v xml:space="preserve"> G/SPS/N/SGP/82</v>
      </c>
      <c r="F110" s="6" t="s">
        <v>245</v>
      </c>
      <c r="G110" s="8" t="s">
        <v>445</v>
      </c>
      <c r="H110" s="8" t="s">
        <v>446</v>
      </c>
      <c r="I110" s="6" t="s">
        <v>448</v>
      </c>
      <c r="J110" s="6" t="s">
        <v>20</v>
      </c>
      <c r="L110" s="6" t="s">
        <v>20</v>
      </c>
      <c r="M110" s="7">
        <v>45014</v>
      </c>
      <c r="N110" s="6" t="s">
        <v>22</v>
      </c>
      <c r="O110" s="8" t="s">
        <v>401</v>
      </c>
      <c r="P110" s="6" t="str">
        <f>HYPERLINK("https://docs.wto.org/imrd/directdoc.asp?DDFDocuments/t/G/TBTN23/CAN690.DOCX", "https://docs.wto.org/imrd/directdoc.asp?DDFDocuments/t/G/TBTN23/CAN690.DOCX")</f>
        <v>https://docs.wto.org/imrd/directdoc.asp?DDFDocuments/t/G/TBTN23/CAN690.DOCX</v>
      </c>
      <c r="Q110" s="6" t="str">
        <f>HYPERLINK("https://docs.wto.org/imrd/directdoc.asp?DDFDocuments/u/G/TBTN23/CAN690.DOCX", "https://docs.wto.org/imrd/directdoc.asp?DDFDocuments/u/G/TBTN23/CAN690.DOCX")</f>
        <v>https://docs.wto.org/imrd/directdoc.asp?DDFDocuments/u/G/TBTN23/CAN690.DOCX</v>
      </c>
      <c r="R110" s="6" t="str">
        <f>HYPERLINK("https://docs.wto.org/imrd/directdoc.asp?DDFDocuments/v/G/TBTN23/CAN690.DOCX", "https://docs.wto.org/imrd/directdoc.asp?DDFDocuments/v/G/TBTN23/CAN690.DOCX")</f>
        <v>https://docs.wto.org/imrd/directdoc.asp?DDFDocuments/v/G/TBTN23/CAN690.DOCX</v>
      </c>
    </row>
    <row r="111" spans="1:18" ht="150">
      <c r="A111" s="2" t="s">
        <v>943</v>
      </c>
      <c r="B111" s="7">
        <v>44974</v>
      </c>
      <c r="C111" s="8" t="s">
        <v>451</v>
      </c>
      <c r="D111" s="8" t="s">
        <v>48</v>
      </c>
      <c r="E111" s="6" t="str">
        <f>HYPERLINK("https://eping.wto.org/en/Search?viewData= G/SPS/N/UKR/197"," G/SPS/N/UKR/197")</f>
        <v xml:space="preserve"> G/SPS/N/UKR/197</v>
      </c>
      <c r="F111" s="6" t="s">
        <v>238</v>
      </c>
      <c r="G111" s="8" t="s">
        <v>449</v>
      </c>
      <c r="H111" s="8" t="s">
        <v>450</v>
      </c>
      <c r="I111" s="6" t="s">
        <v>20</v>
      </c>
      <c r="J111" s="6" t="s">
        <v>20</v>
      </c>
      <c r="L111" s="6" t="s">
        <v>157</v>
      </c>
      <c r="M111" s="7">
        <v>45037</v>
      </c>
      <c r="N111" s="6" t="s">
        <v>22</v>
      </c>
      <c r="O111" s="8" t="s">
        <v>405</v>
      </c>
      <c r="P111" s="6" t="str">
        <f>HYPERLINK("https://docs.wto.org/imrd/directdoc.asp?DDFDocuments/t/G/SPS/NCAN1477.DOCX", "https://docs.wto.org/imrd/directdoc.asp?DDFDocuments/t/G/SPS/NCAN1477.DOCX")</f>
        <v>https://docs.wto.org/imrd/directdoc.asp?DDFDocuments/t/G/SPS/NCAN1477.DOCX</v>
      </c>
      <c r="Q111" s="6" t="str">
        <f>HYPERLINK("https://docs.wto.org/imrd/directdoc.asp?DDFDocuments/u/G/SPS/NCAN1477.DOCX", "https://docs.wto.org/imrd/directdoc.asp?DDFDocuments/u/G/SPS/NCAN1477.DOCX")</f>
        <v>https://docs.wto.org/imrd/directdoc.asp?DDFDocuments/u/G/SPS/NCAN1477.DOCX</v>
      </c>
      <c r="R111" s="6" t="str">
        <f>HYPERLINK("https://docs.wto.org/imrd/directdoc.asp?DDFDocuments/v/G/SPS/NCAN1477.DOCX", "https://docs.wto.org/imrd/directdoc.asp?DDFDocuments/v/G/SPS/NCAN1477.DOCX")</f>
        <v>https://docs.wto.org/imrd/directdoc.asp?DDFDocuments/v/G/SPS/NCAN1477.DOCX</v>
      </c>
    </row>
    <row r="112" spans="1:18" ht="60">
      <c r="A112" s="2" t="s">
        <v>943</v>
      </c>
      <c r="B112" s="7">
        <v>44974</v>
      </c>
      <c r="C112" s="8" t="s">
        <v>418</v>
      </c>
      <c r="D112" s="8" t="s">
        <v>48</v>
      </c>
      <c r="E112" s="6" t="str">
        <f>HYPERLINK("https://eping.wto.org/en/Search?viewData= G/SPS/N/BRA/2134"," G/SPS/N/BRA/2134")</f>
        <v xml:space="preserve"> G/SPS/N/BRA/2134</v>
      </c>
      <c r="F112" s="6" t="s">
        <v>70</v>
      </c>
      <c r="G112" s="8" t="s">
        <v>458</v>
      </c>
      <c r="H112" s="8" t="s">
        <v>459</v>
      </c>
      <c r="I112" s="6" t="s">
        <v>20</v>
      </c>
      <c r="J112" s="6" t="s">
        <v>419</v>
      </c>
      <c r="L112" s="6" t="s">
        <v>411</v>
      </c>
      <c r="M112" s="7">
        <v>45067</v>
      </c>
      <c r="N112" s="6" t="s">
        <v>22</v>
      </c>
      <c r="O112" s="8" t="s">
        <v>412</v>
      </c>
      <c r="P112" s="6" t="str">
        <f>HYPERLINK("https://docs.wto.org/imrd/directdoc.asp?DDFDocuments/t/G/TBTN23/CHL623.DOCX", "https://docs.wto.org/imrd/directdoc.asp?DDFDocuments/t/G/TBTN23/CHL623.DOCX")</f>
        <v>https://docs.wto.org/imrd/directdoc.asp?DDFDocuments/t/G/TBTN23/CHL623.DOCX</v>
      </c>
      <c r="Q112" s="6" t="str">
        <f>HYPERLINK("https://docs.wto.org/imrd/directdoc.asp?DDFDocuments/u/G/TBTN23/CHL623.DOCX", "https://docs.wto.org/imrd/directdoc.asp?DDFDocuments/u/G/TBTN23/CHL623.DOCX")</f>
        <v>https://docs.wto.org/imrd/directdoc.asp?DDFDocuments/u/G/TBTN23/CHL623.DOCX</v>
      </c>
      <c r="R112" s="6" t="str">
        <f>HYPERLINK("https://docs.wto.org/imrd/directdoc.asp?DDFDocuments/v/G/TBTN23/CHL623.DOCX", "https://docs.wto.org/imrd/directdoc.asp?DDFDocuments/v/G/TBTN23/CHL623.DOCX")</f>
        <v>https://docs.wto.org/imrd/directdoc.asp?DDFDocuments/v/G/TBTN23/CHL623.DOCX</v>
      </c>
    </row>
    <row r="113" spans="1:18" ht="30">
      <c r="A113" s="2" t="s">
        <v>943</v>
      </c>
      <c r="B113" s="7">
        <v>44972</v>
      </c>
      <c r="C113" s="8" t="s">
        <v>185</v>
      </c>
      <c r="D113" s="8" t="s">
        <v>48</v>
      </c>
      <c r="E113" s="6" t="str">
        <f>HYPERLINK("https://eping.wto.org/en/Search?viewData= G/SPS/N/TPKM/603"," G/SPS/N/TPKM/603")</f>
        <v xml:space="preserve"> G/SPS/N/TPKM/603</v>
      </c>
      <c r="F113" s="6" t="s">
        <v>182</v>
      </c>
      <c r="G113" s="8" t="s">
        <v>524</v>
      </c>
      <c r="H113" s="8" t="s">
        <v>510</v>
      </c>
      <c r="I113" s="6" t="s">
        <v>20</v>
      </c>
      <c r="J113" s="6" t="s">
        <v>20</v>
      </c>
      <c r="L113" s="6" t="s">
        <v>411</v>
      </c>
      <c r="M113" s="7">
        <v>45037</v>
      </c>
      <c r="N113" s="6" t="s">
        <v>22</v>
      </c>
      <c r="O113" s="8" t="s">
        <v>415</v>
      </c>
      <c r="P113" s="6" t="str">
        <f>HYPERLINK("https://docs.wto.org/imrd/directdoc.asp?DDFDocuments/t/G/TBTN23/JPN763.DOCX", "https://docs.wto.org/imrd/directdoc.asp?DDFDocuments/t/G/TBTN23/JPN763.DOCX")</f>
        <v>https://docs.wto.org/imrd/directdoc.asp?DDFDocuments/t/G/TBTN23/JPN763.DOCX</v>
      </c>
      <c r="Q113" s="6" t="str">
        <f>HYPERLINK("https://docs.wto.org/imrd/directdoc.asp?DDFDocuments/u/G/TBTN23/JPN763.DOCX", "https://docs.wto.org/imrd/directdoc.asp?DDFDocuments/u/G/TBTN23/JPN763.DOCX")</f>
        <v>https://docs.wto.org/imrd/directdoc.asp?DDFDocuments/u/G/TBTN23/JPN763.DOCX</v>
      </c>
      <c r="R113" s="6" t="str">
        <f>HYPERLINK("https://docs.wto.org/imrd/directdoc.asp?DDFDocuments/v/G/TBTN23/JPN763.DOCX", "https://docs.wto.org/imrd/directdoc.asp?DDFDocuments/v/G/TBTN23/JPN763.DOCX")</f>
        <v>https://docs.wto.org/imrd/directdoc.asp?DDFDocuments/v/G/TBTN23/JPN763.DOCX</v>
      </c>
    </row>
    <row r="114" spans="1:18" ht="90">
      <c r="A114" s="2" t="s">
        <v>943</v>
      </c>
      <c r="B114" s="7">
        <v>44970</v>
      </c>
      <c r="C114" s="8" t="s">
        <v>610</v>
      </c>
      <c r="D114" s="8" t="s">
        <v>48</v>
      </c>
      <c r="E114" s="6" t="str">
        <f>HYPERLINK("https://eping.wto.org/en/Search?viewData= G/SPS/N/GMB/4"," G/SPS/N/GMB/4")</f>
        <v xml:space="preserve"> G/SPS/N/GMB/4</v>
      </c>
      <c r="F114" s="6" t="s">
        <v>607</v>
      </c>
      <c r="G114" s="8" t="s">
        <v>608</v>
      </c>
      <c r="H114" s="8" t="s">
        <v>609</v>
      </c>
      <c r="I114" s="6" t="s">
        <v>611</v>
      </c>
      <c r="J114" s="6" t="s">
        <v>20</v>
      </c>
      <c r="L114" s="6" t="s">
        <v>49</v>
      </c>
      <c r="M114" s="7">
        <v>45031</v>
      </c>
      <c r="N114" s="6" t="s">
        <v>22</v>
      </c>
      <c r="O114" s="8" t="s">
        <v>420</v>
      </c>
      <c r="P114" s="6" t="str">
        <f>HYPERLINK("https://docs.wto.org/imrd/directdoc.asp?DDFDocuments/t/G/SPS/NBRA2138.DOCX", "https://docs.wto.org/imrd/directdoc.asp?DDFDocuments/t/G/SPS/NBRA2138.DOCX")</f>
        <v>https://docs.wto.org/imrd/directdoc.asp?DDFDocuments/t/G/SPS/NBRA2138.DOCX</v>
      </c>
      <c r="Q114" s="6" t="str">
        <f>HYPERLINK("https://docs.wto.org/imrd/directdoc.asp?DDFDocuments/u/G/SPS/NBRA2138.DOCX", "https://docs.wto.org/imrd/directdoc.asp?DDFDocuments/u/G/SPS/NBRA2138.DOCX")</f>
        <v>https://docs.wto.org/imrd/directdoc.asp?DDFDocuments/u/G/SPS/NBRA2138.DOCX</v>
      </c>
      <c r="R114" s="6" t="str">
        <f>HYPERLINK("https://docs.wto.org/imrd/directdoc.asp?DDFDocuments/v/G/SPS/NBRA2138.DOCX", "https://docs.wto.org/imrd/directdoc.asp?DDFDocuments/v/G/SPS/NBRA2138.DOCX")</f>
        <v>https://docs.wto.org/imrd/directdoc.asp?DDFDocuments/v/G/SPS/NBRA2138.DOCX</v>
      </c>
    </row>
    <row r="115" spans="1:18" ht="90">
      <c r="A115" s="2" t="s">
        <v>943</v>
      </c>
      <c r="B115" s="7">
        <v>44970</v>
      </c>
      <c r="C115" s="8" t="s">
        <v>615</v>
      </c>
      <c r="D115" s="8" t="s">
        <v>48</v>
      </c>
      <c r="E115" s="6" t="str">
        <f>HYPERLINK("https://eping.wto.org/en/Search?viewData= G/SPS/N/GMB/6"," G/SPS/N/GMB/6")</f>
        <v xml:space="preserve"> G/SPS/N/GMB/6</v>
      </c>
      <c r="F115" s="6" t="s">
        <v>607</v>
      </c>
      <c r="G115" s="8" t="s">
        <v>613</v>
      </c>
      <c r="H115" s="8" t="s">
        <v>614</v>
      </c>
      <c r="I115" s="6" t="s">
        <v>498</v>
      </c>
      <c r="J115" s="6" t="s">
        <v>20</v>
      </c>
      <c r="L115" s="6" t="s">
        <v>362</v>
      </c>
      <c r="M115" s="7">
        <v>45031</v>
      </c>
      <c r="N115" s="6" t="s">
        <v>22</v>
      </c>
      <c r="O115" s="8" t="s">
        <v>423</v>
      </c>
      <c r="P115" s="6" t="str">
        <f>HYPERLINK("https://docs.wto.org/imrd/directdoc.asp?DDFDocuments/t/G/SPS/NBRA2137.DOCX", "https://docs.wto.org/imrd/directdoc.asp?DDFDocuments/t/G/SPS/NBRA2137.DOCX")</f>
        <v>https://docs.wto.org/imrd/directdoc.asp?DDFDocuments/t/G/SPS/NBRA2137.DOCX</v>
      </c>
      <c r="Q115" s="6" t="str">
        <f>HYPERLINK("https://docs.wto.org/imrd/directdoc.asp?DDFDocuments/u/G/SPS/NBRA2137.DOCX", "https://docs.wto.org/imrd/directdoc.asp?DDFDocuments/u/G/SPS/NBRA2137.DOCX")</f>
        <v>https://docs.wto.org/imrd/directdoc.asp?DDFDocuments/u/G/SPS/NBRA2137.DOCX</v>
      </c>
      <c r="R115" s="6" t="str">
        <f>HYPERLINK("https://docs.wto.org/imrd/directdoc.asp?DDFDocuments/v/G/SPS/NBRA2137.DOCX", "https://docs.wto.org/imrd/directdoc.asp?DDFDocuments/v/G/SPS/NBRA2137.DOCX")</f>
        <v>https://docs.wto.org/imrd/directdoc.asp?DDFDocuments/v/G/SPS/NBRA2137.DOCX</v>
      </c>
    </row>
    <row r="116" spans="1:18" ht="90">
      <c r="A116" s="2" t="s">
        <v>943</v>
      </c>
      <c r="B116" s="7">
        <v>44970</v>
      </c>
      <c r="C116" s="8" t="s">
        <v>620</v>
      </c>
      <c r="D116" s="8" t="s">
        <v>48</v>
      </c>
      <c r="E116" s="6" t="str">
        <f>HYPERLINK("https://eping.wto.org/en/Search?viewData= G/SPS/N/GMB/5"," G/SPS/N/GMB/5")</f>
        <v xml:space="preserve"> G/SPS/N/GMB/5</v>
      </c>
      <c r="F116" s="6" t="s">
        <v>607</v>
      </c>
      <c r="G116" s="8" t="s">
        <v>618</v>
      </c>
      <c r="H116" s="8" t="s">
        <v>619</v>
      </c>
      <c r="I116" s="6" t="s">
        <v>20</v>
      </c>
      <c r="J116" s="6" t="s">
        <v>20</v>
      </c>
      <c r="L116" s="6" t="s">
        <v>426</v>
      </c>
      <c r="M116" s="7">
        <v>45031</v>
      </c>
      <c r="N116" s="6" t="s">
        <v>22</v>
      </c>
      <c r="O116" s="8" t="s">
        <v>427</v>
      </c>
      <c r="P116" s="6" t="str">
        <f>HYPERLINK("https://docs.wto.org/imrd/directdoc.asp?DDFDocuments/t/G/SPS/NBRA2139.DOCX", "https://docs.wto.org/imrd/directdoc.asp?DDFDocuments/t/G/SPS/NBRA2139.DOCX")</f>
        <v>https://docs.wto.org/imrd/directdoc.asp?DDFDocuments/t/G/SPS/NBRA2139.DOCX</v>
      </c>
      <c r="Q116" s="6" t="str">
        <f>HYPERLINK("https://docs.wto.org/imrd/directdoc.asp?DDFDocuments/u/G/SPS/NBRA2139.DOCX", "https://docs.wto.org/imrd/directdoc.asp?DDFDocuments/u/G/SPS/NBRA2139.DOCX")</f>
        <v>https://docs.wto.org/imrd/directdoc.asp?DDFDocuments/u/G/SPS/NBRA2139.DOCX</v>
      </c>
      <c r="R116" s="6" t="str">
        <f>HYPERLINK("https://docs.wto.org/imrd/directdoc.asp?DDFDocuments/v/G/SPS/NBRA2139.DOCX", "https://docs.wto.org/imrd/directdoc.asp?DDFDocuments/v/G/SPS/NBRA2139.DOCX")</f>
        <v>https://docs.wto.org/imrd/directdoc.asp?DDFDocuments/v/G/SPS/NBRA2139.DOCX</v>
      </c>
    </row>
    <row r="117" spans="1:18" ht="120">
      <c r="A117" s="2" t="s">
        <v>943</v>
      </c>
      <c r="B117" s="7">
        <v>44967</v>
      </c>
      <c r="C117" s="8" t="s">
        <v>140</v>
      </c>
      <c r="D117" s="8" t="s">
        <v>48</v>
      </c>
      <c r="E117" s="6" t="str">
        <f>HYPERLINK("https://eping.wto.org/en/Search?viewData= G/SPS/N/GBR/27"," G/SPS/N/GBR/27")</f>
        <v xml:space="preserve"> G/SPS/N/GBR/27</v>
      </c>
      <c r="F117" s="6" t="s">
        <v>512</v>
      </c>
      <c r="G117" s="8" t="s">
        <v>665</v>
      </c>
      <c r="H117" s="8" t="s">
        <v>666</v>
      </c>
      <c r="I117" s="6" t="s">
        <v>667</v>
      </c>
      <c r="J117" s="6" t="s">
        <v>20</v>
      </c>
      <c r="L117" s="6" t="s">
        <v>49</v>
      </c>
      <c r="M117" s="7">
        <v>45031</v>
      </c>
      <c r="N117" s="6" t="s">
        <v>22</v>
      </c>
      <c r="O117" s="8" t="s">
        <v>430</v>
      </c>
      <c r="P117" s="6" t="str">
        <f>HYPERLINK("https://docs.wto.org/imrd/directdoc.asp?DDFDocuments/t/G/SPS/NBRA2135.DOCX", "https://docs.wto.org/imrd/directdoc.asp?DDFDocuments/t/G/SPS/NBRA2135.DOCX")</f>
        <v>https://docs.wto.org/imrd/directdoc.asp?DDFDocuments/t/G/SPS/NBRA2135.DOCX</v>
      </c>
      <c r="Q117" s="6" t="str">
        <f>HYPERLINK("https://docs.wto.org/imrd/directdoc.asp?DDFDocuments/u/G/SPS/NBRA2135.DOCX", "https://docs.wto.org/imrd/directdoc.asp?DDFDocuments/u/G/SPS/NBRA2135.DOCX")</f>
        <v>https://docs.wto.org/imrd/directdoc.asp?DDFDocuments/u/G/SPS/NBRA2135.DOCX</v>
      </c>
      <c r="R117" s="6" t="str">
        <f>HYPERLINK("https://docs.wto.org/imrd/directdoc.asp?DDFDocuments/v/G/SPS/NBRA2135.DOCX", "https://docs.wto.org/imrd/directdoc.asp?DDFDocuments/v/G/SPS/NBRA2135.DOCX")</f>
        <v>https://docs.wto.org/imrd/directdoc.asp?DDFDocuments/v/G/SPS/NBRA2135.DOCX</v>
      </c>
    </row>
    <row r="118" spans="1:18" ht="105">
      <c r="A118" s="2" t="s">
        <v>943</v>
      </c>
      <c r="B118" s="7">
        <v>44966</v>
      </c>
      <c r="C118" s="8" t="s">
        <v>685</v>
      </c>
      <c r="D118" s="8" t="s">
        <v>48</v>
      </c>
      <c r="E118" s="6" t="str">
        <f>HYPERLINK("https://eping.wto.org/en/Search?viewData= G/SPS/N/THA/615"," G/SPS/N/THA/615")</f>
        <v xml:space="preserve"> G/SPS/N/THA/615</v>
      </c>
      <c r="F118" s="6" t="s">
        <v>32</v>
      </c>
      <c r="G118" s="8" t="s">
        <v>683</v>
      </c>
      <c r="H118" s="8" t="s">
        <v>684</v>
      </c>
      <c r="I118" s="6" t="s">
        <v>686</v>
      </c>
      <c r="J118" s="6" t="s">
        <v>556</v>
      </c>
      <c r="L118" s="6" t="s">
        <v>49</v>
      </c>
      <c r="M118" s="7">
        <v>45031</v>
      </c>
      <c r="N118" s="6" t="s">
        <v>22</v>
      </c>
      <c r="O118" s="8" t="s">
        <v>433</v>
      </c>
      <c r="P118" s="6" t="str">
        <f>HYPERLINK("https://docs.wto.org/imrd/directdoc.asp?DDFDocuments/t/G/SPS/NBRA2136.DOCX", "https://docs.wto.org/imrd/directdoc.asp?DDFDocuments/t/G/SPS/NBRA2136.DOCX")</f>
        <v>https://docs.wto.org/imrd/directdoc.asp?DDFDocuments/t/G/SPS/NBRA2136.DOCX</v>
      </c>
      <c r="Q118" s="6" t="str">
        <f>HYPERLINK("https://docs.wto.org/imrd/directdoc.asp?DDFDocuments/u/G/SPS/NBRA2136.DOCX", "https://docs.wto.org/imrd/directdoc.asp?DDFDocuments/u/G/SPS/NBRA2136.DOCX")</f>
        <v>https://docs.wto.org/imrd/directdoc.asp?DDFDocuments/u/G/SPS/NBRA2136.DOCX</v>
      </c>
      <c r="R118" s="6" t="str">
        <f>HYPERLINK("https://docs.wto.org/imrd/directdoc.asp?DDFDocuments/v/G/SPS/NBRA2136.DOCX", "https://docs.wto.org/imrd/directdoc.asp?DDFDocuments/v/G/SPS/NBRA2136.DOCX")</f>
        <v>https://docs.wto.org/imrd/directdoc.asp?DDFDocuments/v/G/SPS/NBRA2136.DOCX</v>
      </c>
    </row>
    <row r="119" spans="1:18" ht="105">
      <c r="A119" s="2" t="s">
        <v>943</v>
      </c>
      <c r="B119" s="7">
        <v>44966</v>
      </c>
      <c r="C119" s="8" t="s">
        <v>700</v>
      </c>
      <c r="D119" s="8" t="s">
        <v>48</v>
      </c>
      <c r="E119" s="6" t="str">
        <f>HYPERLINK("https://eping.wto.org/en/Search?viewData= G/SPS/N/TPKM/602"," G/SPS/N/TPKM/602")</f>
        <v xml:space="preserve"> G/SPS/N/TPKM/602</v>
      </c>
      <c r="F119" s="6" t="s">
        <v>182</v>
      </c>
      <c r="G119" s="8" t="s">
        <v>699</v>
      </c>
      <c r="H119" s="8" t="s">
        <v>597</v>
      </c>
      <c r="I119" s="6" t="s">
        <v>20</v>
      </c>
      <c r="J119" s="6" t="s">
        <v>20</v>
      </c>
      <c r="L119" s="6" t="s">
        <v>437</v>
      </c>
      <c r="M119" s="7">
        <v>45034</v>
      </c>
      <c r="N119" s="6" t="s">
        <v>22</v>
      </c>
      <c r="O119" s="8" t="s">
        <v>438</v>
      </c>
      <c r="P119" s="6" t="str">
        <f>HYPERLINK("https://docs.wto.org/imrd/directdoc.asp?DDFDocuments/t/G/SPS/NTPKM606.DOCX", "https://docs.wto.org/imrd/directdoc.asp?DDFDocuments/t/G/SPS/NTPKM606.DOCX")</f>
        <v>https://docs.wto.org/imrd/directdoc.asp?DDFDocuments/t/G/SPS/NTPKM606.DOCX</v>
      </c>
      <c r="Q119" s="6" t="str">
        <f>HYPERLINK("https://docs.wto.org/imrd/directdoc.asp?DDFDocuments/u/G/SPS/NTPKM606.DOCX", "https://docs.wto.org/imrd/directdoc.asp?DDFDocuments/u/G/SPS/NTPKM606.DOCX")</f>
        <v>https://docs.wto.org/imrd/directdoc.asp?DDFDocuments/u/G/SPS/NTPKM606.DOCX</v>
      </c>
      <c r="R119" s="6" t="str">
        <f>HYPERLINK("https://docs.wto.org/imrd/directdoc.asp?DDFDocuments/v/G/SPS/NTPKM606.DOCX", "https://docs.wto.org/imrd/directdoc.asp?DDFDocuments/v/G/SPS/NTPKM606.DOCX")</f>
        <v>https://docs.wto.org/imrd/directdoc.asp?DDFDocuments/v/G/SPS/NTPKM606.DOCX</v>
      </c>
    </row>
    <row r="120" spans="1:18" ht="165">
      <c r="A120" s="2" t="s">
        <v>943</v>
      </c>
      <c r="B120" s="7">
        <v>44965</v>
      </c>
      <c r="C120" s="8" t="s">
        <v>754</v>
      </c>
      <c r="D120" s="8" t="s">
        <v>48</v>
      </c>
      <c r="E120" s="6" t="str">
        <f>HYPERLINK("https://eping.wto.org/en/Search?viewData= G/SPS/N/TZA/237"," G/SPS/N/TZA/237")</f>
        <v xml:space="preserve"> G/SPS/N/TZA/237</v>
      </c>
      <c r="F120" s="6" t="s">
        <v>208</v>
      </c>
      <c r="G120" s="8" t="s">
        <v>759</v>
      </c>
      <c r="H120" s="8" t="s">
        <v>753</v>
      </c>
      <c r="I120" s="6" t="s">
        <v>755</v>
      </c>
      <c r="J120" s="6" t="s">
        <v>756</v>
      </c>
      <c r="L120" s="6" t="s">
        <v>49</v>
      </c>
      <c r="M120" s="7">
        <v>45031</v>
      </c>
      <c r="N120" s="6" t="s">
        <v>22</v>
      </c>
      <c r="O120" s="8" t="s">
        <v>441</v>
      </c>
      <c r="P120" s="6" t="str">
        <f>HYPERLINK("https://docs.wto.org/imrd/directdoc.asp?DDFDocuments/t/G/SPS/NBRA2133.DOCX", "https://docs.wto.org/imrd/directdoc.asp?DDFDocuments/t/G/SPS/NBRA2133.DOCX")</f>
        <v>https://docs.wto.org/imrd/directdoc.asp?DDFDocuments/t/G/SPS/NBRA2133.DOCX</v>
      </c>
      <c r="Q120" s="6" t="str">
        <f>HYPERLINK("https://docs.wto.org/imrd/directdoc.asp?DDFDocuments/u/G/SPS/NBRA2133.DOCX", "https://docs.wto.org/imrd/directdoc.asp?DDFDocuments/u/G/SPS/NBRA2133.DOCX")</f>
        <v>https://docs.wto.org/imrd/directdoc.asp?DDFDocuments/u/G/SPS/NBRA2133.DOCX</v>
      </c>
      <c r="R120" s="6" t="str">
        <f>HYPERLINK("https://docs.wto.org/imrd/directdoc.asp?DDFDocuments/v/G/SPS/NBRA2133.DOCX", "https://docs.wto.org/imrd/directdoc.asp?DDFDocuments/v/G/SPS/NBRA2133.DOCX")</f>
        <v>https://docs.wto.org/imrd/directdoc.asp?DDFDocuments/v/G/SPS/NBRA2133.DOCX</v>
      </c>
    </row>
    <row r="121" spans="1:18" ht="120">
      <c r="A121" s="2" t="s">
        <v>943</v>
      </c>
      <c r="B121" s="7">
        <v>44964</v>
      </c>
      <c r="C121" s="8" t="s">
        <v>779</v>
      </c>
      <c r="D121" s="8" t="s">
        <v>48</v>
      </c>
      <c r="E121" s="6" t="str">
        <f>HYPERLINK("https://eping.wto.org/en/Search?viewData= G/SPS/N/TPKM/601"," G/SPS/N/TPKM/601")</f>
        <v xml:space="preserve"> G/SPS/N/TPKM/601</v>
      </c>
      <c r="F121" s="6" t="s">
        <v>182</v>
      </c>
      <c r="G121" s="8" t="s">
        <v>777</v>
      </c>
      <c r="H121" s="8" t="s">
        <v>778</v>
      </c>
      <c r="I121" s="6" t="s">
        <v>20</v>
      </c>
      <c r="J121" s="6" t="s">
        <v>20</v>
      </c>
      <c r="L121" s="6" t="s">
        <v>49</v>
      </c>
      <c r="M121" s="7">
        <v>45031</v>
      </c>
      <c r="N121" s="6" t="s">
        <v>22</v>
      </c>
      <c r="O121" s="8" t="s">
        <v>444</v>
      </c>
      <c r="P121" s="6" t="str">
        <f>HYPERLINK("https://docs.wto.org/imrd/directdoc.asp?DDFDocuments/t/G/SPS/NBRA2132.DOCX", "https://docs.wto.org/imrd/directdoc.asp?DDFDocuments/t/G/SPS/NBRA2132.DOCX")</f>
        <v>https://docs.wto.org/imrd/directdoc.asp?DDFDocuments/t/G/SPS/NBRA2132.DOCX</v>
      </c>
      <c r="Q121" s="6" t="str">
        <f>HYPERLINK("https://docs.wto.org/imrd/directdoc.asp?DDFDocuments/u/G/SPS/NBRA2132.DOCX", "https://docs.wto.org/imrd/directdoc.asp?DDFDocuments/u/G/SPS/NBRA2132.DOCX")</f>
        <v>https://docs.wto.org/imrd/directdoc.asp?DDFDocuments/u/G/SPS/NBRA2132.DOCX</v>
      </c>
      <c r="R121" s="6" t="str">
        <f>HYPERLINK("https://docs.wto.org/imrd/directdoc.asp?DDFDocuments/v/G/SPS/NBRA2132.DOCX", "https://docs.wto.org/imrd/directdoc.asp?DDFDocuments/v/G/SPS/NBRA2132.DOCX")</f>
        <v>https://docs.wto.org/imrd/directdoc.asp?DDFDocuments/v/G/SPS/NBRA2132.DOCX</v>
      </c>
    </row>
    <row r="122" spans="1:18" ht="409.5">
      <c r="A122" s="9" t="s">
        <v>943</v>
      </c>
      <c r="B122" s="7">
        <v>44963</v>
      </c>
      <c r="C122" s="8" t="s">
        <v>792</v>
      </c>
      <c r="D122" s="8" t="s">
        <v>48</v>
      </c>
      <c r="E122" s="6" t="str">
        <f>HYPERLINK("https://eping.wto.org/en/Search?viewData= G/SPS/N/GBR/25"," G/SPS/N/GBR/25")</f>
        <v xml:space="preserve"> G/SPS/N/GBR/25</v>
      </c>
      <c r="F122" s="6" t="s">
        <v>512</v>
      </c>
      <c r="G122" s="8" t="s">
        <v>790</v>
      </c>
      <c r="H122" s="8" t="s">
        <v>791</v>
      </c>
      <c r="I122" s="6" t="s">
        <v>20</v>
      </c>
      <c r="J122" s="6" t="s">
        <v>20</v>
      </c>
      <c r="L122" s="6" t="s">
        <v>236</v>
      </c>
      <c r="M122" s="7">
        <v>45034</v>
      </c>
      <c r="N122" s="6" t="s">
        <v>22</v>
      </c>
      <c r="O122" s="6"/>
      <c r="P122" s="6" t="str">
        <f>HYPERLINK("https://docs.wto.org/imrd/directdoc.asp?DDFDocuments/t/G/SPS/NSGP82.DOCX", "https://docs.wto.org/imrd/directdoc.asp?DDFDocuments/t/G/SPS/NSGP82.DOCX")</f>
        <v>https://docs.wto.org/imrd/directdoc.asp?DDFDocuments/t/G/SPS/NSGP82.DOCX</v>
      </c>
      <c r="Q122" s="6" t="str">
        <f>HYPERLINK("https://docs.wto.org/imrd/directdoc.asp?DDFDocuments/u/G/SPS/NSGP82.DOCX", "https://docs.wto.org/imrd/directdoc.asp?DDFDocuments/u/G/SPS/NSGP82.DOCX")</f>
        <v>https://docs.wto.org/imrd/directdoc.asp?DDFDocuments/u/G/SPS/NSGP82.DOCX</v>
      </c>
      <c r="R122" s="6" t="str">
        <f>HYPERLINK("https://docs.wto.org/imrd/directdoc.asp?DDFDocuments/v/G/SPS/NSGP82.DOCX", "https://docs.wto.org/imrd/directdoc.asp?DDFDocuments/v/G/SPS/NSGP82.DOCX")</f>
        <v>https://docs.wto.org/imrd/directdoc.asp?DDFDocuments/v/G/SPS/NSGP82.DOCX</v>
      </c>
    </row>
    <row r="123" spans="1:18" ht="330">
      <c r="A123" s="2" t="s">
        <v>943</v>
      </c>
      <c r="B123" s="7">
        <v>44963</v>
      </c>
      <c r="C123" s="8" t="s">
        <v>818</v>
      </c>
      <c r="D123" s="8" t="s">
        <v>48</v>
      </c>
      <c r="E123" s="6" t="str">
        <f>HYPERLINK("https://eping.wto.org/en/Search?viewData= G/SPS/N/USA/3365"," G/SPS/N/USA/3365")</f>
        <v xml:space="preserve"> G/SPS/N/USA/3365</v>
      </c>
      <c r="F123" s="6" t="s">
        <v>127</v>
      </c>
      <c r="G123" s="8" t="s">
        <v>816</v>
      </c>
      <c r="H123" s="8" t="s">
        <v>817</v>
      </c>
      <c r="I123" s="6" t="s">
        <v>20</v>
      </c>
      <c r="J123" s="6" t="s">
        <v>20</v>
      </c>
      <c r="L123" s="6" t="s">
        <v>236</v>
      </c>
      <c r="M123" s="7">
        <v>45034</v>
      </c>
      <c r="N123" s="6" t="s">
        <v>22</v>
      </c>
      <c r="O123" s="8" t="s">
        <v>452</v>
      </c>
      <c r="P123" s="6" t="str">
        <f>HYPERLINK("https://docs.wto.org/imrd/directdoc.asp?DDFDocuments/t/G/SPS/NUKR197.DOCX", "https://docs.wto.org/imrd/directdoc.asp?DDFDocuments/t/G/SPS/NUKR197.DOCX")</f>
        <v>https://docs.wto.org/imrd/directdoc.asp?DDFDocuments/t/G/SPS/NUKR197.DOCX</v>
      </c>
      <c r="Q123" s="6" t="str">
        <f>HYPERLINK("https://docs.wto.org/imrd/directdoc.asp?DDFDocuments/u/G/SPS/NUKR197.DOCX", "https://docs.wto.org/imrd/directdoc.asp?DDFDocuments/u/G/SPS/NUKR197.DOCX")</f>
        <v>https://docs.wto.org/imrd/directdoc.asp?DDFDocuments/u/G/SPS/NUKR197.DOCX</v>
      </c>
      <c r="R123" s="6" t="str">
        <f>HYPERLINK("https://docs.wto.org/imrd/directdoc.asp?DDFDocuments/v/G/SPS/NUKR197.DOCX", "https://docs.wto.org/imrd/directdoc.asp?DDFDocuments/v/G/SPS/NUKR197.DOCX")</f>
        <v>https://docs.wto.org/imrd/directdoc.asp?DDFDocuments/v/G/SPS/NUKR197.DOCX</v>
      </c>
    </row>
    <row r="124" spans="1:18" ht="165">
      <c r="A124" s="2" t="s">
        <v>943</v>
      </c>
      <c r="B124" s="7">
        <v>44963</v>
      </c>
      <c r="C124" s="8" t="s">
        <v>832</v>
      </c>
      <c r="D124" s="8" t="s">
        <v>48</v>
      </c>
      <c r="E124" s="6" t="str">
        <f>HYPERLINK("https://eping.wto.org/en/Search?viewData= G/SPS/N/CAN/1476"," G/SPS/N/CAN/1476")</f>
        <v xml:space="preserve"> G/SPS/N/CAN/1476</v>
      </c>
      <c r="F124" s="6" t="s">
        <v>43</v>
      </c>
      <c r="G124" s="8" t="s">
        <v>830</v>
      </c>
      <c r="H124" s="8" t="s">
        <v>831</v>
      </c>
      <c r="I124" s="6" t="s">
        <v>20</v>
      </c>
      <c r="J124" s="6" t="s">
        <v>68</v>
      </c>
      <c r="L124" s="6" t="s">
        <v>75</v>
      </c>
      <c r="M124" s="7">
        <v>45034</v>
      </c>
      <c r="N124" s="6" t="s">
        <v>22</v>
      </c>
      <c r="O124" s="8" t="s">
        <v>457</v>
      </c>
      <c r="P124" s="6" t="str">
        <f>HYPERLINK("https://docs.wto.org/imrd/directdoc.asp?DDFDocuments/t/G/SPS/NCHL741.DOCX", "https://docs.wto.org/imrd/directdoc.asp?DDFDocuments/t/G/SPS/NCHL741.DOCX")</f>
        <v>https://docs.wto.org/imrd/directdoc.asp?DDFDocuments/t/G/SPS/NCHL741.DOCX</v>
      </c>
      <c r="Q124" s="6" t="str">
        <f>HYPERLINK("https://docs.wto.org/imrd/directdoc.asp?DDFDocuments/u/G/SPS/NCHL741.DOCX", "https://docs.wto.org/imrd/directdoc.asp?DDFDocuments/u/G/SPS/NCHL741.DOCX")</f>
        <v>https://docs.wto.org/imrd/directdoc.asp?DDFDocuments/u/G/SPS/NCHL741.DOCX</v>
      </c>
      <c r="R124" s="6" t="str">
        <f>HYPERLINK("https://docs.wto.org/imrd/directdoc.asp?DDFDocuments/v/G/SPS/NCHL741.DOCX", "https://docs.wto.org/imrd/directdoc.asp?DDFDocuments/v/G/SPS/NCHL741.DOCX")</f>
        <v>https://docs.wto.org/imrd/directdoc.asp?DDFDocuments/v/G/SPS/NCHL741.DOCX</v>
      </c>
    </row>
    <row r="125" spans="1:18" ht="90">
      <c r="A125" s="2" t="s">
        <v>943</v>
      </c>
      <c r="B125" s="7">
        <v>44963</v>
      </c>
      <c r="C125" s="8" t="s">
        <v>851</v>
      </c>
      <c r="D125" s="8" t="s">
        <v>48</v>
      </c>
      <c r="E125" s="6" t="str">
        <f>HYPERLINK("https://eping.wto.org/en/Search?viewData= G/SPS/N/CAN/1475"," G/SPS/N/CAN/1475")</f>
        <v xml:space="preserve"> G/SPS/N/CAN/1475</v>
      </c>
      <c r="F125" s="6" t="s">
        <v>43</v>
      </c>
      <c r="G125" s="8" t="s">
        <v>849</v>
      </c>
      <c r="H125" s="8" t="s">
        <v>850</v>
      </c>
      <c r="I125" s="6" t="s">
        <v>20</v>
      </c>
      <c r="J125" s="6" t="s">
        <v>68</v>
      </c>
      <c r="L125" s="6" t="s">
        <v>49</v>
      </c>
      <c r="M125" s="7">
        <v>45031</v>
      </c>
      <c r="N125" s="6" t="s">
        <v>22</v>
      </c>
      <c r="O125" s="8" t="s">
        <v>460</v>
      </c>
      <c r="P125" s="6" t="str">
        <f>HYPERLINK("https://docs.wto.org/imrd/directdoc.asp?DDFDocuments/t/G/SPS/NBRA2134.DOCX", "https://docs.wto.org/imrd/directdoc.asp?DDFDocuments/t/G/SPS/NBRA2134.DOCX")</f>
        <v>https://docs.wto.org/imrd/directdoc.asp?DDFDocuments/t/G/SPS/NBRA2134.DOCX</v>
      </c>
      <c r="Q125" s="6" t="str">
        <f>HYPERLINK("https://docs.wto.org/imrd/directdoc.asp?DDFDocuments/u/G/SPS/NBRA2134.DOCX", "https://docs.wto.org/imrd/directdoc.asp?DDFDocuments/u/G/SPS/NBRA2134.DOCX")</f>
        <v>https://docs.wto.org/imrd/directdoc.asp?DDFDocuments/u/G/SPS/NBRA2134.DOCX</v>
      </c>
      <c r="R125" s="6" t="str">
        <f>HYPERLINK("https://docs.wto.org/imrd/directdoc.asp?DDFDocuments/v/G/SPS/NBRA2134.DOCX", "https://docs.wto.org/imrd/directdoc.asp?DDFDocuments/v/G/SPS/NBRA2134.DOCX")</f>
        <v>https://docs.wto.org/imrd/directdoc.asp?DDFDocuments/v/G/SPS/NBRA2134.DOCX</v>
      </c>
    </row>
    <row r="126" spans="1:18" ht="45">
      <c r="A126" s="2" t="s">
        <v>943</v>
      </c>
      <c r="B126" s="7">
        <v>44959</v>
      </c>
      <c r="C126" s="8" t="s">
        <v>254</v>
      </c>
      <c r="D126" s="8" t="s">
        <v>48</v>
      </c>
      <c r="E126" s="6" t="str">
        <f>HYPERLINK("https://eping.wto.org/en/Search?viewData= G/SPS/N/SAU/494"," G/SPS/N/SAU/494")</f>
        <v xml:space="preserve"> G/SPS/N/SAU/494</v>
      </c>
      <c r="F126" s="6" t="s">
        <v>806</v>
      </c>
      <c r="G126" s="8" t="s">
        <v>895</v>
      </c>
      <c r="H126" s="8" t="s">
        <v>808</v>
      </c>
      <c r="I126" s="6" t="s">
        <v>20</v>
      </c>
      <c r="J126" s="6" t="s">
        <v>255</v>
      </c>
      <c r="L126" s="6" t="s">
        <v>466</v>
      </c>
      <c r="M126" s="7" t="s">
        <v>20</v>
      </c>
      <c r="N126" s="6" t="s">
        <v>22</v>
      </c>
      <c r="O126" s="8" t="s">
        <v>467</v>
      </c>
      <c r="P126" s="6" t="str">
        <f>HYPERLINK("https://docs.wto.org/imrd/directdoc.asp?DDFDocuments/t/G/SPS/NTPKM604.DOCX", "https://docs.wto.org/imrd/directdoc.asp?DDFDocuments/t/G/SPS/NTPKM604.DOCX")</f>
        <v>https://docs.wto.org/imrd/directdoc.asp?DDFDocuments/t/G/SPS/NTPKM604.DOCX</v>
      </c>
      <c r="Q126" s="6" t="str">
        <f>HYPERLINK("https://docs.wto.org/imrd/directdoc.asp?DDFDocuments/u/G/SPS/NTPKM604.DOCX", "https://docs.wto.org/imrd/directdoc.asp?DDFDocuments/u/G/SPS/NTPKM604.DOCX")</f>
        <v>https://docs.wto.org/imrd/directdoc.asp?DDFDocuments/u/G/SPS/NTPKM604.DOCX</v>
      </c>
      <c r="R126" s="6" t="str">
        <f>HYPERLINK("https://docs.wto.org/imrd/directdoc.asp?DDFDocuments/v/G/SPS/NTPKM604.DOCX", "https://docs.wto.org/imrd/directdoc.asp?DDFDocuments/v/G/SPS/NTPKM604.DOCX")</f>
        <v>https://docs.wto.org/imrd/directdoc.asp?DDFDocuments/v/G/SPS/NTPKM604.DOCX</v>
      </c>
    </row>
    <row r="127" spans="1:18" ht="135">
      <c r="A127" s="2" t="s">
        <v>943</v>
      </c>
      <c r="B127" s="7">
        <v>44959</v>
      </c>
      <c r="C127" s="8" t="s">
        <v>899</v>
      </c>
      <c r="D127" s="8" t="s">
        <v>48</v>
      </c>
      <c r="E127" s="6" t="str">
        <f>HYPERLINK("https://eping.wto.org/en/Search?viewData= G/SPS/N/KOR/774"," G/SPS/N/KOR/774")</f>
        <v xml:space="preserve"> G/SPS/N/KOR/774</v>
      </c>
      <c r="F127" s="6" t="s">
        <v>232</v>
      </c>
      <c r="G127" s="8" t="s">
        <v>897</v>
      </c>
      <c r="H127" s="8" t="s">
        <v>898</v>
      </c>
      <c r="I127" s="6" t="s">
        <v>20</v>
      </c>
      <c r="J127" s="6" t="s">
        <v>20</v>
      </c>
      <c r="L127" s="6" t="s">
        <v>89</v>
      </c>
      <c r="M127" s="7">
        <v>45065</v>
      </c>
      <c r="N127" s="6" t="s">
        <v>22</v>
      </c>
      <c r="O127" s="8" t="s">
        <v>473</v>
      </c>
      <c r="P127" s="6" t="str">
        <f>HYPERLINK("https://docs.wto.org/imrd/directdoc.asp?DDFDocuments/t/G/TBTN23/USA1967.DOCX", "https://docs.wto.org/imrd/directdoc.asp?DDFDocuments/t/G/TBTN23/USA1967.DOCX")</f>
        <v>https://docs.wto.org/imrd/directdoc.asp?DDFDocuments/t/G/TBTN23/USA1967.DOCX</v>
      </c>
      <c r="Q127" s="6" t="str">
        <f>HYPERLINK("https://docs.wto.org/imrd/directdoc.asp?DDFDocuments/u/G/TBTN23/USA1967.DOCX", "https://docs.wto.org/imrd/directdoc.asp?DDFDocuments/u/G/TBTN23/USA1967.DOCX")</f>
        <v>https://docs.wto.org/imrd/directdoc.asp?DDFDocuments/u/G/TBTN23/USA1967.DOCX</v>
      </c>
      <c r="R127" s="6" t="str">
        <f>HYPERLINK("https://docs.wto.org/imrd/directdoc.asp?DDFDocuments/v/G/TBTN23/USA1967.DOCX", "https://docs.wto.org/imrd/directdoc.asp?DDFDocuments/v/G/TBTN23/USA1967.DOCX")</f>
        <v>https://docs.wto.org/imrd/directdoc.asp?DDFDocuments/v/G/TBTN23/USA1967.DOCX</v>
      </c>
    </row>
    <row r="128" spans="1:18" ht="105">
      <c r="A128" s="2" t="s">
        <v>968</v>
      </c>
      <c r="B128" s="7">
        <v>44977</v>
      </c>
      <c r="C128" s="8" t="s">
        <v>389</v>
      </c>
      <c r="D128" s="8" t="s">
        <v>390</v>
      </c>
      <c r="E128" s="6" t="str">
        <f>HYPERLINK("https://eping.wto.org/en/Search?viewData= G/SPS/N/JPN/1175"," G/SPS/N/JPN/1175")</f>
        <v xml:space="preserve"> G/SPS/N/JPN/1175</v>
      </c>
      <c r="F128" s="6" t="s">
        <v>386</v>
      </c>
      <c r="G128" s="8" t="s">
        <v>387</v>
      </c>
      <c r="H128" s="8" t="s">
        <v>388</v>
      </c>
      <c r="I128" s="6" t="s">
        <v>20</v>
      </c>
      <c r="J128" s="6" t="s">
        <v>20</v>
      </c>
      <c r="L128" s="6" t="s">
        <v>384</v>
      </c>
      <c r="M128" s="7" t="s">
        <v>20</v>
      </c>
      <c r="N128" s="6" t="s">
        <v>22</v>
      </c>
      <c r="O128" s="8" t="s">
        <v>480</v>
      </c>
      <c r="P128" s="6" t="str">
        <f>HYPERLINK("https://docs.wto.org/imrd/directdoc.asp?DDFDocuments/t/G/TBTN23/BRA1474.DOCX", "https://docs.wto.org/imrd/directdoc.asp?DDFDocuments/t/G/TBTN23/BRA1474.DOCX")</f>
        <v>https://docs.wto.org/imrd/directdoc.asp?DDFDocuments/t/G/TBTN23/BRA1474.DOCX</v>
      </c>
      <c r="Q128" s="6" t="str">
        <f>HYPERLINK("https://docs.wto.org/imrd/directdoc.asp?DDFDocuments/u/G/TBTN23/BRA1474.DOCX", "https://docs.wto.org/imrd/directdoc.asp?DDFDocuments/u/G/TBTN23/BRA1474.DOCX")</f>
        <v>https://docs.wto.org/imrd/directdoc.asp?DDFDocuments/u/G/TBTN23/BRA1474.DOCX</v>
      </c>
      <c r="R128" s="6" t="str">
        <f>HYPERLINK("https://docs.wto.org/imrd/directdoc.asp?DDFDocuments/v/G/TBTN23/BRA1474.DOCX", "https://docs.wto.org/imrd/directdoc.asp?DDFDocuments/v/G/TBTN23/BRA1474.DOCX")</f>
        <v>https://docs.wto.org/imrd/directdoc.asp?DDFDocuments/v/G/TBTN23/BRA1474.DOCX</v>
      </c>
    </row>
    <row r="129" spans="1:18" ht="105">
      <c r="A129" s="9" t="s">
        <v>1017</v>
      </c>
      <c r="B129" s="7">
        <v>44959</v>
      </c>
      <c r="C129" s="8" t="s">
        <v>911</v>
      </c>
      <c r="D129" s="8" t="s">
        <v>912</v>
      </c>
      <c r="E129" s="6" t="str">
        <f>HYPERLINK("https://eping.wto.org/en/Search?viewData= G/SPS/N/IDN/145"," G/SPS/N/IDN/145")</f>
        <v xml:space="preserve"> G/SPS/N/IDN/145</v>
      </c>
      <c r="F129" s="6" t="s">
        <v>908</v>
      </c>
      <c r="G129" s="8" t="s">
        <v>909</v>
      </c>
      <c r="H129" s="8" t="s">
        <v>910</v>
      </c>
      <c r="I129" s="6" t="s">
        <v>20</v>
      </c>
      <c r="J129" s="6" t="s">
        <v>20</v>
      </c>
      <c r="L129" s="6" t="s">
        <v>80</v>
      </c>
      <c r="M129" s="7" t="s">
        <v>20</v>
      </c>
      <c r="N129" s="6" t="s">
        <v>22</v>
      </c>
      <c r="O129" s="8" t="s">
        <v>484</v>
      </c>
      <c r="P129" s="6" t="str">
        <f>HYPERLINK("https://docs.wto.org/imrd/directdoc.asp?DDFDocuments/t/G/SPS/NTPKM605.DOCX", "https://docs.wto.org/imrd/directdoc.asp?DDFDocuments/t/G/SPS/NTPKM605.DOCX")</f>
        <v>https://docs.wto.org/imrd/directdoc.asp?DDFDocuments/t/G/SPS/NTPKM605.DOCX</v>
      </c>
      <c r="Q129" s="6" t="str">
        <f>HYPERLINK("https://docs.wto.org/imrd/directdoc.asp?DDFDocuments/u/G/SPS/NTPKM605.DOCX", "https://docs.wto.org/imrd/directdoc.asp?DDFDocuments/u/G/SPS/NTPKM605.DOCX")</f>
        <v>https://docs.wto.org/imrd/directdoc.asp?DDFDocuments/u/G/SPS/NTPKM605.DOCX</v>
      </c>
      <c r="R129" s="6" t="str">
        <f>HYPERLINK("https://docs.wto.org/imrd/directdoc.asp?DDFDocuments/v/G/SPS/NTPKM605.DOCX", "https://docs.wto.org/imrd/directdoc.asp?DDFDocuments/v/G/SPS/NTPKM605.DOCX")</f>
        <v>https://docs.wto.org/imrd/directdoc.asp?DDFDocuments/v/G/SPS/NTPKM605.DOCX</v>
      </c>
    </row>
    <row r="130" spans="1:18" ht="105">
      <c r="A130" s="9" t="s">
        <v>1012</v>
      </c>
      <c r="B130" s="7">
        <v>44960</v>
      </c>
      <c r="C130" s="8" t="s">
        <v>876</v>
      </c>
      <c r="D130" s="8" t="s">
        <v>878</v>
      </c>
      <c r="E130" s="6" t="str">
        <f>HYPERLINK("https://eping.wto.org/en/Search?viewData= G/TBT/N/KEN/1379"," G/TBT/N/KEN/1379")</f>
        <v xml:space="preserve"> G/TBT/N/KEN/1379</v>
      </c>
      <c r="F130" s="6" t="s">
        <v>171</v>
      </c>
      <c r="G130" s="8" t="s">
        <v>874</v>
      </c>
      <c r="H130" s="8" t="s">
        <v>875</v>
      </c>
      <c r="I130" s="6" t="s">
        <v>20</v>
      </c>
      <c r="J130" s="6" t="s">
        <v>877</v>
      </c>
      <c r="L130" s="6" t="s">
        <v>20</v>
      </c>
      <c r="M130" s="7">
        <v>45033</v>
      </c>
      <c r="N130" s="6" t="s">
        <v>22</v>
      </c>
      <c r="O130" s="8" t="s">
        <v>489</v>
      </c>
      <c r="P130" s="6" t="str">
        <f>HYPERLINK("https://docs.wto.org/imrd/directdoc.asp?DDFDocuments/t/G/TBTN23/KOR1128.DOCX", "https://docs.wto.org/imrd/directdoc.asp?DDFDocuments/t/G/TBTN23/KOR1128.DOCX")</f>
        <v>https://docs.wto.org/imrd/directdoc.asp?DDFDocuments/t/G/TBTN23/KOR1128.DOCX</v>
      </c>
      <c r="Q130" s="6" t="str">
        <f>HYPERLINK("https://docs.wto.org/imrd/directdoc.asp?DDFDocuments/u/G/TBTN23/KOR1128.DOCX", "https://docs.wto.org/imrd/directdoc.asp?DDFDocuments/u/G/TBTN23/KOR1128.DOCX")</f>
        <v>https://docs.wto.org/imrd/directdoc.asp?DDFDocuments/u/G/TBTN23/KOR1128.DOCX</v>
      </c>
      <c r="R130" s="6" t="str">
        <f>HYPERLINK("https://docs.wto.org/imrd/directdoc.asp?DDFDocuments/v/G/TBTN23/KOR1128.DOCX", "https://docs.wto.org/imrd/directdoc.asp?DDFDocuments/v/G/TBTN23/KOR1128.DOCX")</f>
        <v>https://docs.wto.org/imrd/directdoc.asp?DDFDocuments/v/G/TBTN23/KOR1128.DOCX</v>
      </c>
    </row>
    <row r="131" spans="1:18" ht="90">
      <c r="A131" s="2" t="s">
        <v>932</v>
      </c>
      <c r="B131" s="7">
        <v>44985</v>
      </c>
      <c r="C131" s="8" t="s">
        <v>27</v>
      </c>
      <c r="D131" s="8" t="s">
        <v>30</v>
      </c>
      <c r="E131" s="6" t="str">
        <f>HYPERLINK("https://eping.wto.org/en/Search?viewData= G/TBT/N/UGA/1739"," G/TBT/N/UGA/1739")</f>
        <v xml:space="preserve"> G/TBT/N/UGA/1739</v>
      </c>
      <c r="F131" s="6" t="s">
        <v>24</v>
      </c>
      <c r="G131" s="8" t="s">
        <v>25</v>
      </c>
      <c r="H131" s="8" t="s">
        <v>26</v>
      </c>
      <c r="I131" s="6" t="s">
        <v>28</v>
      </c>
      <c r="J131" s="6" t="s">
        <v>29</v>
      </c>
      <c r="L131" s="6" t="s">
        <v>20</v>
      </c>
      <c r="M131" s="7">
        <v>45033</v>
      </c>
      <c r="N131" s="6" t="s">
        <v>22</v>
      </c>
      <c r="O131" s="8" t="s">
        <v>493</v>
      </c>
      <c r="P131" s="6" t="str">
        <f>HYPERLINK("https://docs.wto.org/imrd/directdoc.asp?DDFDocuments/t/G/TBTN23/KOR1127.DOCX", "https://docs.wto.org/imrd/directdoc.asp?DDFDocuments/t/G/TBTN23/KOR1127.DOCX")</f>
        <v>https://docs.wto.org/imrd/directdoc.asp?DDFDocuments/t/G/TBTN23/KOR1127.DOCX</v>
      </c>
      <c r="Q131" s="6" t="str">
        <f>HYPERLINK("https://docs.wto.org/imrd/directdoc.asp?DDFDocuments/u/G/TBTN23/KOR1127.DOCX", "https://docs.wto.org/imrd/directdoc.asp?DDFDocuments/u/G/TBTN23/KOR1127.DOCX")</f>
        <v>https://docs.wto.org/imrd/directdoc.asp?DDFDocuments/u/G/TBTN23/KOR1127.DOCX</v>
      </c>
      <c r="R131" s="6" t="str">
        <f>HYPERLINK("https://docs.wto.org/imrd/directdoc.asp?DDFDocuments/v/G/TBTN23/KOR1127.DOCX", "https://docs.wto.org/imrd/directdoc.asp?DDFDocuments/v/G/TBTN23/KOR1127.DOCX")</f>
        <v>https://docs.wto.org/imrd/directdoc.asp?DDFDocuments/v/G/TBTN23/KOR1127.DOCX</v>
      </c>
    </row>
    <row r="132" spans="1:18" ht="60">
      <c r="A132" s="9" t="s">
        <v>961</v>
      </c>
      <c r="B132" s="7">
        <v>44978</v>
      </c>
      <c r="C132" s="8" t="s">
        <v>336</v>
      </c>
      <c r="D132" s="8" t="s">
        <v>338</v>
      </c>
      <c r="E132" s="6" t="str">
        <f>HYPERLINK("https://eping.wto.org/en/Search?viewData= G/TBT/N/EGY/345"," G/TBT/N/EGY/345")</f>
        <v xml:space="preserve"> G/TBT/N/EGY/345</v>
      </c>
      <c r="F132" s="6" t="s">
        <v>333</v>
      </c>
      <c r="G132" s="8" t="s">
        <v>334</v>
      </c>
      <c r="H132" s="8" t="s">
        <v>335</v>
      </c>
      <c r="I132" s="6" t="s">
        <v>20</v>
      </c>
      <c r="J132" s="6" t="s">
        <v>337</v>
      </c>
      <c r="L132" s="6" t="s">
        <v>56</v>
      </c>
      <c r="M132" s="7">
        <v>45033</v>
      </c>
      <c r="N132" s="6" t="s">
        <v>22</v>
      </c>
      <c r="O132" s="8" t="s">
        <v>501</v>
      </c>
      <c r="P132" s="6" t="str">
        <f>HYPERLINK("https://docs.wto.org/imrd/directdoc.asp?DDFDocuments/t/G/TBTN23/MWI85.DOCX", "https://docs.wto.org/imrd/directdoc.asp?DDFDocuments/t/G/TBTN23/MWI85.DOCX")</f>
        <v>https://docs.wto.org/imrd/directdoc.asp?DDFDocuments/t/G/TBTN23/MWI85.DOCX</v>
      </c>
      <c r="Q132" s="6" t="str">
        <f>HYPERLINK("https://docs.wto.org/imrd/directdoc.asp?DDFDocuments/u/G/TBTN23/MWI85.DOCX", "https://docs.wto.org/imrd/directdoc.asp?DDFDocuments/u/G/TBTN23/MWI85.DOCX")</f>
        <v>https://docs.wto.org/imrd/directdoc.asp?DDFDocuments/u/G/TBTN23/MWI85.DOCX</v>
      </c>
      <c r="R132" s="6" t="str">
        <f>HYPERLINK("https://docs.wto.org/imrd/directdoc.asp?DDFDocuments/v/G/TBTN23/MWI85.DOCX", "https://docs.wto.org/imrd/directdoc.asp?DDFDocuments/v/G/TBTN23/MWI85.DOCX")</f>
        <v>https://docs.wto.org/imrd/directdoc.asp?DDFDocuments/v/G/TBTN23/MWI85.DOCX</v>
      </c>
    </row>
    <row r="133" spans="1:18" ht="45">
      <c r="A133" s="2" t="s">
        <v>965</v>
      </c>
      <c r="B133" s="7">
        <v>44978</v>
      </c>
      <c r="C133" s="8" t="s">
        <v>336</v>
      </c>
      <c r="D133" s="8" t="s">
        <v>338</v>
      </c>
      <c r="E133" s="6" t="str">
        <f>HYPERLINK("https://eping.wto.org/en/Search?viewData= G/TBT/N/EGY/343"," G/TBT/N/EGY/343")</f>
        <v xml:space="preserve"> G/TBT/N/EGY/343</v>
      </c>
      <c r="F133" s="6" t="s">
        <v>333</v>
      </c>
      <c r="G133" s="8" t="s">
        <v>357</v>
      </c>
      <c r="H133" s="8" t="s">
        <v>358</v>
      </c>
      <c r="I133" s="6" t="s">
        <v>20</v>
      </c>
      <c r="J133" s="6" t="s">
        <v>337</v>
      </c>
      <c r="L133" s="6" t="s">
        <v>507</v>
      </c>
      <c r="M133" s="7">
        <v>45033</v>
      </c>
      <c r="N133" s="6" t="s">
        <v>22</v>
      </c>
      <c r="O133" s="8" t="s">
        <v>508</v>
      </c>
      <c r="P133" s="6" t="str">
        <f>HYPERLINK("https://docs.wto.org/imrd/directdoc.asp?DDFDocuments/t/G/SPS/NEU614.DOCX", "https://docs.wto.org/imrd/directdoc.asp?DDFDocuments/t/G/SPS/NEU614.DOCX")</f>
        <v>https://docs.wto.org/imrd/directdoc.asp?DDFDocuments/t/G/SPS/NEU614.DOCX</v>
      </c>
      <c r="Q133" s="6" t="str">
        <f>HYPERLINK("https://docs.wto.org/imrd/directdoc.asp?DDFDocuments/u/G/SPS/NEU614.DOCX", "https://docs.wto.org/imrd/directdoc.asp?DDFDocuments/u/G/SPS/NEU614.DOCX")</f>
        <v>https://docs.wto.org/imrd/directdoc.asp?DDFDocuments/u/G/SPS/NEU614.DOCX</v>
      </c>
      <c r="R133" s="6" t="str">
        <f>HYPERLINK("https://docs.wto.org/imrd/directdoc.asp?DDFDocuments/v/G/SPS/NEU614.DOCX", "https://docs.wto.org/imrd/directdoc.asp?DDFDocuments/v/G/SPS/NEU614.DOCX")</f>
        <v>https://docs.wto.org/imrd/directdoc.asp?DDFDocuments/v/G/SPS/NEU614.DOCX</v>
      </c>
    </row>
    <row r="134" spans="1:18" ht="60">
      <c r="A134" s="9" t="s">
        <v>1005</v>
      </c>
      <c r="B134" s="7">
        <v>44963</v>
      </c>
      <c r="C134" s="8" t="s">
        <v>826</v>
      </c>
      <c r="D134" s="8" t="s">
        <v>828</v>
      </c>
      <c r="E134" s="6" t="str">
        <f>HYPERLINK("https://eping.wto.org/en/Search?viewData= G/TBT/N/ARE/573"," G/TBT/N/ARE/573")</f>
        <v xml:space="preserve"> G/TBT/N/ARE/573</v>
      </c>
      <c r="F134" s="6" t="s">
        <v>794</v>
      </c>
      <c r="G134" s="8" t="s">
        <v>824</v>
      </c>
      <c r="H134" s="8" t="s">
        <v>825</v>
      </c>
      <c r="I134" s="6" t="s">
        <v>20</v>
      </c>
      <c r="J134" s="6" t="s">
        <v>827</v>
      </c>
      <c r="L134" s="6" t="s">
        <v>89</v>
      </c>
      <c r="M134" s="7">
        <v>45033</v>
      </c>
      <c r="N134" s="6" t="s">
        <v>22</v>
      </c>
      <c r="O134" s="8" t="s">
        <v>511</v>
      </c>
      <c r="P134" s="6" t="str">
        <f>HYPERLINK("https://docs.wto.org/imrd/directdoc.asp?DDFDocuments/t/G/TBTN23/TPKM514.DOCX", "https://docs.wto.org/imrd/directdoc.asp?DDFDocuments/t/G/TBTN23/TPKM514.DOCX")</f>
        <v>https://docs.wto.org/imrd/directdoc.asp?DDFDocuments/t/G/TBTN23/TPKM514.DOCX</v>
      </c>
      <c r="Q134" s="6" t="str">
        <f>HYPERLINK("https://docs.wto.org/imrd/directdoc.asp?DDFDocuments/u/G/TBTN23/TPKM514.DOCX", "https://docs.wto.org/imrd/directdoc.asp?DDFDocuments/u/G/TBTN23/TPKM514.DOCX")</f>
        <v>https://docs.wto.org/imrd/directdoc.asp?DDFDocuments/u/G/TBTN23/TPKM514.DOCX</v>
      </c>
      <c r="R134" s="6" t="str">
        <f>HYPERLINK("https://docs.wto.org/imrd/directdoc.asp?DDFDocuments/v/G/TBTN23/TPKM514.DOCX", "https://docs.wto.org/imrd/directdoc.asp?DDFDocuments/v/G/TBTN23/TPKM514.DOCX")</f>
        <v>https://docs.wto.org/imrd/directdoc.asp?DDFDocuments/v/G/TBTN23/TPKM514.DOCX</v>
      </c>
    </row>
    <row r="135" spans="1:18" ht="45">
      <c r="A135" s="9" t="s">
        <v>976</v>
      </c>
      <c r="B135" s="7">
        <v>44973</v>
      </c>
      <c r="C135" s="8" t="s">
        <v>487</v>
      </c>
      <c r="D135" s="8" t="s">
        <v>299</v>
      </c>
      <c r="E135" s="6" t="str">
        <f>HYPERLINK("https://eping.wto.org/en/Search?viewData= G/TBT/N/KOR/1128"," G/TBT/N/KOR/1128")</f>
        <v xml:space="preserve"> G/TBT/N/KOR/1128</v>
      </c>
      <c r="F135" s="6" t="s">
        <v>232</v>
      </c>
      <c r="G135" s="8" t="s">
        <v>485</v>
      </c>
      <c r="H135" s="8" t="s">
        <v>486</v>
      </c>
      <c r="I135" s="6" t="s">
        <v>20</v>
      </c>
      <c r="J135" s="6" t="s">
        <v>488</v>
      </c>
      <c r="L135" s="6" t="s">
        <v>20</v>
      </c>
      <c r="M135" s="7">
        <v>45032</v>
      </c>
      <c r="N135" s="6" t="s">
        <v>22</v>
      </c>
      <c r="O135" s="8" t="s">
        <v>518</v>
      </c>
      <c r="P135" s="6" t="str">
        <f>HYPERLINK("https://docs.wto.org/imrd/directdoc.asp?DDFDocuments/t/G/TBTN23/GBR55.DOCX", "https://docs.wto.org/imrd/directdoc.asp?DDFDocuments/t/G/TBTN23/GBR55.DOCX")</f>
        <v>https://docs.wto.org/imrd/directdoc.asp?DDFDocuments/t/G/TBTN23/GBR55.DOCX</v>
      </c>
      <c r="Q135" s="6" t="str">
        <f>HYPERLINK("https://docs.wto.org/imrd/directdoc.asp?DDFDocuments/u/G/TBTN23/GBR55.DOCX", "https://docs.wto.org/imrd/directdoc.asp?DDFDocuments/u/G/TBTN23/GBR55.DOCX")</f>
        <v>https://docs.wto.org/imrd/directdoc.asp?DDFDocuments/u/G/TBTN23/GBR55.DOCX</v>
      </c>
      <c r="R135" s="6" t="str">
        <f>HYPERLINK("https://docs.wto.org/imrd/directdoc.asp?DDFDocuments/v/G/TBTN23/GBR55.DOCX", "https://docs.wto.org/imrd/directdoc.asp?DDFDocuments/v/G/TBTN23/GBR55.DOCX")</f>
        <v>https://docs.wto.org/imrd/directdoc.asp?DDFDocuments/v/G/TBTN23/GBR55.DOCX</v>
      </c>
    </row>
    <row r="136" spans="1:18" ht="75">
      <c r="A136" s="9" t="s">
        <v>977</v>
      </c>
      <c r="B136" s="7">
        <v>44973</v>
      </c>
      <c r="C136" s="8" t="s">
        <v>492</v>
      </c>
      <c r="D136" s="8" t="s">
        <v>299</v>
      </c>
      <c r="E136" s="6" t="str">
        <f>HYPERLINK("https://eping.wto.org/en/Search?viewData= G/TBT/N/KOR/1127"," G/TBT/N/KOR/1127")</f>
        <v xml:space="preserve"> G/TBT/N/KOR/1127</v>
      </c>
      <c r="F136" s="6" t="s">
        <v>232</v>
      </c>
      <c r="G136" s="8" t="s">
        <v>490</v>
      </c>
      <c r="H136" s="8" t="s">
        <v>491</v>
      </c>
      <c r="I136" s="6" t="s">
        <v>20</v>
      </c>
      <c r="J136" s="6" t="s">
        <v>488</v>
      </c>
      <c r="L136" s="6" t="s">
        <v>20</v>
      </c>
      <c r="M136" s="7">
        <v>45032</v>
      </c>
      <c r="N136" s="6" t="s">
        <v>22</v>
      </c>
      <c r="O136" s="8" t="s">
        <v>523</v>
      </c>
      <c r="P136" s="6" t="str">
        <f>HYPERLINK("https://docs.wto.org/imrd/directdoc.asp?DDFDocuments/t/G/TBTN23/UKR244.DOCX", "https://docs.wto.org/imrd/directdoc.asp?DDFDocuments/t/G/TBTN23/UKR244.DOCX")</f>
        <v>https://docs.wto.org/imrd/directdoc.asp?DDFDocuments/t/G/TBTN23/UKR244.DOCX</v>
      </c>
      <c r="Q136" s="6" t="str">
        <f>HYPERLINK("https://docs.wto.org/imrd/directdoc.asp?DDFDocuments/u/G/TBTN23/UKR244.DOCX", "https://docs.wto.org/imrd/directdoc.asp?DDFDocuments/u/G/TBTN23/UKR244.DOCX")</f>
        <v>https://docs.wto.org/imrd/directdoc.asp?DDFDocuments/u/G/TBTN23/UKR244.DOCX</v>
      </c>
      <c r="R136" s="6" t="str">
        <f>HYPERLINK("https://docs.wto.org/imrd/directdoc.asp?DDFDocuments/v/G/TBTN23/UKR244.DOCX", "https://docs.wto.org/imrd/directdoc.asp?DDFDocuments/v/G/TBTN23/UKR244.DOCX")</f>
        <v>https://docs.wto.org/imrd/directdoc.asp?DDFDocuments/v/G/TBTN23/UKR244.DOCX</v>
      </c>
    </row>
    <row r="137" spans="1:18" ht="75">
      <c r="A137" s="9" t="s">
        <v>983</v>
      </c>
      <c r="B137" s="7">
        <v>44971</v>
      </c>
      <c r="C137" s="8" t="s">
        <v>577</v>
      </c>
      <c r="D137" s="8" t="s">
        <v>580</v>
      </c>
      <c r="E137" s="6" t="str">
        <f>HYPERLINK("https://eping.wto.org/en/Search?viewData= G/TBT/N/CHL/622"," G/TBT/N/CHL/622")</f>
        <v xml:space="preserve"> G/TBT/N/CHL/622</v>
      </c>
      <c r="F137" s="6" t="s">
        <v>209</v>
      </c>
      <c r="G137" s="8" t="s">
        <v>575</v>
      </c>
      <c r="H137" s="8" t="s">
        <v>576</v>
      </c>
      <c r="I137" s="6" t="s">
        <v>578</v>
      </c>
      <c r="J137" s="6" t="s">
        <v>579</v>
      </c>
      <c r="L137" s="6" t="s">
        <v>236</v>
      </c>
      <c r="M137" s="7">
        <v>45032</v>
      </c>
      <c r="N137" s="6" t="s">
        <v>22</v>
      </c>
      <c r="O137" s="8" t="s">
        <v>525</v>
      </c>
      <c r="P137" s="6" t="str">
        <f>HYPERLINK("https://docs.wto.org/imrd/directdoc.asp?DDFDocuments/t/G/SPS/NTPKM603.DOCX", "https://docs.wto.org/imrd/directdoc.asp?DDFDocuments/t/G/SPS/NTPKM603.DOCX")</f>
        <v>https://docs.wto.org/imrd/directdoc.asp?DDFDocuments/t/G/SPS/NTPKM603.DOCX</v>
      </c>
      <c r="Q137" s="6" t="str">
        <f>HYPERLINK("https://docs.wto.org/imrd/directdoc.asp?DDFDocuments/u/G/SPS/NTPKM603.DOCX", "https://docs.wto.org/imrd/directdoc.asp?DDFDocuments/u/G/SPS/NTPKM603.DOCX")</f>
        <v>https://docs.wto.org/imrd/directdoc.asp?DDFDocuments/u/G/SPS/NTPKM603.DOCX</v>
      </c>
      <c r="R137" s="6" t="str">
        <f>HYPERLINK("https://docs.wto.org/imrd/directdoc.asp?DDFDocuments/v/G/SPS/NTPKM603.DOCX", "https://docs.wto.org/imrd/directdoc.asp?DDFDocuments/v/G/SPS/NTPKM603.DOCX")</f>
        <v>https://docs.wto.org/imrd/directdoc.asp?DDFDocuments/v/G/SPS/NTPKM603.DOCX</v>
      </c>
    </row>
    <row r="138" spans="1:18" ht="120">
      <c r="A138" s="9" t="s">
        <v>946</v>
      </c>
      <c r="B138" s="7">
        <v>44980</v>
      </c>
      <c r="C138" s="8" t="s">
        <v>166</v>
      </c>
      <c r="D138" s="8" t="s">
        <v>194</v>
      </c>
      <c r="E138" s="6" t="str">
        <f>HYPERLINK("https://eping.wto.org/en/Search?viewData= G/TBT/N/BDI/319, G/TBT/N/KEN/1381, G/TBT/N/RWA/822, G/TBT/N/TZA/893, G/TBT/N/UGA/1733"," G/TBT/N/BDI/319, G/TBT/N/KEN/1381, G/TBT/N/RWA/822, G/TBT/N/TZA/893, G/TBT/N/UGA/1733")</f>
        <v xml:space="preserve"> G/TBT/N/BDI/319, G/TBT/N/KEN/1381, G/TBT/N/RWA/822, G/TBT/N/TZA/893, G/TBT/N/UGA/1733</v>
      </c>
      <c r="F138" s="6" t="s">
        <v>82</v>
      </c>
      <c r="G138" s="8" t="s">
        <v>191</v>
      </c>
      <c r="H138" s="8" t="s">
        <v>192</v>
      </c>
      <c r="I138" s="6" t="s">
        <v>167</v>
      </c>
      <c r="J138" s="6" t="s">
        <v>193</v>
      </c>
      <c r="L138" s="6" t="s">
        <v>80</v>
      </c>
      <c r="M138" s="7" t="s">
        <v>20</v>
      </c>
      <c r="N138" s="6" t="s">
        <v>22</v>
      </c>
      <c r="O138" s="8" t="s">
        <v>531</v>
      </c>
      <c r="P138" s="6" t="str">
        <f>HYPERLINK("https://docs.wto.org/imrd/directdoc.asp?DDFDocuments/t/G/SPS/NBRA2131.DOCX", "https://docs.wto.org/imrd/directdoc.asp?DDFDocuments/t/G/SPS/NBRA2131.DOCX")</f>
        <v>https://docs.wto.org/imrd/directdoc.asp?DDFDocuments/t/G/SPS/NBRA2131.DOCX</v>
      </c>
      <c r="Q138" s="6" t="str">
        <f>HYPERLINK("https://docs.wto.org/imrd/directdoc.asp?DDFDocuments/u/G/SPS/NBRA2131.DOCX", "https://docs.wto.org/imrd/directdoc.asp?DDFDocuments/u/G/SPS/NBRA2131.DOCX")</f>
        <v>https://docs.wto.org/imrd/directdoc.asp?DDFDocuments/u/G/SPS/NBRA2131.DOCX</v>
      </c>
      <c r="R138" s="6" t="str">
        <f>HYPERLINK("https://docs.wto.org/imrd/directdoc.asp?DDFDocuments/v/G/SPS/NBRA2131.DOCX", "https://docs.wto.org/imrd/directdoc.asp?DDFDocuments/v/G/SPS/NBRA2131.DOCX")</f>
        <v>https://docs.wto.org/imrd/directdoc.asp?DDFDocuments/v/G/SPS/NBRA2131.DOCX</v>
      </c>
    </row>
    <row r="139" spans="1:18" ht="120">
      <c r="A139" s="9" t="s">
        <v>946</v>
      </c>
      <c r="B139" s="7">
        <v>44980</v>
      </c>
      <c r="C139" s="8" t="s">
        <v>166</v>
      </c>
      <c r="D139" s="8" t="s">
        <v>196</v>
      </c>
      <c r="E139" s="6" t="str">
        <f>HYPERLINK("https://eping.wto.org/en/Search?viewData= G/TBT/N/BDI/319, G/TBT/N/KEN/1381, G/TBT/N/RWA/822, G/TBT/N/TZA/893, G/TBT/N/UGA/1733"," G/TBT/N/BDI/319, G/TBT/N/KEN/1381, G/TBT/N/RWA/822, G/TBT/N/TZA/893, G/TBT/N/UGA/1733")</f>
        <v xml:space="preserve"> G/TBT/N/BDI/319, G/TBT/N/KEN/1381, G/TBT/N/RWA/822, G/TBT/N/TZA/893, G/TBT/N/UGA/1733</v>
      </c>
      <c r="F139" s="6" t="s">
        <v>171</v>
      </c>
      <c r="G139" s="8" t="s">
        <v>191</v>
      </c>
      <c r="H139" s="8" t="s">
        <v>192</v>
      </c>
      <c r="I139" s="6" t="s">
        <v>167</v>
      </c>
      <c r="J139" s="6" t="s">
        <v>193</v>
      </c>
      <c r="L139" s="6" t="s">
        <v>56</v>
      </c>
      <c r="M139" s="7">
        <v>45031</v>
      </c>
      <c r="N139" s="6" t="s">
        <v>22</v>
      </c>
      <c r="O139" s="8" t="s">
        <v>536</v>
      </c>
      <c r="P139" s="6" t="str">
        <f>HYPERLINK("https://docs.wto.org/imrd/directdoc.asp?DDFDocuments/t/G/TBTN23/MWI89.DOCX", "https://docs.wto.org/imrd/directdoc.asp?DDFDocuments/t/G/TBTN23/MWI89.DOCX")</f>
        <v>https://docs.wto.org/imrd/directdoc.asp?DDFDocuments/t/G/TBTN23/MWI89.DOCX</v>
      </c>
      <c r="Q139" s="6" t="str">
        <f>HYPERLINK("https://docs.wto.org/imrd/directdoc.asp?DDFDocuments/u/G/TBTN23/MWI89.DOCX", "https://docs.wto.org/imrd/directdoc.asp?DDFDocuments/u/G/TBTN23/MWI89.DOCX")</f>
        <v>https://docs.wto.org/imrd/directdoc.asp?DDFDocuments/u/G/TBTN23/MWI89.DOCX</v>
      </c>
      <c r="R139" s="6" t="str">
        <f>HYPERLINK("https://docs.wto.org/imrd/directdoc.asp?DDFDocuments/v/G/TBTN23/MWI89.DOCX", "https://docs.wto.org/imrd/directdoc.asp?DDFDocuments/v/G/TBTN23/MWI89.DOCX")</f>
        <v>https://docs.wto.org/imrd/directdoc.asp?DDFDocuments/v/G/TBTN23/MWI89.DOCX</v>
      </c>
    </row>
    <row r="140" spans="1:18" ht="120">
      <c r="A140" s="9" t="s">
        <v>946</v>
      </c>
      <c r="B140" s="7">
        <v>44980</v>
      </c>
      <c r="C140" s="8" t="s">
        <v>166</v>
      </c>
      <c r="D140" s="8" t="s">
        <v>196</v>
      </c>
      <c r="E140" s="6" t="str">
        <f>HYPERLINK("https://eping.wto.org/en/Search?viewData= G/TBT/N/BDI/319, G/TBT/N/KEN/1381, G/TBT/N/RWA/822, G/TBT/N/TZA/893, G/TBT/N/UGA/1733"," G/TBT/N/BDI/319, G/TBT/N/KEN/1381, G/TBT/N/RWA/822, G/TBT/N/TZA/893, G/TBT/N/UGA/1733")</f>
        <v xml:space="preserve"> G/TBT/N/BDI/319, G/TBT/N/KEN/1381, G/TBT/N/RWA/822, G/TBT/N/TZA/893, G/TBT/N/UGA/1733</v>
      </c>
      <c r="F140" s="6" t="s">
        <v>24</v>
      </c>
      <c r="G140" s="8" t="s">
        <v>191</v>
      </c>
      <c r="H140" s="8" t="s">
        <v>192</v>
      </c>
      <c r="I140" s="6" t="s">
        <v>167</v>
      </c>
      <c r="J140" s="6" t="s">
        <v>193</v>
      </c>
      <c r="L140" s="6" t="s">
        <v>56</v>
      </c>
      <c r="M140" s="7">
        <v>45031</v>
      </c>
      <c r="N140" s="6" t="s">
        <v>22</v>
      </c>
      <c r="O140" s="8" t="s">
        <v>541</v>
      </c>
      <c r="P140" s="6" t="str">
        <f>HYPERLINK("https://docs.wto.org/imrd/directdoc.asp?DDFDocuments/t/G/TBTN23/MWI82.DOCX", "https://docs.wto.org/imrd/directdoc.asp?DDFDocuments/t/G/TBTN23/MWI82.DOCX")</f>
        <v>https://docs.wto.org/imrd/directdoc.asp?DDFDocuments/t/G/TBTN23/MWI82.DOCX</v>
      </c>
      <c r="Q140" s="6" t="str">
        <f>HYPERLINK("https://docs.wto.org/imrd/directdoc.asp?DDFDocuments/u/G/TBTN23/MWI82.DOCX", "https://docs.wto.org/imrd/directdoc.asp?DDFDocuments/u/G/TBTN23/MWI82.DOCX")</f>
        <v>https://docs.wto.org/imrd/directdoc.asp?DDFDocuments/u/G/TBTN23/MWI82.DOCX</v>
      </c>
      <c r="R140" s="6" t="str">
        <f>HYPERLINK("https://docs.wto.org/imrd/directdoc.asp?DDFDocuments/v/G/TBTN23/MWI82.DOCX", "https://docs.wto.org/imrd/directdoc.asp?DDFDocuments/v/G/TBTN23/MWI82.DOCX")</f>
        <v>https://docs.wto.org/imrd/directdoc.asp?DDFDocuments/v/G/TBTN23/MWI82.DOCX</v>
      </c>
    </row>
    <row r="141" spans="1:18" ht="120">
      <c r="A141" s="9" t="s">
        <v>946</v>
      </c>
      <c r="B141" s="7">
        <v>44980</v>
      </c>
      <c r="C141" s="8" t="s">
        <v>166</v>
      </c>
      <c r="D141" s="8" t="s">
        <v>196</v>
      </c>
      <c r="E141" s="6" t="str">
        <f>HYPERLINK("https://eping.wto.org/en/Search?viewData= G/TBT/N/BDI/319, G/TBT/N/KEN/1381, G/TBT/N/RWA/822, G/TBT/N/TZA/893, G/TBT/N/UGA/1733"," G/TBT/N/BDI/319, G/TBT/N/KEN/1381, G/TBT/N/RWA/822, G/TBT/N/TZA/893, G/TBT/N/UGA/1733")</f>
        <v xml:space="preserve"> G/TBT/N/BDI/319, G/TBT/N/KEN/1381, G/TBT/N/RWA/822, G/TBT/N/TZA/893, G/TBT/N/UGA/1733</v>
      </c>
      <c r="F141" s="6" t="s">
        <v>208</v>
      </c>
      <c r="G141" s="8" t="s">
        <v>191</v>
      </c>
      <c r="H141" s="8" t="s">
        <v>192</v>
      </c>
      <c r="I141" s="6" t="s">
        <v>167</v>
      </c>
      <c r="J141" s="6" t="s">
        <v>193</v>
      </c>
      <c r="L141" s="6" t="s">
        <v>56</v>
      </c>
      <c r="M141" s="7">
        <v>45031</v>
      </c>
      <c r="N141" s="6" t="s">
        <v>22</v>
      </c>
      <c r="O141" s="8" t="s">
        <v>547</v>
      </c>
      <c r="P141" s="6" t="str">
        <f>HYPERLINK("https://docs.wto.org/imrd/directdoc.asp?DDFDocuments/t/G/TBTN23/MWI88.DOCX", "https://docs.wto.org/imrd/directdoc.asp?DDFDocuments/t/G/TBTN23/MWI88.DOCX")</f>
        <v>https://docs.wto.org/imrd/directdoc.asp?DDFDocuments/t/G/TBTN23/MWI88.DOCX</v>
      </c>
      <c r="Q141" s="6" t="str">
        <f>HYPERLINK("https://docs.wto.org/imrd/directdoc.asp?DDFDocuments/u/G/TBTN23/MWI88.DOCX", "https://docs.wto.org/imrd/directdoc.asp?DDFDocuments/u/G/TBTN23/MWI88.DOCX")</f>
        <v>https://docs.wto.org/imrd/directdoc.asp?DDFDocuments/u/G/TBTN23/MWI88.DOCX</v>
      </c>
      <c r="R141" s="6" t="str">
        <f>HYPERLINK("https://docs.wto.org/imrd/directdoc.asp?DDFDocuments/v/G/TBTN23/MWI88.DOCX", "https://docs.wto.org/imrd/directdoc.asp?DDFDocuments/v/G/TBTN23/MWI88.DOCX")</f>
        <v>https://docs.wto.org/imrd/directdoc.asp?DDFDocuments/v/G/TBTN23/MWI88.DOCX</v>
      </c>
    </row>
    <row r="142" spans="1:18" ht="120">
      <c r="A142" s="9" t="s">
        <v>946</v>
      </c>
      <c r="B142" s="7">
        <v>44979</v>
      </c>
      <c r="C142" s="8" t="s">
        <v>166</v>
      </c>
      <c r="D142" s="8" t="s">
        <v>196</v>
      </c>
      <c r="E142" s="6" t="str">
        <f>HYPERLINK("https://eping.wto.org/en/Search?viewData= G/TBT/N/BDI/318, G/TBT/N/KEN/1380, G/TBT/N/RWA/817, G/TBT/N/TZA/892, G/TBT/N/UGA/1732"," G/TBT/N/BDI/318, G/TBT/N/KEN/1380, G/TBT/N/RWA/817, G/TBT/N/TZA/892, G/TBT/N/UGA/1732")</f>
        <v xml:space="preserve"> G/TBT/N/BDI/318, G/TBT/N/KEN/1380, G/TBT/N/RWA/817, G/TBT/N/TZA/892, G/TBT/N/UGA/1732</v>
      </c>
      <c r="F142" s="6" t="s">
        <v>24</v>
      </c>
      <c r="G142" s="8" t="s">
        <v>257</v>
      </c>
      <c r="H142" s="8" t="s">
        <v>258</v>
      </c>
      <c r="I142" s="6" t="s">
        <v>167</v>
      </c>
      <c r="J142" s="6" t="s">
        <v>193</v>
      </c>
      <c r="L142" s="6" t="s">
        <v>56</v>
      </c>
      <c r="M142" s="7">
        <v>45031</v>
      </c>
      <c r="N142" s="6" t="s">
        <v>22</v>
      </c>
      <c r="O142" s="8" t="s">
        <v>552</v>
      </c>
      <c r="P142" s="6" t="str">
        <f>HYPERLINK("https://docs.wto.org/imrd/directdoc.asp?DDFDocuments/t/G/TBTN23/MWI87.DOCX", "https://docs.wto.org/imrd/directdoc.asp?DDFDocuments/t/G/TBTN23/MWI87.DOCX")</f>
        <v>https://docs.wto.org/imrd/directdoc.asp?DDFDocuments/t/G/TBTN23/MWI87.DOCX</v>
      </c>
      <c r="Q142" s="6" t="str">
        <f>HYPERLINK("https://docs.wto.org/imrd/directdoc.asp?DDFDocuments/u/G/TBTN23/MWI87.DOCX", "https://docs.wto.org/imrd/directdoc.asp?DDFDocuments/u/G/TBTN23/MWI87.DOCX")</f>
        <v>https://docs.wto.org/imrd/directdoc.asp?DDFDocuments/u/G/TBTN23/MWI87.DOCX</v>
      </c>
      <c r="R142" s="6" t="str">
        <f>HYPERLINK("https://docs.wto.org/imrd/directdoc.asp?DDFDocuments/v/G/TBTN23/MWI87.DOCX", "https://docs.wto.org/imrd/directdoc.asp?DDFDocuments/v/G/TBTN23/MWI87.DOCX")</f>
        <v>https://docs.wto.org/imrd/directdoc.asp?DDFDocuments/v/G/TBTN23/MWI87.DOCX</v>
      </c>
    </row>
    <row r="143" spans="1:18" ht="120">
      <c r="A143" s="9" t="s">
        <v>946</v>
      </c>
      <c r="B143" s="7">
        <v>44979</v>
      </c>
      <c r="C143" s="8" t="s">
        <v>166</v>
      </c>
      <c r="D143" s="8" t="s">
        <v>196</v>
      </c>
      <c r="E143" s="6" t="str">
        <f>HYPERLINK("https://eping.wto.org/en/Search?viewData= G/TBT/N/BDI/318, G/TBT/N/KEN/1380, G/TBT/N/RWA/817, G/TBT/N/TZA/892, G/TBT/N/UGA/1732"," G/TBT/N/BDI/318, G/TBT/N/KEN/1380, G/TBT/N/RWA/817, G/TBT/N/TZA/892, G/TBT/N/UGA/1732")</f>
        <v xml:space="preserve"> G/TBT/N/BDI/318, G/TBT/N/KEN/1380, G/TBT/N/RWA/817, G/TBT/N/TZA/892, G/TBT/N/UGA/1732</v>
      </c>
      <c r="F143" s="6" t="s">
        <v>208</v>
      </c>
      <c r="G143" s="8" t="s">
        <v>257</v>
      </c>
      <c r="H143" s="8" t="s">
        <v>258</v>
      </c>
      <c r="I143" s="6" t="s">
        <v>167</v>
      </c>
      <c r="J143" s="6" t="s">
        <v>193</v>
      </c>
      <c r="L143" s="6" t="s">
        <v>56</v>
      </c>
      <c r="M143" s="7">
        <v>45031</v>
      </c>
      <c r="N143" s="6" t="s">
        <v>22</v>
      </c>
      <c r="O143" s="8" t="s">
        <v>557</v>
      </c>
      <c r="P143" s="6" t="str">
        <f>HYPERLINK("https://docs.wto.org/imrd/directdoc.asp?DDFDocuments/t/G/TBTN23/MWI86.DOCX", "https://docs.wto.org/imrd/directdoc.asp?DDFDocuments/t/G/TBTN23/MWI86.DOCX")</f>
        <v>https://docs.wto.org/imrd/directdoc.asp?DDFDocuments/t/G/TBTN23/MWI86.DOCX</v>
      </c>
      <c r="Q143" s="6" t="str">
        <f>HYPERLINK("https://docs.wto.org/imrd/directdoc.asp?DDFDocuments/u/G/TBTN23/MWI86.DOCX", "https://docs.wto.org/imrd/directdoc.asp?DDFDocuments/u/G/TBTN23/MWI86.DOCX")</f>
        <v>https://docs.wto.org/imrd/directdoc.asp?DDFDocuments/u/G/TBTN23/MWI86.DOCX</v>
      </c>
      <c r="R143" s="6" t="str">
        <f>HYPERLINK("https://docs.wto.org/imrd/directdoc.asp?DDFDocuments/v/G/TBTN23/MWI86.DOCX", "https://docs.wto.org/imrd/directdoc.asp?DDFDocuments/v/G/TBTN23/MWI86.DOCX")</f>
        <v>https://docs.wto.org/imrd/directdoc.asp?DDFDocuments/v/G/TBTN23/MWI86.DOCX</v>
      </c>
    </row>
    <row r="144" spans="1:18" ht="120">
      <c r="A144" s="9" t="s">
        <v>946</v>
      </c>
      <c r="B144" s="7">
        <v>44979</v>
      </c>
      <c r="C144" s="8" t="s">
        <v>166</v>
      </c>
      <c r="D144" s="8" t="s">
        <v>194</v>
      </c>
      <c r="E144" s="6" t="str">
        <f>HYPERLINK("https://eping.wto.org/en/Search?viewData= G/TBT/N/BDI/318, G/TBT/N/KEN/1380, G/TBT/N/RWA/817, G/TBT/N/TZA/892, G/TBT/N/UGA/1732"," G/TBT/N/BDI/318, G/TBT/N/KEN/1380, G/TBT/N/RWA/817, G/TBT/N/TZA/892, G/TBT/N/UGA/1732")</f>
        <v xml:space="preserve"> G/TBT/N/BDI/318, G/TBT/N/KEN/1380, G/TBT/N/RWA/817, G/TBT/N/TZA/892, G/TBT/N/UGA/1732</v>
      </c>
      <c r="F144" s="6" t="s">
        <v>163</v>
      </c>
      <c r="G144" s="8" t="s">
        <v>257</v>
      </c>
      <c r="H144" s="8" t="s">
        <v>258</v>
      </c>
      <c r="I144" s="6" t="s">
        <v>167</v>
      </c>
      <c r="J144" s="6" t="s">
        <v>193</v>
      </c>
      <c r="L144" s="6" t="s">
        <v>56</v>
      </c>
      <c r="M144" s="7">
        <v>45031</v>
      </c>
      <c r="N144" s="6" t="s">
        <v>22</v>
      </c>
      <c r="O144" s="8" t="s">
        <v>562</v>
      </c>
      <c r="P144" s="6" t="str">
        <f>HYPERLINK("https://docs.wto.org/imrd/directdoc.asp?DDFDocuments/t/G/TBTN23/MWI81.DOCX", "https://docs.wto.org/imrd/directdoc.asp?DDFDocuments/t/G/TBTN23/MWI81.DOCX")</f>
        <v>https://docs.wto.org/imrd/directdoc.asp?DDFDocuments/t/G/TBTN23/MWI81.DOCX</v>
      </c>
      <c r="Q144" s="6" t="str">
        <f>HYPERLINK("https://docs.wto.org/imrd/directdoc.asp?DDFDocuments/u/G/TBTN23/MWI81.DOCX", "https://docs.wto.org/imrd/directdoc.asp?DDFDocuments/u/G/TBTN23/MWI81.DOCX")</f>
        <v>https://docs.wto.org/imrd/directdoc.asp?DDFDocuments/u/G/TBTN23/MWI81.DOCX</v>
      </c>
      <c r="R144" s="6" t="str">
        <f>HYPERLINK("https://docs.wto.org/imrd/directdoc.asp?DDFDocuments/v/G/TBTN23/MWI81.DOCX", "https://docs.wto.org/imrd/directdoc.asp?DDFDocuments/v/G/TBTN23/MWI81.DOCX")</f>
        <v>https://docs.wto.org/imrd/directdoc.asp?DDFDocuments/v/G/TBTN23/MWI81.DOCX</v>
      </c>
    </row>
    <row r="145" spans="1:18" ht="120">
      <c r="A145" s="9" t="s">
        <v>946</v>
      </c>
      <c r="B145" s="7">
        <v>44979</v>
      </c>
      <c r="C145" s="8" t="s">
        <v>166</v>
      </c>
      <c r="D145" s="8" t="s">
        <v>194</v>
      </c>
      <c r="E145" s="6" t="str">
        <f>HYPERLINK("https://eping.wto.org/en/Search?viewData= G/TBT/N/BDI/318, G/TBT/N/KEN/1380, G/TBT/N/RWA/817, G/TBT/N/TZA/892, G/TBT/N/UGA/1732"," G/TBT/N/BDI/318, G/TBT/N/KEN/1380, G/TBT/N/RWA/817, G/TBT/N/TZA/892, G/TBT/N/UGA/1732")</f>
        <v xml:space="preserve"> G/TBT/N/BDI/318, G/TBT/N/KEN/1380, G/TBT/N/RWA/817, G/TBT/N/TZA/892, G/TBT/N/UGA/1732</v>
      </c>
      <c r="F145" s="6" t="s">
        <v>82</v>
      </c>
      <c r="G145" s="8" t="s">
        <v>257</v>
      </c>
      <c r="H145" s="8" t="s">
        <v>258</v>
      </c>
      <c r="I145" s="6" t="s">
        <v>167</v>
      </c>
      <c r="J145" s="6" t="s">
        <v>193</v>
      </c>
      <c r="L145" s="6" t="s">
        <v>20</v>
      </c>
      <c r="M145" s="7">
        <v>45006</v>
      </c>
      <c r="N145" s="6" t="s">
        <v>22</v>
      </c>
      <c r="O145" s="8" t="s">
        <v>568</v>
      </c>
      <c r="P145" s="6" t="str">
        <f>HYPERLINK("https://docs.wto.org/imrd/directdoc.asp?DDFDocuments/t/G/TBTN23/USA1966.DOCX", "https://docs.wto.org/imrd/directdoc.asp?DDFDocuments/t/G/TBTN23/USA1966.DOCX")</f>
        <v>https://docs.wto.org/imrd/directdoc.asp?DDFDocuments/t/G/TBTN23/USA1966.DOCX</v>
      </c>
      <c r="Q145" s="6" t="str">
        <f>HYPERLINK("https://docs.wto.org/imrd/directdoc.asp?DDFDocuments/u/G/TBTN23/USA1966.DOCX", "https://docs.wto.org/imrd/directdoc.asp?DDFDocuments/u/G/TBTN23/USA1966.DOCX")</f>
        <v>https://docs.wto.org/imrd/directdoc.asp?DDFDocuments/u/G/TBTN23/USA1966.DOCX</v>
      </c>
      <c r="R145" s="6" t="str">
        <f>HYPERLINK("https://docs.wto.org/imrd/directdoc.asp?DDFDocuments/v/G/TBTN23/USA1966.DOCX", "https://docs.wto.org/imrd/directdoc.asp?DDFDocuments/v/G/TBTN23/USA1966.DOCX")</f>
        <v>https://docs.wto.org/imrd/directdoc.asp?DDFDocuments/v/G/TBTN23/USA1966.DOCX</v>
      </c>
    </row>
    <row r="146" spans="1:18" ht="105">
      <c r="A146" s="9" t="s">
        <v>946</v>
      </c>
      <c r="B146" s="7">
        <v>44979</v>
      </c>
      <c r="C146" s="8" t="s">
        <v>314</v>
      </c>
      <c r="D146" s="8" t="s">
        <v>316</v>
      </c>
      <c r="E146" s="6" t="str">
        <f>HYPERLINK("https://eping.wto.org/en/Search?viewData= G/TBT/N/RWA/814"," G/TBT/N/RWA/814")</f>
        <v xml:space="preserve"> G/TBT/N/RWA/814</v>
      </c>
      <c r="F146" s="6" t="s">
        <v>82</v>
      </c>
      <c r="G146" s="8" t="s">
        <v>191</v>
      </c>
      <c r="H146" s="8" t="s">
        <v>192</v>
      </c>
      <c r="I146" s="6" t="s">
        <v>315</v>
      </c>
      <c r="J146" s="6" t="s">
        <v>193</v>
      </c>
      <c r="L146" s="6" t="s">
        <v>56</v>
      </c>
      <c r="M146" s="7">
        <v>45031</v>
      </c>
      <c r="N146" s="6" t="s">
        <v>22</v>
      </c>
      <c r="O146" s="8" t="s">
        <v>571</v>
      </c>
      <c r="P146" s="6" t="str">
        <f>HYPERLINK("https://docs.wto.org/imrd/directdoc.asp?DDFDocuments/t/G/TBTN23/MWI80.DOCX", "https://docs.wto.org/imrd/directdoc.asp?DDFDocuments/t/G/TBTN23/MWI80.DOCX")</f>
        <v>https://docs.wto.org/imrd/directdoc.asp?DDFDocuments/t/G/TBTN23/MWI80.DOCX</v>
      </c>
      <c r="Q146" s="6" t="str">
        <f>HYPERLINK("https://docs.wto.org/imrd/directdoc.asp?DDFDocuments/u/G/TBTN23/MWI80.DOCX", "https://docs.wto.org/imrd/directdoc.asp?DDFDocuments/u/G/TBTN23/MWI80.DOCX")</f>
        <v>https://docs.wto.org/imrd/directdoc.asp?DDFDocuments/u/G/TBTN23/MWI80.DOCX</v>
      </c>
      <c r="R146" s="6" t="str">
        <f>HYPERLINK("https://docs.wto.org/imrd/directdoc.asp?DDFDocuments/v/G/TBTN23/MWI80.DOCX", "https://docs.wto.org/imrd/directdoc.asp?DDFDocuments/v/G/TBTN23/MWI80.DOCX")</f>
        <v>https://docs.wto.org/imrd/directdoc.asp?DDFDocuments/v/G/TBTN23/MWI80.DOCX</v>
      </c>
    </row>
    <row r="147" spans="1:18" ht="120">
      <c r="A147" s="9" t="s">
        <v>946</v>
      </c>
      <c r="B147" s="7">
        <v>44979</v>
      </c>
      <c r="C147" s="8" t="s">
        <v>166</v>
      </c>
      <c r="D147" s="8" t="s">
        <v>196</v>
      </c>
      <c r="E147" s="6" t="str">
        <f>HYPERLINK("https://eping.wto.org/en/Search?viewData= G/TBT/N/BDI/318, G/TBT/N/KEN/1380, G/TBT/N/RWA/817, G/TBT/N/TZA/892, G/TBT/N/UGA/1732"," G/TBT/N/BDI/318, G/TBT/N/KEN/1380, G/TBT/N/RWA/817, G/TBT/N/TZA/892, G/TBT/N/UGA/1732")</f>
        <v xml:space="preserve"> G/TBT/N/BDI/318, G/TBT/N/KEN/1380, G/TBT/N/RWA/817, G/TBT/N/TZA/892, G/TBT/N/UGA/1732</v>
      </c>
      <c r="F147" s="6" t="s">
        <v>171</v>
      </c>
      <c r="G147" s="8" t="s">
        <v>257</v>
      </c>
      <c r="H147" s="8" t="s">
        <v>258</v>
      </c>
      <c r="I147" s="6" t="s">
        <v>167</v>
      </c>
      <c r="J147" s="6" t="s">
        <v>193</v>
      </c>
      <c r="L147" s="6" t="s">
        <v>20</v>
      </c>
      <c r="M147" s="7">
        <v>45031</v>
      </c>
      <c r="N147" s="6" t="s">
        <v>22</v>
      </c>
      <c r="O147" s="8" t="s">
        <v>574</v>
      </c>
      <c r="P147" s="6" t="str">
        <f>HYPERLINK("https://docs.wto.org/imrd/directdoc.asp?DDFDocuments/t/G/TBTN23/MWI92.DOCX", "https://docs.wto.org/imrd/directdoc.asp?DDFDocuments/t/G/TBTN23/MWI92.DOCX")</f>
        <v>https://docs.wto.org/imrd/directdoc.asp?DDFDocuments/t/G/TBTN23/MWI92.DOCX</v>
      </c>
      <c r="Q147" s="6" t="str">
        <f>HYPERLINK("https://docs.wto.org/imrd/directdoc.asp?DDFDocuments/u/G/TBTN23/MWI92.DOCX", "https://docs.wto.org/imrd/directdoc.asp?DDFDocuments/u/G/TBTN23/MWI92.DOCX")</f>
        <v>https://docs.wto.org/imrd/directdoc.asp?DDFDocuments/u/G/TBTN23/MWI92.DOCX</v>
      </c>
      <c r="R147" s="6" t="str">
        <f>HYPERLINK("https://docs.wto.org/imrd/directdoc.asp?DDFDocuments/v/G/TBTN23/MWI92.DOCX", "https://docs.wto.org/imrd/directdoc.asp?DDFDocuments/v/G/TBTN23/MWI92.DOCX")</f>
        <v>https://docs.wto.org/imrd/directdoc.asp?DDFDocuments/v/G/TBTN23/MWI92.DOCX</v>
      </c>
    </row>
    <row r="148" spans="1:18" ht="180">
      <c r="A148" s="2" t="s">
        <v>967</v>
      </c>
      <c r="B148" s="7">
        <v>44977</v>
      </c>
      <c r="C148" s="8" t="s">
        <v>383</v>
      </c>
      <c r="D148" s="8" t="s">
        <v>299</v>
      </c>
      <c r="E148" s="6" t="str">
        <f>HYPERLINK("https://eping.wto.org/en/Search?viewData= G/TBT/N/CAN/691"," G/TBT/N/CAN/691")</f>
        <v xml:space="preserve"> G/TBT/N/CAN/691</v>
      </c>
      <c r="F148" s="6" t="s">
        <v>43</v>
      </c>
      <c r="G148" s="8" t="s">
        <v>381</v>
      </c>
      <c r="H148" s="8" t="s">
        <v>382</v>
      </c>
      <c r="I148" s="6" t="s">
        <v>20</v>
      </c>
      <c r="J148" s="6" t="s">
        <v>226</v>
      </c>
      <c r="L148" s="6" t="s">
        <v>56</v>
      </c>
      <c r="M148" s="7">
        <v>45031</v>
      </c>
      <c r="N148" s="6" t="s">
        <v>22</v>
      </c>
      <c r="O148" s="8" t="s">
        <v>581</v>
      </c>
      <c r="P148" s="6" t="str">
        <f>HYPERLINK("https://docs.wto.org/imrd/directdoc.asp?DDFDocuments/t/G/TBTN23/CHL622.DOCX", "https://docs.wto.org/imrd/directdoc.asp?DDFDocuments/t/G/TBTN23/CHL622.DOCX")</f>
        <v>https://docs.wto.org/imrd/directdoc.asp?DDFDocuments/t/G/TBTN23/CHL622.DOCX</v>
      </c>
      <c r="Q148" s="6" t="str">
        <f>HYPERLINK("https://docs.wto.org/imrd/directdoc.asp?DDFDocuments/u/G/TBTN23/CHL622.DOCX", "https://docs.wto.org/imrd/directdoc.asp?DDFDocuments/u/G/TBTN23/CHL622.DOCX")</f>
        <v>https://docs.wto.org/imrd/directdoc.asp?DDFDocuments/u/G/TBTN23/CHL622.DOCX</v>
      </c>
      <c r="R148" s="6" t="str">
        <f>HYPERLINK("https://docs.wto.org/imrd/directdoc.asp?DDFDocuments/v/G/TBTN23/CHL622.DOCX", "https://docs.wto.org/imrd/directdoc.asp?DDFDocuments/v/G/TBTN23/CHL622.DOCX")</f>
        <v>https://docs.wto.org/imrd/directdoc.asp?DDFDocuments/v/G/TBTN23/CHL622.DOCX</v>
      </c>
    </row>
    <row r="149" spans="1:18" ht="105">
      <c r="A149" s="9" t="s">
        <v>987</v>
      </c>
      <c r="B149" s="7">
        <v>44967</v>
      </c>
      <c r="C149" s="8" t="s">
        <v>638</v>
      </c>
      <c r="D149" s="8" t="s">
        <v>338</v>
      </c>
      <c r="E149" s="6" t="str">
        <f>HYPERLINK("https://eping.wto.org/en/Search?viewData= G/TBT/N/THA/695"," G/TBT/N/THA/695")</f>
        <v xml:space="preserve"> G/TBT/N/THA/695</v>
      </c>
      <c r="F149" s="6" t="s">
        <v>32</v>
      </c>
      <c r="G149" s="8" t="s">
        <v>636</v>
      </c>
      <c r="H149" s="8" t="s">
        <v>637</v>
      </c>
      <c r="I149" s="6" t="s">
        <v>639</v>
      </c>
      <c r="J149" s="6" t="s">
        <v>556</v>
      </c>
      <c r="L149" s="6" t="s">
        <v>89</v>
      </c>
      <c r="M149" s="7">
        <v>45016</v>
      </c>
      <c r="N149" s="6" t="s">
        <v>22</v>
      </c>
      <c r="O149" s="8" t="s">
        <v>587</v>
      </c>
      <c r="P149" s="6" t="str">
        <f>HYPERLINK("https://docs.wto.org/imrd/directdoc.asp?DDFDocuments/t/G/TBTN23/USA1965.DOCX", "https://docs.wto.org/imrd/directdoc.asp?DDFDocuments/t/G/TBTN23/USA1965.DOCX")</f>
        <v>https://docs.wto.org/imrd/directdoc.asp?DDFDocuments/t/G/TBTN23/USA1965.DOCX</v>
      </c>
      <c r="Q149" s="6" t="str">
        <f>HYPERLINK("https://docs.wto.org/imrd/directdoc.asp?DDFDocuments/u/G/TBTN23/USA1965.DOCX", "https://docs.wto.org/imrd/directdoc.asp?DDFDocuments/u/G/TBTN23/USA1965.DOCX")</f>
        <v>https://docs.wto.org/imrd/directdoc.asp?DDFDocuments/u/G/TBTN23/USA1965.DOCX</v>
      </c>
      <c r="R149" s="6" t="str">
        <f>HYPERLINK("https://docs.wto.org/imrd/directdoc.asp?DDFDocuments/v/G/TBTN23/USA1965.DOCX", "https://docs.wto.org/imrd/directdoc.asp?DDFDocuments/v/G/TBTN23/USA1965.DOCX")</f>
        <v>https://docs.wto.org/imrd/directdoc.asp?DDFDocuments/v/G/TBTN23/USA1965.DOCX</v>
      </c>
    </row>
    <row r="150" spans="1:18" ht="165">
      <c r="A150" s="9" t="s">
        <v>987</v>
      </c>
      <c r="B150" s="7">
        <v>44965</v>
      </c>
      <c r="C150" s="8" t="s">
        <v>733</v>
      </c>
      <c r="D150" s="8" t="s">
        <v>338</v>
      </c>
      <c r="E150" s="6" t="str">
        <f>HYPERLINK("https://eping.wto.org/en/Search?viewData= G/TBT/N/BRA/1473"," G/TBT/N/BRA/1473")</f>
        <v xml:space="preserve"> G/TBT/N/BRA/1473</v>
      </c>
      <c r="F150" s="6" t="s">
        <v>70</v>
      </c>
      <c r="G150" s="8" t="s">
        <v>731</v>
      </c>
      <c r="H150" s="8" t="s">
        <v>732</v>
      </c>
      <c r="I150" s="6" t="s">
        <v>734</v>
      </c>
      <c r="J150" s="6" t="s">
        <v>735</v>
      </c>
      <c r="L150" s="6" t="s">
        <v>56</v>
      </c>
      <c r="M150" s="7">
        <v>45031</v>
      </c>
      <c r="N150" s="6" t="s">
        <v>22</v>
      </c>
      <c r="O150" s="8" t="s">
        <v>590</v>
      </c>
      <c r="P150" s="6" t="str">
        <f>HYPERLINK("https://docs.wto.org/imrd/directdoc.asp?DDFDocuments/t/G/TBTN23/MWI83.DOCX", "https://docs.wto.org/imrd/directdoc.asp?DDFDocuments/t/G/TBTN23/MWI83.DOCX")</f>
        <v>https://docs.wto.org/imrd/directdoc.asp?DDFDocuments/t/G/TBTN23/MWI83.DOCX</v>
      </c>
      <c r="Q150" s="6" t="str">
        <f>HYPERLINK("https://docs.wto.org/imrd/directdoc.asp?DDFDocuments/u/G/TBTN23/MWI83.DOCX", "https://docs.wto.org/imrd/directdoc.asp?DDFDocuments/u/G/TBTN23/MWI83.DOCX")</f>
        <v>https://docs.wto.org/imrd/directdoc.asp?DDFDocuments/u/G/TBTN23/MWI83.DOCX</v>
      </c>
      <c r="R150" s="6" t="str">
        <f>HYPERLINK("https://docs.wto.org/imrd/directdoc.asp?DDFDocuments/v/G/TBTN23/MWI83.DOCX", "https://docs.wto.org/imrd/directdoc.asp?DDFDocuments/v/G/TBTN23/MWI83.DOCX")</f>
        <v>https://docs.wto.org/imrd/directdoc.asp?DDFDocuments/v/G/TBTN23/MWI83.DOCX</v>
      </c>
    </row>
    <row r="151" spans="1:18" ht="165">
      <c r="A151" s="9" t="s">
        <v>987</v>
      </c>
      <c r="B151" s="7">
        <v>44965</v>
      </c>
      <c r="C151" s="8" t="s">
        <v>733</v>
      </c>
      <c r="D151" s="8" t="s">
        <v>338</v>
      </c>
      <c r="E151" s="6" t="str">
        <f>HYPERLINK("https://eping.wto.org/en/Search?viewData= G/TBT/N/BRA/1472"," G/TBT/N/BRA/1472")</f>
        <v xml:space="preserve"> G/TBT/N/BRA/1472</v>
      </c>
      <c r="F151" s="6" t="s">
        <v>70</v>
      </c>
      <c r="G151" s="8" t="s">
        <v>746</v>
      </c>
      <c r="H151" s="8" t="s">
        <v>747</v>
      </c>
      <c r="I151" s="6" t="s">
        <v>734</v>
      </c>
      <c r="J151" s="6" t="s">
        <v>735</v>
      </c>
      <c r="L151" s="6" t="s">
        <v>56</v>
      </c>
      <c r="M151" s="7">
        <v>45031</v>
      </c>
      <c r="N151" s="6" t="s">
        <v>22</v>
      </c>
      <c r="O151" s="8" t="s">
        <v>595</v>
      </c>
      <c r="P151" s="6" t="str">
        <f>HYPERLINK("https://docs.wto.org/imrd/directdoc.asp?DDFDocuments/t/G/TBTN23/MWI91.DOCX", "https://docs.wto.org/imrd/directdoc.asp?DDFDocuments/t/G/TBTN23/MWI91.DOCX")</f>
        <v>https://docs.wto.org/imrd/directdoc.asp?DDFDocuments/t/G/TBTN23/MWI91.DOCX</v>
      </c>
      <c r="Q151" s="6" t="str">
        <f>HYPERLINK("https://docs.wto.org/imrd/directdoc.asp?DDFDocuments/u/G/TBTN23/MWI91.DOCX", "https://docs.wto.org/imrd/directdoc.asp?DDFDocuments/u/G/TBTN23/MWI91.DOCX")</f>
        <v>https://docs.wto.org/imrd/directdoc.asp?DDFDocuments/u/G/TBTN23/MWI91.DOCX</v>
      </c>
      <c r="R151" s="6" t="str">
        <f>HYPERLINK("https://docs.wto.org/imrd/directdoc.asp?DDFDocuments/v/G/TBTN23/MWI91.DOCX", "https://docs.wto.org/imrd/directdoc.asp?DDFDocuments/v/G/TBTN23/MWI91.DOCX")</f>
        <v>https://docs.wto.org/imrd/directdoc.asp?DDFDocuments/v/G/TBTN23/MWI91.DOCX</v>
      </c>
    </row>
    <row r="152" spans="1:18" ht="390">
      <c r="A152" s="9" t="s">
        <v>997</v>
      </c>
      <c r="B152" s="7">
        <v>44965</v>
      </c>
      <c r="C152" s="8" t="s">
        <v>743</v>
      </c>
      <c r="D152" s="8" t="s">
        <v>744</v>
      </c>
      <c r="E152" s="6" t="str">
        <f>HYPERLINK("https://eping.wto.org/en/Search?viewData= G/TBT/N/IND/243"," G/TBT/N/IND/243")</f>
        <v xml:space="preserve"> G/TBT/N/IND/243</v>
      </c>
      <c r="F152" s="6" t="s">
        <v>714</v>
      </c>
      <c r="G152" s="8" t="s">
        <v>741</v>
      </c>
      <c r="H152" s="8" t="s">
        <v>742</v>
      </c>
      <c r="I152" s="6" t="s">
        <v>20</v>
      </c>
      <c r="J152" s="6" t="s">
        <v>20</v>
      </c>
      <c r="L152" s="6" t="s">
        <v>56</v>
      </c>
      <c r="M152" s="7">
        <v>45031</v>
      </c>
      <c r="N152" s="6" t="s">
        <v>22</v>
      </c>
      <c r="O152" s="8" t="s">
        <v>601</v>
      </c>
      <c r="P152" s="6" t="str">
        <f>HYPERLINK("https://docs.wto.org/imrd/directdoc.asp?DDFDocuments/t/G/TBTN23/TPKM513.DOCX", "https://docs.wto.org/imrd/directdoc.asp?DDFDocuments/t/G/TBTN23/TPKM513.DOCX")</f>
        <v>https://docs.wto.org/imrd/directdoc.asp?DDFDocuments/t/G/TBTN23/TPKM513.DOCX</v>
      </c>
      <c r="Q152" s="6" t="str">
        <f>HYPERLINK("https://docs.wto.org/imrd/directdoc.asp?DDFDocuments/u/G/TBTN23/TPKM513.DOCX", "https://docs.wto.org/imrd/directdoc.asp?DDFDocuments/u/G/TBTN23/TPKM513.DOCX")</f>
        <v>https://docs.wto.org/imrd/directdoc.asp?DDFDocuments/u/G/TBTN23/TPKM513.DOCX</v>
      </c>
      <c r="R152" s="6" t="str">
        <f>HYPERLINK("https://docs.wto.org/imrd/directdoc.asp?DDFDocuments/v/G/TBTN23/TPKM513.DOCX", "https://docs.wto.org/imrd/directdoc.asp?DDFDocuments/v/G/TBTN23/TPKM513.DOCX")</f>
        <v>https://docs.wto.org/imrd/directdoc.asp?DDFDocuments/v/G/TBTN23/TPKM513.DOCX</v>
      </c>
    </row>
    <row r="153" spans="1:18" ht="165">
      <c r="A153" s="9" t="s">
        <v>982</v>
      </c>
      <c r="B153" s="7">
        <v>44971</v>
      </c>
      <c r="C153" s="8" t="s">
        <v>565</v>
      </c>
      <c r="D153" s="8" t="s">
        <v>567</v>
      </c>
      <c r="E153" s="6" t="str">
        <f>HYPERLINK("https://eping.wto.org/en/Search?viewData= G/TBT/N/USA/1966"," G/TBT/N/USA/1966")</f>
        <v xml:space="preserve"> G/TBT/N/USA/1966</v>
      </c>
      <c r="F153" s="6" t="s">
        <v>127</v>
      </c>
      <c r="G153" s="8" t="s">
        <v>563</v>
      </c>
      <c r="H153" s="8" t="s">
        <v>564</v>
      </c>
      <c r="I153" s="6" t="s">
        <v>20</v>
      </c>
      <c r="J153" s="6" t="s">
        <v>566</v>
      </c>
      <c r="L153" s="6" t="s">
        <v>56</v>
      </c>
      <c r="M153" s="7">
        <v>45031</v>
      </c>
      <c r="N153" s="6" t="s">
        <v>22</v>
      </c>
      <c r="O153" s="8" t="s">
        <v>606</v>
      </c>
      <c r="P153" s="6" t="str">
        <f>HYPERLINK("https://docs.wto.org/imrd/directdoc.asp?DDFDocuments/t/G/TBTN23/MWI90.DOCX", "https://docs.wto.org/imrd/directdoc.asp?DDFDocuments/t/G/TBTN23/MWI90.DOCX")</f>
        <v>https://docs.wto.org/imrd/directdoc.asp?DDFDocuments/t/G/TBTN23/MWI90.DOCX</v>
      </c>
      <c r="Q153" s="6" t="str">
        <f>HYPERLINK("https://docs.wto.org/imrd/directdoc.asp?DDFDocuments/u/G/TBTN23/MWI90.DOCX", "https://docs.wto.org/imrd/directdoc.asp?DDFDocuments/u/G/TBTN23/MWI90.DOCX")</f>
        <v>https://docs.wto.org/imrd/directdoc.asp?DDFDocuments/u/G/TBTN23/MWI90.DOCX</v>
      </c>
      <c r="R153" s="6" t="str">
        <f>HYPERLINK("https://docs.wto.org/imrd/directdoc.asp?DDFDocuments/v/G/TBTN23/MWI90.DOCX", "https://docs.wto.org/imrd/directdoc.asp?DDFDocuments/v/G/TBTN23/MWI90.DOCX")</f>
        <v>https://docs.wto.org/imrd/directdoc.asp?DDFDocuments/v/G/TBTN23/MWI90.DOCX</v>
      </c>
    </row>
    <row r="154" spans="1:18" ht="135">
      <c r="A154" s="9" t="s">
        <v>944</v>
      </c>
      <c r="B154" s="7">
        <v>44980</v>
      </c>
      <c r="C154" s="8" t="s">
        <v>166</v>
      </c>
      <c r="D154" s="8" t="s">
        <v>174</v>
      </c>
      <c r="E154" s="6" t="str">
        <f>HYPERLINK("https://eping.wto.org/en/Search?viewData= G/TBT/N/BDI/320, G/TBT/N/KEN/1382, G/TBT/N/RWA/823, G/TBT/N/TZA/894, G/TBT/N/UGA/1734"," G/TBT/N/BDI/320, G/TBT/N/KEN/1382, G/TBT/N/RWA/823, G/TBT/N/TZA/894, G/TBT/N/UGA/1734")</f>
        <v xml:space="preserve"> G/TBT/N/BDI/320, G/TBT/N/KEN/1382, G/TBT/N/RWA/823, G/TBT/N/TZA/894, G/TBT/N/UGA/1734</v>
      </c>
      <c r="F154" s="6" t="s">
        <v>171</v>
      </c>
      <c r="G154" s="8" t="s">
        <v>172</v>
      </c>
      <c r="H154" s="8" t="s">
        <v>173</v>
      </c>
      <c r="I154" s="6" t="s">
        <v>167</v>
      </c>
      <c r="J154" s="6" t="s">
        <v>168</v>
      </c>
      <c r="L154" s="6" t="s">
        <v>268</v>
      </c>
      <c r="M154" s="7">
        <v>45030</v>
      </c>
      <c r="N154" s="6" t="s">
        <v>22</v>
      </c>
      <c r="O154" s="8" t="s">
        <v>612</v>
      </c>
      <c r="P154" s="6" t="str">
        <f>HYPERLINK("https://docs.wto.org/imrd/directdoc.asp?DDFDocuments/t/G/SPS/NGMB4.DOCX", "https://docs.wto.org/imrd/directdoc.asp?DDFDocuments/t/G/SPS/NGMB4.DOCX")</f>
        <v>https://docs.wto.org/imrd/directdoc.asp?DDFDocuments/t/G/SPS/NGMB4.DOCX</v>
      </c>
      <c r="Q154" s="6" t="str">
        <f>HYPERLINK("https://docs.wto.org/imrd/directdoc.asp?DDFDocuments/u/G/SPS/NGMB4.DOCX", "https://docs.wto.org/imrd/directdoc.asp?DDFDocuments/u/G/SPS/NGMB4.DOCX")</f>
        <v>https://docs.wto.org/imrd/directdoc.asp?DDFDocuments/u/G/SPS/NGMB4.DOCX</v>
      </c>
      <c r="R154" s="6" t="str">
        <f>HYPERLINK("https://docs.wto.org/imrd/directdoc.asp?DDFDocuments/v/G/SPS/NGMB4.DOCX", "https://docs.wto.org/imrd/directdoc.asp?DDFDocuments/v/G/SPS/NGMB4.DOCX")</f>
        <v>https://docs.wto.org/imrd/directdoc.asp?DDFDocuments/v/G/SPS/NGMB4.DOCX</v>
      </c>
    </row>
    <row r="155" spans="1:18" ht="60">
      <c r="A155" s="9" t="s">
        <v>974</v>
      </c>
      <c r="B155" s="7">
        <v>44973</v>
      </c>
      <c r="C155" s="8" t="s">
        <v>476</v>
      </c>
      <c r="D155" s="8" t="s">
        <v>479</v>
      </c>
      <c r="E155" s="6" t="str">
        <f>HYPERLINK("https://eping.wto.org/en/Search?viewData= G/TBT/N/BRA/1474"," G/TBT/N/BRA/1474")</f>
        <v xml:space="preserve"> G/TBT/N/BRA/1474</v>
      </c>
      <c r="F155" s="6" t="s">
        <v>70</v>
      </c>
      <c r="G155" s="8" t="s">
        <v>474</v>
      </c>
      <c r="H155" s="8" t="s">
        <v>475</v>
      </c>
      <c r="I155" s="6" t="s">
        <v>477</v>
      </c>
      <c r="J155" s="6" t="s">
        <v>478</v>
      </c>
      <c r="L155" s="6" t="s">
        <v>616</v>
      </c>
      <c r="M155" s="7">
        <v>45030</v>
      </c>
      <c r="N155" s="6" t="s">
        <v>22</v>
      </c>
      <c r="O155" s="8" t="s">
        <v>617</v>
      </c>
      <c r="P155" s="6" t="str">
        <f>HYPERLINK("https://docs.wto.org/imrd/directdoc.asp?DDFDocuments/t/G/SPS/NGMB6.DOCX", "https://docs.wto.org/imrd/directdoc.asp?DDFDocuments/t/G/SPS/NGMB6.DOCX")</f>
        <v>https://docs.wto.org/imrd/directdoc.asp?DDFDocuments/t/G/SPS/NGMB6.DOCX</v>
      </c>
      <c r="Q155" s="6" t="str">
        <f>HYPERLINK("https://docs.wto.org/imrd/directdoc.asp?DDFDocuments/u/G/SPS/NGMB6.DOCX", "https://docs.wto.org/imrd/directdoc.asp?DDFDocuments/u/G/SPS/NGMB6.DOCX")</f>
        <v>https://docs.wto.org/imrd/directdoc.asp?DDFDocuments/u/G/SPS/NGMB6.DOCX</v>
      </c>
      <c r="R155" s="6" t="str">
        <f>HYPERLINK("https://docs.wto.org/imrd/directdoc.asp?DDFDocuments/v/G/SPS/NGMB6.DOCX", "https://docs.wto.org/imrd/directdoc.asp?DDFDocuments/v/G/SPS/NGMB6.DOCX")</f>
        <v>https://docs.wto.org/imrd/directdoc.asp?DDFDocuments/v/G/SPS/NGMB6.DOCX</v>
      </c>
    </row>
    <row r="156" spans="1:18" ht="90">
      <c r="A156" s="9" t="s">
        <v>994</v>
      </c>
      <c r="B156" s="7">
        <v>44965</v>
      </c>
      <c r="C156" s="8" t="s">
        <v>722</v>
      </c>
      <c r="D156" s="8" t="s">
        <v>724</v>
      </c>
      <c r="E156" s="6" t="str">
        <f>HYPERLINK("https://eping.wto.org/en/Search?viewData= G/TBT/N/TPKM/512"," G/TBT/N/TPKM/512")</f>
        <v xml:space="preserve"> G/TBT/N/TPKM/512</v>
      </c>
      <c r="F156" s="6" t="s">
        <v>182</v>
      </c>
      <c r="G156" s="8" t="s">
        <v>720</v>
      </c>
      <c r="H156" s="8" t="s">
        <v>721</v>
      </c>
      <c r="I156" s="6" t="s">
        <v>723</v>
      </c>
      <c r="J156" s="6" t="s">
        <v>20</v>
      </c>
      <c r="L156" s="6" t="s">
        <v>621</v>
      </c>
      <c r="M156" s="7">
        <v>45030</v>
      </c>
      <c r="N156" s="6" t="s">
        <v>22</v>
      </c>
      <c r="O156" s="8" t="s">
        <v>622</v>
      </c>
      <c r="P156" s="6" t="str">
        <f>HYPERLINK("https://docs.wto.org/imrd/directdoc.asp?DDFDocuments/t/G/SPS/NGMB5.DOCX", "https://docs.wto.org/imrd/directdoc.asp?DDFDocuments/t/G/SPS/NGMB5.DOCX")</f>
        <v>https://docs.wto.org/imrd/directdoc.asp?DDFDocuments/t/G/SPS/NGMB5.DOCX</v>
      </c>
      <c r="Q156" s="6" t="str">
        <f>HYPERLINK("https://docs.wto.org/imrd/directdoc.asp?DDFDocuments/u/G/SPS/NGMB5.DOCX", "https://docs.wto.org/imrd/directdoc.asp?DDFDocuments/u/G/SPS/NGMB5.DOCX")</f>
        <v>https://docs.wto.org/imrd/directdoc.asp?DDFDocuments/u/G/SPS/NGMB5.DOCX</v>
      </c>
      <c r="R156" s="6" t="str">
        <f>HYPERLINK("https://docs.wto.org/imrd/directdoc.asp?DDFDocuments/v/G/SPS/NGMB5.DOCX", "https://docs.wto.org/imrd/directdoc.asp?DDFDocuments/v/G/SPS/NGMB5.DOCX")</f>
        <v>https://docs.wto.org/imrd/directdoc.asp?DDFDocuments/v/G/SPS/NGMB5.DOCX</v>
      </c>
    </row>
    <row r="157" spans="1:18" ht="75">
      <c r="A157" s="9" t="s">
        <v>1018</v>
      </c>
      <c r="B157" s="7">
        <v>44958</v>
      </c>
      <c r="C157" s="8" t="s">
        <v>926</v>
      </c>
      <c r="D157" s="8" t="s">
        <v>928</v>
      </c>
      <c r="E157" s="6" t="str">
        <f>HYPERLINK("https://eping.wto.org/en/Search?viewData= G/TBT/N/SAU/1283"," G/TBT/N/SAU/1283")</f>
        <v xml:space="preserve"> G/TBT/N/SAU/1283</v>
      </c>
      <c r="F157" s="6" t="s">
        <v>806</v>
      </c>
      <c r="G157" s="8" t="s">
        <v>924</v>
      </c>
      <c r="H157" s="8" t="s">
        <v>925</v>
      </c>
      <c r="I157" s="6" t="s">
        <v>20</v>
      </c>
      <c r="J157" s="6" t="s">
        <v>927</v>
      </c>
      <c r="L157" s="6" t="s">
        <v>20</v>
      </c>
      <c r="M157" s="7">
        <v>45030</v>
      </c>
      <c r="N157" s="6" t="s">
        <v>22</v>
      </c>
      <c r="O157" s="8" t="s">
        <v>628</v>
      </c>
      <c r="P157" s="6" t="str">
        <f>HYPERLINK("https://docs.wto.org/imrd/directdoc.asp?DDFDocuments/t/G/TBTN23/DOM233.DOCX", "https://docs.wto.org/imrd/directdoc.asp?DDFDocuments/t/G/TBTN23/DOM233.DOCX")</f>
        <v>https://docs.wto.org/imrd/directdoc.asp?DDFDocuments/t/G/TBTN23/DOM233.DOCX</v>
      </c>
      <c r="Q157" s="6" t="str">
        <f>HYPERLINK("https://docs.wto.org/imrd/directdoc.asp?DDFDocuments/u/G/TBTN23/DOM233.DOCX", "https://docs.wto.org/imrd/directdoc.asp?DDFDocuments/u/G/TBTN23/DOM233.DOCX")</f>
        <v>https://docs.wto.org/imrd/directdoc.asp?DDFDocuments/u/G/TBTN23/DOM233.DOCX</v>
      </c>
      <c r="R157" s="6" t="str">
        <f>HYPERLINK("https://docs.wto.org/imrd/directdoc.asp?DDFDocuments/v/G/TBTN23/DOM233.DOCX", "https://docs.wto.org/imrd/directdoc.asp?DDFDocuments/v/G/TBTN23/DOM233.DOCX")</f>
        <v>https://docs.wto.org/imrd/directdoc.asp?DDFDocuments/v/G/TBTN23/DOM233.DOCX</v>
      </c>
    </row>
    <row r="158" spans="1:18" ht="30">
      <c r="A158" s="9" t="s">
        <v>1014</v>
      </c>
      <c r="B158" s="7">
        <v>44960</v>
      </c>
      <c r="C158" s="8" t="s">
        <v>887</v>
      </c>
      <c r="D158" s="8" t="s">
        <v>299</v>
      </c>
      <c r="E158" s="6" t="str">
        <f>HYPERLINK("https://eping.wto.org/en/Search?viewData= G/TBT/N/CHN/1716"," G/TBT/N/CHN/1716")</f>
        <v xml:space="preserve"> G/TBT/N/CHN/1716</v>
      </c>
      <c r="F158" s="6" t="s">
        <v>858</v>
      </c>
      <c r="G158" s="8" t="s">
        <v>885</v>
      </c>
      <c r="H158" s="8" t="s">
        <v>886</v>
      </c>
      <c r="I158" s="6" t="s">
        <v>888</v>
      </c>
      <c r="J158" s="6" t="s">
        <v>889</v>
      </c>
      <c r="L158" s="6" t="s">
        <v>20</v>
      </c>
      <c r="M158" s="7">
        <v>45026</v>
      </c>
      <c r="N158" s="6" t="s">
        <v>22</v>
      </c>
      <c r="O158" s="8" t="s">
        <v>635</v>
      </c>
      <c r="P158" s="6" t="str">
        <f>HYPERLINK("https://docs.wto.org/imrd/directdoc.asp?DDFDocuments/t/G/TBTN23/USA1963.DOCX", "https://docs.wto.org/imrd/directdoc.asp?DDFDocuments/t/G/TBTN23/USA1963.DOCX")</f>
        <v>https://docs.wto.org/imrd/directdoc.asp?DDFDocuments/t/G/TBTN23/USA1963.DOCX</v>
      </c>
      <c r="Q158" s="6" t="str">
        <f>HYPERLINK("https://docs.wto.org/imrd/directdoc.asp?DDFDocuments/u/G/TBTN23/USA1963.DOCX", "https://docs.wto.org/imrd/directdoc.asp?DDFDocuments/u/G/TBTN23/USA1963.DOCX")</f>
        <v>https://docs.wto.org/imrd/directdoc.asp?DDFDocuments/u/G/TBTN23/USA1963.DOCX</v>
      </c>
      <c r="R158" s="6" t="str">
        <f>HYPERLINK("https://docs.wto.org/imrd/directdoc.asp?DDFDocuments/v/G/TBTN23/USA1963.DOCX", "https://docs.wto.org/imrd/directdoc.asp?DDFDocuments/v/G/TBTN23/USA1963.DOCX")</f>
        <v>https://docs.wto.org/imrd/directdoc.asp?DDFDocuments/v/G/TBTN23/USA1963.DOCX</v>
      </c>
    </row>
    <row r="159" spans="1:18" ht="90">
      <c r="A159" s="2" t="s">
        <v>935</v>
      </c>
      <c r="B159" s="7">
        <v>44985</v>
      </c>
      <c r="C159" s="8" t="s">
        <v>61</v>
      </c>
      <c r="D159" s="8" t="s">
        <v>62</v>
      </c>
      <c r="E159" s="6" t="str">
        <f>HYPERLINK("https://eping.wto.org/en/Search?viewData= G/SPS/N/PHL/525"," G/SPS/N/PHL/525")</f>
        <v xml:space="preserve"> G/SPS/N/PHL/525</v>
      </c>
      <c r="F159" s="6" t="s">
        <v>58</v>
      </c>
      <c r="G159" s="8" t="s">
        <v>59</v>
      </c>
      <c r="H159" s="8" t="s">
        <v>60</v>
      </c>
      <c r="I159" s="6" t="s">
        <v>20</v>
      </c>
      <c r="J159" s="6" t="s">
        <v>20</v>
      </c>
      <c r="L159" s="6" t="s">
        <v>56</v>
      </c>
      <c r="M159" s="7">
        <v>45027</v>
      </c>
      <c r="N159" s="6" t="s">
        <v>22</v>
      </c>
      <c r="O159" s="8" t="s">
        <v>640</v>
      </c>
      <c r="P159" s="6" t="str">
        <f>HYPERLINK("https://docs.wto.org/imrd/directdoc.asp?DDFDocuments/t/G/TBTN23/THA695.DOCX", "https://docs.wto.org/imrd/directdoc.asp?DDFDocuments/t/G/TBTN23/THA695.DOCX")</f>
        <v>https://docs.wto.org/imrd/directdoc.asp?DDFDocuments/t/G/TBTN23/THA695.DOCX</v>
      </c>
      <c r="Q159" s="6" t="str">
        <f>HYPERLINK("https://docs.wto.org/imrd/directdoc.asp?DDFDocuments/u/G/TBTN23/THA695.DOCX", "https://docs.wto.org/imrd/directdoc.asp?DDFDocuments/u/G/TBTN23/THA695.DOCX")</f>
        <v>https://docs.wto.org/imrd/directdoc.asp?DDFDocuments/u/G/TBTN23/THA695.DOCX</v>
      </c>
      <c r="R159" s="6" t="str">
        <f>HYPERLINK("https://docs.wto.org/imrd/directdoc.asp?DDFDocuments/v/G/TBTN23/THA695.DOCX", "https://docs.wto.org/imrd/directdoc.asp?DDFDocuments/v/G/TBTN23/THA695.DOCX")</f>
        <v>https://docs.wto.org/imrd/directdoc.asp?DDFDocuments/v/G/TBTN23/THA695.DOCX</v>
      </c>
    </row>
    <row r="160" spans="1:18" ht="120">
      <c r="A160" s="2" t="s">
        <v>966</v>
      </c>
      <c r="B160" s="7">
        <v>44978</v>
      </c>
      <c r="C160" s="8" t="s">
        <v>369</v>
      </c>
      <c r="D160" s="8" t="s">
        <v>372</v>
      </c>
      <c r="E160" s="6" t="str">
        <f>HYPERLINK("https://eping.wto.org/en/Search?viewData= G/TBT/N/RWA/809"," G/TBT/N/RWA/809")</f>
        <v xml:space="preserve"> G/TBT/N/RWA/809</v>
      </c>
      <c r="F160" s="6" t="s">
        <v>82</v>
      </c>
      <c r="G160" s="8" t="s">
        <v>367</v>
      </c>
      <c r="H160" s="8" t="s">
        <v>368</v>
      </c>
      <c r="I160" s="6" t="s">
        <v>370</v>
      </c>
      <c r="J160" s="6" t="s">
        <v>371</v>
      </c>
      <c r="L160" s="6" t="s">
        <v>89</v>
      </c>
      <c r="M160" s="7">
        <v>44998</v>
      </c>
      <c r="N160" s="6" t="s">
        <v>22</v>
      </c>
      <c r="O160" s="8" t="s">
        <v>646</v>
      </c>
      <c r="P160" s="6" t="str">
        <f>HYPERLINK("https://docs.wto.org/imrd/directdoc.asp?DDFDocuments/t/G/TBTN23/USA1964.DOCX", "https://docs.wto.org/imrd/directdoc.asp?DDFDocuments/t/G/TBTN23/USA1964.DOCX")</f>
        <v>https://docs.wto.org/imrd/directdoc.asp?DDFDocuments/t/G/TBTN23/USA1964.DOCX</v>
      </c>
      <c r="Q160" s="6" t="str">
        <f>HYPERLINK("https://docs.wto.org/imrd/directdoc.asp?DDFDocuments/u/G/TBTN23/USA1964.DOCX", "https://docs.wto.org/imrd/directdoc.asp?DDFDocuments/u/G/TBTN23/USA1964.DOCX")</f>
        <v>https://docs.wto.org/imrd/directdoc.asp?DDFDocuments/u/G/TBTN23/USA1964.DOCX</v>
      </c>
      <c r="R160" s="6" t="str">
        <f>HYPERLINK("https://docs.wto.org/imrd/directdoc.asp?DDFDocuments/v/G/TBTN23/USA1964.DOCX", "https://docs.wto.org/imrd/directdoc.asp?DDFDocuments/v/G/TBTN23/USA1964.DOCX")</f>
        <v>https://docs.wto.org/imrd/directdoc.asp?DDFDocuments/v/G/TBTN23/USA1964.DOCX</v>
      </c>
    </row>
    <row r="161" spans="1:18" ht="409.5">
      <c r="A161" s="2" t="s">
        <v>958</v>
      </c>
      <c r="B161" s="7">
        <v>44979</v>
      </c>
      <c r="C161" s="8" t="s">
        <v>307</v>
      </c>
      <c r="D161" s="8" t="s">
        <v>309</v>
      </c>
      <c r="E161" s="6" t="str">
        <f>HYPERLINK("https://eping.wto.org/en/Search?viewData= G/TBT/N/RWA/816"," G/TBT/N/RWA/816")</f>
        <v xml:space="preserve"> G/TBT/N/RWA/816</v>
      </c>
      <c r="F161" s="6" t="s">
        <v>82</v>
      </c>
      <c r="G161" s="8" t="s">
        <v>305</v>
      </c>
      <c r="H161" s="8" t="s">
        <v>306</v>
      </c>
      <c r="I161" s="6" t="s">
        <v>308</v>
      </c>
      <c r="J161" s="6" t="s">
        <v>20</v>
      </c>
      <c r="L161" s="6" t="s">
        <v>20</v>
      </c>
      <c r="M161" s="7">
        <v>45027</v>
      </c>
      <c r="N161" s="6" t="s">
        <v>22</v>
      </c>
      <c r="O161" s="8" t="s">
        <v>652</v>
      </c>
      <c r="P161" s="6" t="str">
        <f>HYPERLINK("https://docs.wto.org/imrd/directdoc.asp?DDFDocuments/t/G/TBTN23/PHL300.DOCX", "https://docs.wto.org/imrd/directdoc.asp?DDFDocuments/t/G/TBTN23/PHL300.DOCX")</f>
        <v>https://docs.wto.org/imrd/directdoc.asp?DDFDocuments/t/G/TBTN23/PHL300.DOCX</v>
      </c>
      <c r="Q161" s="6" t="str">
        <f>HYPERLINK("https://docs.wto.org/imrd/directdoc.asp?DDFDocuments/u/G/TBTN23/PHL300.DOCX", "https://docs.wto.org/imrd/directdoc.asp?DDFDocuments/u/G/TBTN23/PHL300.DOCX")</f>
        <v>https://docs.wto.org/imrd/directdoc.asp?DDFDocuments/u/G/TBTN23/PHL300.DOCX</v>
      </c>
      <c r="R161" s="6" t="str">
        <f>HYPERLINK("https://docs.wto.org/imrd/directdoc.asp?DDFDocuments/v/G/TBTN23/PHL300.DOCX", "https://docs.wto.org/imrd/directdoc.asp?DDFDocuments/v/G/TBTN23/PHL300.DOCX")</f>
        <v>https://docs.wto.org/imrd/directdoc.asp?DDFDocuments/v/G/TBTN23/PHL300.DOCX</v>
      </c>
    </row>
    <row r="162" spans="1:18" ht="315">
      <c r="A162" s="9" t="s">
        <v>999</v>
      </c>
      <c r="B162" s="7">
        <v>44965</v>
      </c>
      <c r="C162" s="8" t="s">
        <v>763</v>
      </c>
      <c r="D162" s="8" t="s">
        <v>55</v>
      </c>
      <c r="E162" s="6" t="str">
        <f>HYPERLINK("https://eping.wto.org/en/Search?viewData= G/TBT/N/USA/1962"," G/TBT/N/USA/1962")</f>
        <v xml:space="preserve"> G/TBT/N/USA/1962</v>
      </c>
      <c r="F162" s="6" t="s">
        <v>127</v>
      </c>
      <c r="G162" s="8" t="s">
        <v>761</v>
      </c>
      <c r="H162" s="8" t="s">
        <v>762</v>
      </c>
      <c r="I162" s="6" t="s">
        <v>764</v>
      </c>
      <c r="J162" s="6" t="s">
        <v>765</v>
      </c>
      <c r="L162" s="6" t="s">
        <v>20</v>
      </c>
      <c r="M162" s="7">
        <v>45027</v>
      </c>
      <c r="N162" s="6" t="s">
        <v>22</v>
      </c>
      <c r="O162" s="8" t="s">
        <v>660</v>
      </c>
      <c r="P162" s="6" t="str">
        <f>HYPERLINK("https://docs.wto.org/imrd/directdoc.asp?DDFDocuments/t/G/TBTN23/VNM246.DOCX", "https://docs.wto.org/imrd/directdoc.asp?DDFDocuments/t/G/TBTN23/VNM246.DOCX")</f>
        <v>https://docs.wto.org/imrd/directdoc.asp?DDFDocuments/t/G/TBTN23/VNM246.DOCX</v>
      </c>
      <c r="Q162" s="6" t="str">
        <f>HYPERLINK("https://docs.wto.org/imrd/directdoc.asp?DDFDocuments/u/G/TBTN23/VNM246.DOCX", "https://docs.wto.org/imrd/directdoc.asp?DDFDocuments/u/G/TBTN23/VNM246.DOCX")</f>
        <v>https://docs.wto.org/imrd/directdoc.asp?DDFDocuments/u/G/TBTN23/VNM246.DOCX</v>
      </c>
      <c r="R162" s="6" t="str">
        <f>HYPERLINK("https://docs.wto.org/imrd/directdoc.asp?DDFDocuments/v/G/TBTN23/VNM246.DOCX", "https://docs.wto.org/imrd/directdoc.asp?DDFDocuments/v/G/TBTN23/VNM246.DOCX")</f>
        <v>https://docs.wto.org/imrd/directdoc.asp?DDFDocuments/v/G/TBTN23/VNM246.DOCX</v>
      </c>
    </row>
    <row r="163" spans="1:18" ht="135">
      <c r="A163" s="9" t="s">
        <v>995</v>
      </c>
      <c r="B163" s="7">
        <v>44965</v>
      </c>
      <c r="C163" s="8" t="s">
        <v>728</v>
      </c>
      <c r="D163" s="8" t="s">
        <v>729</v>
      </c>
      <c r="E163" s="6" t="str">
        <f>HYPERLINK("https://eping.wto.org/en/Search?viewData= G/TBT/N/THA/694"," G/TBT/N/THA/694")</f>
        <v xml:space="preserve"> G/TBT/N/THA/694</v>
      </c>
      <c r="F163" s="6" t="s">
        <v>32</v>
      </c>
      <c r="G163" s="8" t="s">
        <v>726</v>
      </c>
      <c r="H163" s="8" t="s">
        <v>727</v>
      </c>
      <c r="I163" s="6" t="s">
        <v>20</v>
      </c>
      <c r="J163" s="6" t="s">
        <v>20</v>
      </c>
      <c r="L163" s="6" t="s">
        <v>20</v>
      </c>
      <c r="M163" s="7">
        <v>45027</v>
      </c>
      <c r="N163" s="6" t="s">
        <v>22</v>
      </c>
      <c r="O163" s="8" t="s">
        <v>664</v>
      </c>
      <c r="P163" s="6" t="str">
        <f>HYPERLINK("https://docs.wto.org/imrd/directdoc.asp?DDFDocuments/t/G/TBTN23/VNM247.DOCX", "https://docs.wto.org/imrd/directdoc.asp?DDFDocuments/t/G/TBTN23/VNM247.DOCX")</f>
        <v>https://docs.wto.org/imrd/directdoc.asp?DDFDocuments/t/G/TBTN23/VNM247.DOCX</v>
      </c>
      <c r="Q163" s="6" t="str">
        <f>HYPERLINK("https://docs.wto.org/imrd/directdoc.asp?DDFDocuments/u/G/TBTN23/VNM247.DOCX", "https://docs.wto.org/imrd/directdoc.asp?DDFDocuments/u/G/TBTN23/VNM247.DOCX")</f>
        <v>https://docs.wto.org/imrd/directdoc.asp?DDFDocuments/u/G/TBTN23/VNM247.DOCX</v>
      </c>
      <c r="R163" s="6" t="str">
        <f>HYPERLINK("https://docs.wto.org/imrd/directdoc.asp?DDFDocuments/v/G/TBTN23/VNM247.DOCX", "https://docs.wto.org/imrd/directdoc.asp?DDFDocuments/v/G/TBTN23/VNM247.DOCX")</f>
        <v>https://docs.wto.org/imrd/directdoc.asp?DDFDocuments/v/G/TBTN23/VNM247.DOCX</v>
      </c>
    </row>
    <row r="164" spans="1:18" ht="135">
      <c r="A164" s="2" t="s">
        <v>959</v>
      </c>
      <c r="B164" s="7">
        <v>44979</v>
      </c>
      <c r="C164" s="8" t="s">
        <v>324</v>
      </c>
      <c r="D164" s="8" t="s">
        <v>327</v>
      </c>
      <c r="E164" s="6" t="str">
        <f>HYPERLINK("https://eping.wto.org/en/Search?viewData= G/TBT/N/RWA/818"," G/TBT/N/RWA/818")</f>
        <v xml:space="preserve"> G/TBT/N/RWA/818</v>
      </c>
      <c r="F164" s="6" t="s">
        <v>82</v>
      </c>
      <c r="G164" s="8" t="s">
        <v>322</v>
      </c>
      <c r="H164" s="8" t="s">
        <v>323</v>
      </c>
      <c r="I164" s="6" t="s">
        <v>325</v>
      </c>
      <c r="J164" s="6" t="s">
        <v>326</v>
      </c>
      <c r="L164" s="6" t="s">
        <v>668</v>
      </c>
      <c r="M164" s="7">
        <v>45027</v>
      </c>
      <c r="N164" s="6" t="s">
        <v>22</v>
      </c>
      <c r="O164" s="8" t="s">
        <v>669</v>
      </c>
      <c r="P164" s="6" t="str">
        <f>HYPERLINK("https://docs.wto.org/imrd/directdoc.asp?DDFDocuments/t/G/SPS/NGBR27.DOCX", "https://docs.wto.org/imrd/directdoc.asp?DDFDocuments/t/G/SPS/NGBR27.DOCX")</f>
        <v>https://docs.wto.org/imrd/directdoc.asp?DDFDocuments/t/G/SPS/NGBR27.DOCX</v>
      </c>
      <c r="Q164" s="6" t="str">
        <f>HYPERLINK("https://docs.wto.org/imrd/directdoc.asp?DDFDocuments/u/G/SPS/NGBR27.DOCX", "https://docs.wto.org/imrd/directdoc.asp?DDFDocuments/u/G/SPS/NGBR27.DOCX")</f>
        <v>https://docs.wto.org/imrd/directdoc.asp?DDFDocuments/u/G/SPS/NGBR27.DOCX</v>
      </c>
      <c r="R164" s="6" t="str">
        <f>HYPERLINK("https://docs.wto.org/imrd/directdoc.asp?DDFDocuments/v/G/SPS/NGBR27.DOCX", "https://docs.wto.org/imrd/directdoc.asp?DDFDocuments/v/G/SPS/NGBR27.DOCX")</f>
        <v>https://docs.wto.org/imrd/directdoc.asp?DDFDocuments/v/G/SPS/NGBR27.DOCX</v>
      </c>
    </row>
    <row r="165" spans="1:18" ht="285">
      <c r="A165" s="2" t="s">
        <v>959</v>
      </c>
      <c r="B165" s="7">
        <v>44978</v>
      </c>
      <c r="C165" s="8" t="s">
        <v>365</v>
      </c>
      <c r="D165" s="8" t="s">
        <v>299</v>
      </c>
      <c r="E165" s="6" t="str">
        <f>HYPERLINK("https://eping.wto.org/en/Search?viewData= G/TBT/N/CAN/692"," G/TBT/N/CAN/692")</f>
        <v xml:space="preserve"> G/TBT/N/CAN/692</v>
      </c>
      <c r="F165" s="6" t="s">
        <v>43</v>
      </c>
      <c r="G165" s="8" t="s">
        <v>363</v>
      </c>
      <c r="H165" s="8" t="s">
        <v>364</v>
      </c>
      <c r="I165" s="6" t="s">
        <v>20</v>
      </c>
      <c r="J165" s="6" t="s">
        <v>303</v>
      </c>
      <c r="L165" s="6" t="s">
        <v>89</v>
      </c>
      <c r="M165" s="7">
        <v>45026</v>
      </c>
      <c r="N165" s="6" t="s">
        <v>22</v>
      </c>
      <c r="O165" s="8" t="s">
        <v>676</v>
      </c>
      <c r="P165" s="6" t="str">
        <f>HYPERLINK("https://docs.wto.org/imrd/directdoc.asp?DDFDocuments/t/G/TBTN22/BLZ15.DOCX", "https://docs.wto.org/imrd/directdoc.asp?DDFDocuments/t/G/TBTN22/BLZ15.DOCX")</f>
        <v>https://docs.wto.org/imrd/directdoc.asp?DDFDocuments/t/G/TBTN22/BLZ15.DOCX</v>
      </c>
      <c r="Q165" s="6" t="str">
        <f>HYPERLINK("https://docs.wto.org/imrd/directdoc.asp?DDFDocuments/u/G/TBTN22/BLZ15.DOCX", "https://docs.wto.org/imrd/directdoc.asp?DDFDocuments/u/G/TBTN22/BLZ15.DOCX")</f>
        <v>https://docs.wto.org/imrd/directdoc.asp?DDFDocuments/u/G/TBTN22/BLZ15.DOCX</v>
      </c>
      <c r="R165" s="6" t="str">
        <f>HYPERLINK("https://docs.wto.org/imrd/directdoc.asp?DDFDocuments/v/G/TBTN22/BLZ15.DOCX", "https://docs.wto.org/imrd/directdoc.asp?DDFDocuments/v/G/TBTN22/BLZ15.DOCX")</f>
        <v>https://docs.wto.org/imrd/directdoc.asp?DDFDocuments/v/G/TBTN22/BLZ15.DOCX</v>
      </c>
    </row>
    <row r="166" spans="1:18" ht="135">
      <c r="A166" s="9" t="s">
        <v>960</v>
      </c>
      <c r="B166" s="7">
        <v>44979</v>
      </c>
      <c r="C166" s="8" t="s">
        <v>85</v>
      </c>
      <c r="D166" s="8" t="s">
        <v>136</v>
      </c>
      <c r="E166" s="6" t="str">
        <f>HYPERLINK("https://eping.wto.org/en/Search?viewData= G/TBT/N/RWA/811"," G/TBT/N/RWA/811")</f>
        <v xml:space="preserve"> G/TBT/N/RWA/811</v>
      </c>
      <c r="F166" s="6" t="s">
        <v>82</v>
      </c>
      <c r="G166" s="8" t="s">
        <v>329</v>
      </c>
      <c r="H166" s="8" t="s">
        <v>330</v>
      </c>
      <c r="I166" s="6" t="s">
        <v>86</v>
      </c>
      <c r="J166" s="6" t="s">
        <v>331</v>
      </c>
      <c r="L166" s="6" t="s">
        <v>681</v>
      </c>
      <c r="M166" s="7">
        <v>45026</v>
      </c>
      <c r="N166" s="6" t="s">
        <v>22</v>
      </c>
      <c r="O166" s="8" t="s">
        <v>682</v>
      </c>
      <c r="P166" s="6" t="str">
        <f>HYPERLINK("https://docs.wto.org/imrd/directdoc.asp?DDFDocuments/t/G/SPS/NGBR26.DOCX", "https://docs.wto.org/imrd/directdoc.asp?DDFDocuments/t/G/SPS/NGBR26.DOCX")</f>
        <v>https://docs.wto.org/imrd/directdoc.asp?DDFDocuments/t/G/SPS/NGBR26.DOCX</v>
      </c>
      <c r="Q166" s="6" t="str">
        <f>HYPERLINK("https://docs.wto.org/imrd/directdoc.asp?DDFDocuments/u/G/SPS/NGBR26.DOCX", "https://docs.wto.org/imrd/directdoc.asp?DDFDocuments/u/G/SPS/NGBR26.DOCX")</f>
        <v>https://docs.wto.org/imrd/directdoc.asp?DDFDocuments/u/G/SPS/NGBR26.DOCX</v>
      </c>
      <c r="R166" s="6" t="str">
        <f>HYPERLINK("https://docs.wto.org/imrd/directdoc.asp?DDFDocuments/v/G/SPS/NGBR26.DOCX", "https://docs.wto.org/imrd/directdoc.asp?DDFDocuments/v/G/SPS/NGBR26.DOCX")</f>
        <v>https://docs.wto.org/imrd/directdoc.asp?DDFDocuments/v/G/SPS/NGBR26.DOCX</v>
      </c>
    </row>
    <row r="167" spans="1:18" ht="165">
      <c r="A167" s="9" t="s">
        <v>990</v>
      </c>
      <c r="B167" s="7">
        <v>44966</v>
      </c>
      <c r="C167" s="8" t="s">
        <v>691</v>
      </c>
      <c r="D167" s="8" t="s">
        <v>465</v>
      </c>
      <c r="E167" s="6" t="str">
        <f>HYPERLINK("https://eping.wto.org/en/Search?viewData= G/SPS/N/AUS/561"," G/SPS/N/AUS/561")</f>
        <v xml:space="preserve"> G/SPS/N/AUS/561</v>
      </c>
      <c r="F167" s="6" t="s">
        <v>688</v>
      </c>
      <c r="G167" s="8" t="s">
        <v>689</v>
      </c>
      <c r="H167" s="8" t="s">
        <v>690</v>
      </c>
      <c r="I167" s="6" t="s">
        <v>692</v>
      </c>
      <c r="J167" s="6" t="s">
        <v>20</v>
      </c>
      <c r="L167" s="6" t="s">
        <v>236</v>
      </c>
      <c r="M167" s="7">
        <v>45026</v>
      </c>
      <c r="N167" s="6" t="s">
        <v>22</v>
      </c>
      <c r="O167" s="8" t="s">
        <v>687</v>
      </c>
      <c r="P167" s="6" t="str">
        <f>HYPERLINK("https://docs.wto.org/imrd/directdoc.asp?DDFDocuments/t/G/SPS/NTHA615.DOCX", "https://docs.wto.org/imrd/directdoc.asp?DDFDocuments/t/G/SPS/NTHA615.DOCX")</f>
        <v>https://docs.wto.org/imrd/directdoc.asp?DDFDocuments/t/G/SPS/NTHA615.DOCX</v>
      </c>
      <c r="Q167" s="6" t="str">
        <f>HYPERLINK("https://docs.wto.org/imrd/directdoc.asp?DDFDocuments/u/G/SPS/NTHA615.DOCX", "https://docs.wto.org/imrd/directdoc.asp?DDFDocuments/u/G/SPS/NTHA615.DOCX")</f>
        <v>https://docs.wto.org/imrd/directdoc.asp?DDFDocuments/u/G/SPS/NTHA615.DOCX</v>
      </c>
      <c r="R167" s="6" t="str">
        <f>HYPERLINK("https://docs.wto.org/imrd/directdoc.asp?DDFDocuments/v/G/SPS/NTHA615.DOCX", "https://docs.wto.org/imrd/directdoc.asp?DDFDocuments/v/G/SPS/NTHA615.DOCX")</f>
        <v>https://docs.wto.org/imrd/directdoc.asp?DDFDocuments/v/G/SPS/NTHA615.DOCX</v>
      </c>
    </row>
    <row r="168" spans="1:18" ht="135">
      <c r="A168" s="9" t="s">
        <v>951</v>
      </c>
      <c r="B168" s="7">
        <v>44980</v>
      </c>
      <c r="C168" s="8" t="s">
        <v>166</v>
      </c>
      <c r="D168" s="8" t="s">
        <v>174</v>
      </c>
      <c r="E168" s="6" t="str">
        <f>HYPERLINK("https://eping.wto.org/en/Search?viewData= G/TBT/N/BDI/320, G/TBT/N/KEN/1382, G/TBT/N/RWA/823, G/TBT/N/TZA/894, G/TBT/N/UGA/1734"," G/TBT/N/BDI/320, G/TBT/N/KEN/1382, G/TBT/N/RWA/823, G/TBT/N/TZA/894, G/TBT/N/UGA/1734")</f>
        <v xml:space="preserve"> G/TBT/N/BDI/320, G/TBT/N/KEN/1382, G/TBT/N/RWA/823, G/TBT/N/TZA/894, G/TBT/N/UGA/1734</v>
      </c>
      <c r="F168" s="6" t="s">
        <v>24</v>
      </c>
      <c r="G168" s="8" t="s">
        <v>172</v>
      </c>
      <c r="H168" s="8" t="s">
        <v>173</v>
      </c>
      <c r="I168" s="6" t="s">
        <v>167</v>
      </c>
      <c r="J168" s="6" t="s">
        <v>168</v>
      </c>
      <c r="L168" s="6" t="s">
        <v>466</v>
      </c>
      <c r="M168" s="7">
        <v>45016</v>
      </c>
      <c r="N168" s="6" t="s">
        <v>22</v>
      </c>
      <c r="O168" s="8" t="s">
        <v>693</v>
      </c>
      <c r="P168" s="6" t="str">
        <f>HYPERLINK("https://docs.wto.org/imrd/directdoc.asp?DDFDocuments/t/G/SPS/NAUS561.DOCX", "https://docs.wto.org/imrd/directdoc.asp?DDFDocuments/t/G/SPS/NAUS561.DOCX")</f>
        <v>https://docs.wto.org/imrd/directdoc.asp?DDFDocuments/t/G/SPS/NAUS561.DOCX</v>
      </c>
      <c r="Q168" s="6" t="str">
        <f>HYPERLINK("https://docs.wto.org/imrd/directdoc.asp?DDFDocuments/u/G/SPS/NAUS561.DOCX", "https://docs.wto.org/imrd/directdoc.asp?DDFDocuments/u/G/SPS/NAUS561.DOCX")</f>
        <v>https://docs.wto.org/imrd/directdoc.asp?DDFDocuments/u/G/SPS/NAUS561.DOCX</v>
      </c>
      <c r="R168" s="6" t="str">
        <f>HYPERLINK("https://docs.wto.org/imrd/directdoc.asp?DDFDocuments/v/G/SPS/NAUS561.DOCX", "https://docs.wto.org/imrd/directdoc.asp?DDFDocuments/v/G/SPS/NAUS561.DOCX")</f>
        <v>https://docs.wto.org/imrd/directdoc.asp?DDFDocuments/v/G/SPS/NAUS561.DOCX</v>
      </c>
    </row>
    <row r="169" spans="1:18" ht="120">
      <c r="A169" s="9" t="s">
        <v>947</v>
      </c>
      <c r="B169" s="7">
        <v>44980</v>
      </c>
      <c r="C169" s="8" t="s">
        <v>140</v>
      </c>
      <c r="D169" s="8" t="s">
        <v>48</v>
      </c>
      <c r="E169" s="6" t="str">
        <f>HYPERLINK("https://eping.wto.org/en/Search?viewData= G/SPS/N/EU/616"," G/SPS/N/EU/616")</f>
        <v xml:space="preserve"> G/SPS/N/EU/616</v>
      </c>
      <c r="F169" s="6" t="s">
        <v>16</v>
      </c>
      <c r="G169" s="8" t="s">
        <v>197</v>
      </c>
      <c r="H169" s="8" t="s">
        <v>198</v>
      </c>
      <c r="I169" s="6" t="s">
        <v>20</v>
      </c>
      <c r="J169" s="6" t="s">
        <v>20</v>
      </c>
      <c r="L169" s="6" t="s">
        <v>89</v>
      </c>
      <c r="M169" s="7">
        <v>45026</v>
      </c>
      <c r="N169" s="6" t="s">
        <v>22</v>
      </c>
      <c r="O169" s="6"/>
      <c r="P169" s="6" t="str">
        <f>HYPERLINK("https://docs.wto.org/imrd/directdoc.asp?DDFDocuments/t/G/TBTN23/RUS139.DOCX", "https://docs.wto.org/imrd/directdoc.asp?DDFDocuments/t/G/TBTN23/RUS139.DOCX")</f>
        <v>https://docs.wto.org/imrd/directdoc.asp?DDFDocuments/t/G/TBTN23/RUS139.DOCX</v>
      </c>
      <c r="Q169" s="6" t="str">
        <f>HYPERLINK("https://docs.wto.org/imrd/directdoc.asp?DDFDocuments/u/G/TBTN23/RUS139.DOCX", "https://docs.wto.org/imrd/directdoc.asp?DDFDocuments/u/G/TBTN23/RUS139.DOCX")</f>
        <v>https://docs.wto.org/imrd/directdoc.asp?DDFDocuments/u/G/TBTN23/RUS139.DOCX</v>
      </c>
      <c r="R169" s="6" t="str">
        <f>HYPERLINK("https://docs.wto.org/imrd/directdoc.asp?DDFDocuments/v/G/TBTN23/RUS139.DOCX", "https://docs.wto.org/imrd/directdoc.asp?DDFDocuments/v/G/TBTN23/RUS139.DOCX")</f>
        <v>https://docs.wto.org/imrd/directdoc.asp?DDFDocuments/v/G/TBTN23/RUS139.DOCX</v>
      </c>
    </row>
    <row r="170" spans="1:18" ht="120">
      <c r="A170" s="9" t="s">
        <v>1009</v>
      </c>
      <c r="B170" s="7">
        <v>44960</v>
      </c>
      <c r="C170" s="8" t="s">
        <v>854</v>
      </c>
      <c r="D170" s="8" t="s">
        <v>856</v>
      </c>
      <c r="E170" s="6" t="str">
        <f>HYPERLINK("https://eping.wto.org/en/Search?viewData= G/TBT/N/USA/1961"," G/TBT/N/USA/1961")</f>
        <v xml:space="preserve"> G/TBT/N/USA/1961</v>
      </c>
      <c r="F170" s="6" t="s">
        <v>127</v>
      </c>
      <c r="G170" s="8" t="s">
        <v>852</v>
      </c>
      <c r="H170" s="8" t="s">
        <v>853</v>
      </c>
      <c r="I170" s="6" t="s">
        <v>20</v>
      </c>
      <c r="J170" s="6" t="s">
        <v>855</v>
      </c>
      <c r="L170" s="6" t="s">
        <v>236</v>
      </c>
      <c r="M170" s="7">
        <v>45026</v>
      </c>
      <c r="N170" s="6" t="s">
        <v>22</v>
      </c>
      <c r="O170" s="8" t="s">
        <v>701</v>
      </c>
      <c r="P170" s="6" t="str">
        <f>HYPERLINK("https://docs.wto.org/imrd/directdoc.asp?DDFDocuments/t/G/SPS/NTPKM602.DOCX", "https://docs.wto.org/imrd/directdoc.asp?DDFDocuments/t/G/SPS/NTPKM602.DOCX")</f>
        <v>https://docs.wto.org/imrd/directdoc.asp?DDFDocuments/t/G/SPS/NTPKM602.DOCX</v>
      </c>
      <c r="Q170" s="6" t="str">
        <f>HYPERLINK("https://docs.wto.org/imrd/directdoc.asp?DDFDocuments/u/G/SPS/NTPKM602.DOCX", "https://docs.wto.org/imrd/directdoc.asp?DDFDocuments/u/G/SPS/NTPKM602.DOCX")</f>
        <v>https://docs.wto.org/imrd/directdoc.asp?DDFDocuments/u/G/SPS/NTPKM602.DOCX</v>
      </c>
      <c r="R170" s="6" t="str">
        <f>HYPERLINK("https://docs.wto.org/imrd/directdoc.asp?DDFDocuments/v/G/SPS/NTPKM602.DOCX", "https://docs.wto.org/imrd/directdoc.asp?DDFDocuments/v/G/SPS/NTPKM602.DOCX")</f>
        <v>https://docs.wto.org/imrd/directdoc.asp?DDFDocuments/v/G/SPS/NTPKM602.DOCX</v>
      </c>
    </row>
    <row r="171" spans="1:18" ht="285">
      <c r="A171" s="9" t="s">
        <v>984</v>
      </c>
      <c r="B171" s="7">
        <v>44971</v>
      </c>
      <c r="C171" s="8" t="s">
        <v>584</v>
      </c>
      <c r="D171" s="8" t="s">
        <v>586</v>
      </c>
      <c r="E171" s="6" t="str">
        <f>HYPERLINK("https://eping.wto.org/en/Search?viewData= G/TBT/N/USA/1965"," G/TBT/N/USA/1965")</f>
        <v xml:space="preserve"> G/TBT/N/USA/1965</v>
      </c>
      <c r="F171" s="6" t="s">
        <v>127</v>
      </c>
      <c r="G171" s="8" t="s">
        <v>582</v>
      </c>
      <c r="H171" s="8" t="s">
        <v>583</v>
      </c>
      <c r="I171" s="6" t="s">
        <v>20</v>
      </c>
      <c r="J171" s="6" t="s">
        <v>585</v>
      </c>
      <c r="L171" s="6" t="s">
        <v>708</v>
      </c>
      <c r="M171" s="7">
        <v>45026</v>
      </c>
      <c r="N171" s="6" t="s">
        <v>22</v>
      </c>
      <c r="O171" s="8" t="s">
        <v>709</v>
      </c>
      <c r="P171" s="6" t="str">
        <f>HYPERLINK("https://docs.wto.org/imrd/directdoc.asp?DDFDocuments/t/G/TBTN23/PER148.DOCX", "https://docs.wto.org/imrd/directdoc.asp?DDFDocuments/t/G/TBTN23/PER148.DOCX")</f>
        <v>https://docs.wto.org/imrd/directdoc.asp?DDFDocuments/t/G/TBTN23/PER148.DOCX</v>
      </c>
      <c r="Q171" s="6" t="str">
        <f>HYPERLINK("https://docs.wto.org/imrd/directdoc.asp?DDFDocuments/u/G/TBTN23/PER148.DOCX", "https://docs.wto.org/imrd/directdoc.asp?DDFDocuments/u/G/TBTN23/PER148.DOCX")</f>
        <v>https://docs.wto.org/imrd/directdoc.asp?DDFDocuments/u/G/TBTN23/PER148.DOCX</v>
      </c>
      <c r="R171" s="6" t="str">
        <f>HYPERLINK("https://docs.wto.org/imrd/directdoc.asp?DDFDocuments/v/G/TBTN23/PER148.DOCX", "https://docs.wto.org/imrd/directdoc.asp?DDFDocuments/v/G/TBTN23/PER148.DOCX")</f>
        <v>https://docs.wto.org/imrd/directdoc.asp?DDFDocuments/v/G/TBTN23/PER148.DOCX</v>
      </c>
    </row>
    <row r="172" spans="1:18" ht="60">
      <c r="A172" s="9" t="s">
        <v>992</v>
      </c>
      <c r="B172" s="7">
        <v>44966</v>
      </c>
      <c r="C172" s="8" t="s">
        <v>712</v>
      </c>
      <c r="D172" s="8" t="s">
        <v>55</v>
      </c>
      <c r="E172" s="6" t="str">
        <f>HYPERLINK("https://eping.wto.org/en/Search?viewData= G/TBT/N/RUS/138"," G/TBT/N/RUS/138")</f>
        <v xml:space="preserve"> G/TBT/N/RUS/138</v>
      </c>
      <c r="F172" s="6" t="s">
        <v>694</v>
      </c>
      <c r="G172" s="8" t="s">
        <v>710</v>
      </c>
      <c r="H172" s="8" t="s">
        <v>711</v>
      </c>
      <c r="I172" s="6" t="s">
        <v>713</v>
      </c>
      <c r="J172" s="6" t="s">
        <v>20</v>
      </c>
      <c r="L172" s="6" t="s">
        <v>89</v>
      </c>
      <c r="M172" s="7">
        <v>45026</v>
      </c>
      <c r="N172" s="6" t="s">
        <v>22</v>
      </c>
      <c r="O172" s="6"/>
      <c r="P172" s="6" t="str">
        <f>HYPERLINK("https://docs.wto.org/imrd/directdoc.asp?DDFDocuments/t/G/TBTN23/RUS138.DOCX", "https://docs.wto.org/imrd/directdoc.asp?DDFDocuments/t/G/TBTN23/RUS138.DOCX")</f>
        <v>https://docs.wto.org/imrd/directdoc.asp?DDFDocuments/t/G/TBTN23/RUS138.DOCX</v>
      </c>
      <c r="Q172" s="6" t="str">
        <f>HYPERLINK("https://docs.wto.org/imrd/directdoc.asp?DDFDocuments/u/G/TBTN23/RUS138.DOCX", "https://docs.wto.org/imrd/directdoc.asp?DDFDocuments/u/G/TBTN23/RUS138.DOCX")</f>
        <v>https://docs.wto.org/imrd/directdoc.asp?DDFDocuments/u/G/TBTN23/RUS138.DOCX</v>
      </c>
      <c r="R172" s="6" t="str">
        <f>HYPERLINK("https://docs.wto.org/imrd/directdoc.asp?DDFDocuments/v/G/TBTN23/RUS138.DOCX", "https://docs.wto.org/imrd/directdoc.asp?DDFDocuments/v/G/TBTN23/RUS138.DOCX")</f>
        <v>https://docs.wto.org/imrd/directdoc.asp?DDFDocuments/v/G/TBTN23/RUS138.DOCX</v>
      </c>
    </row>
    <row r="173" spans="1:18" ht="90">
      <c r="A173" s="9" t="s">
        <v>991</v>
      </c>
      <c r="B173" s="7">
        <v>44966</v>
      </c>
      <c r="C173" s="8" t="s">
        <v>705</v>
      </c>
      <c r="D173" s="8" t="s">
        <v>299</v>
      </c>
      <c r="E173" s="6" t="str">
        <f>HYPERLINK("https://eping.wto.org/en/Search?viewData= G/TBT/N/PER/148"," G/TBT/N/PER/148")</f>
        <v xml:space="preserve"> G/TBT/N/PER/148</v>
      </c>
      <c r="F173" s="6" t="s">
        <v>702</v>
      </c>
      <c r="G173" s="8" t="s">
        <v>703</v>
      </c>
      <c r="H173" s="8" t="s">
        <v>704</v>
      </c>
      <c r="I173" s="6" t="s">
        <v>706</v>
      </c>
      <c r="J173" s="6" t="s">
        <v>707</v>
      </c>
      <c r="L173" s="6" t="s">
        <v>20</v>
      </c>
      <c r="M173" s="7">
        <v>45025</v>
      </c>
      <c r="N173" s="6" t="s">
        <v>22</v>
      </c>
      <c r="O173" s="8" t="s">
        <v>719</v>
      </c>
      <c r="P173" s="6" t="str">
        <f>HYPERLINK("https://docs.wto.org/imrd/directdoc.asp?DDFDocuments/t/G/TBTN23/IND242.DOCX", "https://docs.wto.org/imrd/directdoc.asp?DDFDocuments/t/G/TBTN23/IND242.DOCX")</f>
        <v>https://docs.wto.org/imrd/directdoc.asp?DDFDocuments/t/G/TBTN23/IND242.DOCX</v>
      </c>
      <c r="Q173" s="6" t="str">
        <f>HYPERLINK("https://docs.wto.org/imrd/directdoc.asp?DDFDocuments/u/G/TBTN23/IND242.DOCX", "https://docs.wto.org/imrd/directdoc.asp?DDFDocuments/u/G/TBTN23/IND242.DOCX")</f>
        <v>https://docs.wto.org/imrd/directdoc.asp?DDFDocuments/u/G/TBTN23/IND242.DOCX</v>
      </c>
      <c r="R173" s="6" t="str">
        <f>HYPERLINK("https://docs.wto.org/imrd/directdoc.asp?DDFDocuments/v/G/TBTN23/IND242.DOCX", "https://docs.wto.org/imrd/directdoc.asp?DDFDocuments/v/G/TBTN23/IND242.DOCX")</f>
        <v>https://docs.wto.org/imrd/directdoc.asp?DDFDocuments/v/G/TBTN23/IND242.DOCX</v>
      </c>
    </row>
    <row r="174" spans="1:18" ht="75">
      <c r="A174" s="9" t="s">
        <v>939</v>
      </c>
      <c r="B174" s="7">
        <v>44984</v>
      </c>
      <c r="C174" s="8" t="s">
        <v>100</v>
      </c>
      <c r="D174" s="8" t="s">
        <v>102</v>
      </c>
      <c r="E174" s="6" t="str">
        <f>HYPERLINK("https://eping.wto.org/en/Search?viewData= G/TBT/N/GHA/22"," G/TBT/N/GHA/22")</f>
        <v xml:space="preserve"> G/TBT/N/GHA/22</v>
      </c>
      <c r="F174" s="6" t="s">
        <v>97</v>
      </c>
      <c r="G174" s="8" t="s">
        <v>98</v>
      </c>
      <c r="H174" s="8" t="s">
        <v>99</v>
      </c>
      <c r="I174" s="6" t="s">
        <v>20</v>
      </c>
      <c r="J174" s="6" t="s">
        <v>101</v>
      </c>
      <c r="L174" s="6" t="s">
        <v>20</v>
      </c>
      <c r="M174" s="7">
        <v>45025</v>
      </c>
      <c r="N174" s="6" t="s">
        <v>22</v>
      </c>
      <c r="O174" s="8" t="s">
        <v>725</v>
      </c>
      <c r="P174" s="6" t="str">
        <f>HYPERLINK("https://docs.wto.org/imrd/directdoc.asp?DDFDocuments/t/G/TBTN23/TPKM512.DOCX", "https://docs.wto.org/imrd/directdoc.asp?DDFDocuments/t/G/TBTN23/TPKM512.DOCX")</f>
        <v>https://docs.wto.org/imrd/directdoc.asp?DDFDocuments/t/G/TBTN23/TPKM512.DOCX</v>
      </c>
      <c r="Q174" s="6" t="str">
        <f>HYPERLINK("https://docs.wto.org/imrd/directdoc.asp?DDFDocuments/u/G/TBTN23/TPKM512.DOCX", "https://docs.wto.org/imrd/directdoc.asp?DDFDocuments/u/G/TBTN23/TPKM512.DOCX")</f>
        <v>https://docs.wto.org/imrd/directdoc.asp?DDFDocuments/u/G/TBTN23/TPKM512.DOCX</v>
      </c>
      <c r="R174" s="6" t="str">
        <f>HYPERLINK("https://docs.wto.org/imrd/directdoc.asp?DDFDocuments/v/G/TBTN23/TPKM512.DOCX", "https://docs.wto.org/imrd/directdoc.asp?DDFDocuments/v/G/TBTN23/TPKM512.DOCX")</f>
        <v>https://docs.wto.org/imrd/directdoc.asp?DDFDocuments/v/G/TBTN23/TPKM512.DOCX</v>
      </c>
    </row>
    <row r="175" spans="1:18" ht="60">
      <c r="A175" s="9" t="s">
        <v>1000</v>
      </c>
      <c r="B175" s="7">
        <v>44963</v>
      </c>
      <c r="C175" s="8" t="s">
        <v>788</v>
      </c>
      <c r="D175" s="8" t="s">
        <v>299</v>
      </c>
      <c r="E175" s="6" t="str">
        <f>HYPERLINK("https://eping.wto.org/en/Search?viewData= G/TBT/N/EGY/341"," G/TBT/N/EGY/341")</f>
        <v xml:space="preserve"> G/TBT/N/EGY/341</v>
      </c>
      <c r="F175" s="6" t="s">
        <v>333</v>
      </c>
      <c r="G175" s="8" t="s">
        <v>786</v>
      </c>
      <c r="H175" s="8" t="s">
        <v>787</v>
      </c>
      <c r="I175" s="6" t="s">
        <v>20</v>
      </c>
      <c r="J175" s="6" t="s">
        <v>789</v>
      </c>
      <c r="L175" s="6" t="s">
        <v>384</v>
      </c>
      <c r="M175" s="7">
        <v>45025</v>
      </c>
      <c r="N175" s="6" t="s">
        <v>22</v>
      </c>
      <c r="O175" s="8" t="s">
        <v>730</v>
      </c>
      <c r="P175" s="6" t="str">
        <f>HYPERLINK("https://docs.wto.org/imrd/directdoc.asp?DDFDocuments/t/G/TBTN23/THA694.DOCX", "https://docs.wto.org/imrd/directdoc.asp?DDFDocuments/t/G/TBTN23/THA694.DOCX")</f>
        <v>https://docs.wto.org/imrd/directdoc.asp?DDFDocuments/t/G/TBTN23/THA694.DOCX</v>
      </c>
      <c r="Q175" s="6" t="str">
        <f>HYPERLINK("https://docs.wto.org/imrd/directdoc.asp?DDFDocuments/u/G/TBTN23/THA694.DOCX", "https://docs.wto.org/imrd/directdoc.asp?DDFDocuments/u/G/TBTN23/THA694.DOCX")</f>
        <v>https://docs.wto.org/imrd/directdoc.asp?DDFDocuments/u/G/TBTN23/THA694.DOCX</v>
      </c>
      <c r="R175" s="6" t="str">
        <f>HYPERLINK("https://docs.wto.org/imrd/directdoc.asp?DDFDocuments/v/G/TBTN23/THA694.DOCX", "https://docs.wto.org/imrd/directdoc.asp?DDFDocuments/v/G/TBTN23/THA694.DOCX")</f>
        <v>https://docs.wto.org/imrd/directdoc.asp?DDFDocuments/v/G/TBTN23/THA694.DOCX</v>
      </c>
    </row>
    <row r="176" spans="1:18" ht="30">
      <c r="A176" s="9" t="s">
        <v>950</v>
      </c>
      <c r="B176" s="7">
        <v>44980</v>
      </c>
      <c r="C176" s="8" t="s">
        <v>225</v>
      </c>
      <c r="D176" s="8" t="s">
        <v>55</v>
      </c>
      <c r="E176" s="6" t="str">
        <f>HYPERLINK("https://eping.wto.org/en/Search?viewData= G/TBT/N/ARM/89"," G/TBT/N/ARM/89")</f>
        <v xml:space="preserve"> G/TBT/N/ARM/89</v>
      </c>
      <c r="F176" s="6" t="s">
        <v>222</v>
      </c>
      <c r="G176" s="8" t="s">
        <v>223</v>
      </c>
      <c r="H176" s="8" t="s">
        <v>224</v>
      </c>
      <c r="I176" s="6" t="s">
        <v>20</v>
      </c>
      <c r="J176" s="6" t="s">
        <v>226</v>
      </c>
      <c r="L176" s="6" t="s">
        <v>20</v>
      </c>
      <c r="M176" s="7">
        <v>45016</v>
      </c>
      <c r="N176" s="6" t="s">
        <v>22</v>
      </c>
      <c r="O176" s="6"/>
      <c r="P176" s="6" t="str">
        <f>HYPERLINK("https://docs.wto.org/imrd/directdoc.asp?DDFDocuments/t/G/TBTN23/BRA1473.DOCX", "https://docs.wto.org/imrd/directdoc.asp?DDFDocuments/t/G/TBTN23/BRA1473.DOCX")</f>
        <v>https://docs.wto.org/imrd/directdoc.asp?DDFDocuments/t/G/TBTN23/BRA1473.DOCX</v>
      </c>
      <c r="Q176" s="6" t="str">
        <f>HYPERLINK("https://docs.wto.org/imrd/directdoc.asp?DDFDocuments/u/G/TBTN23/BRA1473.DOCX", "https://docs.wto.org/imrd/directdoc.asp?DDFDocuments/u/G/TBTN23/BRA1473.DOCX")</f>
        <v>https://docs.wto.org/imrd/directdoc.asp?DDFDocuments/u/G/TBTN23/BRA1473.DOCX</v>
      </c>
      <c r="R176" s="6" t="str">
        <f>HYPERLINK("https://docs.wto.org/imrd/directdoc.asp?DDFDocuments/v/G/TBTN23/BRA1473.DOCX", "https://docs.wto.org/imrd/directdoc.asp?DDFDocuments/v/G/TBTN23/BRA1473.DOCX")</f>
        <v>https://docs.wto.org/imrd/directdoc.asp?DDFDocuments/v/G/TBTN23/BRA1473.DOCX</v>
      </c>
    </row>
    <row r="177" spans="1:18" ht="135">
      <c r="A177" s="2" t="s">
        <v>950</v>
      </c>
      <c r="B177" s="7">
        <v>44979</v>
      </c>
      <c r="C177" s="8" t="s">
        <v>290</v>
      </c>
      <c r="D177" s="8" t="s">
        <v>292</v>
      </c>
      <c r="E177" s="6" t="str">
        <f>HYPERLINK("https://eping.wto.org/en/Search?viewData= G/TBT/N/RWA/815"," G/TBT/N/RWA/815")</f>
        <v xml:space="preserve"> G/TBT/N/RWA/815</v>
      </c>
      <c r="F177" s="6" t="s">
        <v>82</v>
      </c>
      <c r="G177" s="8" t="s">
        <v>288</v>
      </c>
      <c r="H177" s="8" t="s">
        <v>289</v>
      </c>
      <c r="I177" s="6" t="s">
        <v>291</v>
      </c>
      <c r="J177" s="6" t="s">
        <v>226</v>
      </c>
      <c r="L177" s="6" t="s">
        <v>20</v>
      </c>
      <c r="M177" s="7">
        <v>45025</v>
      </c>
      <c r="N177" s="6" t="s">
        <v>22</v>
      </c>
      <c r="O177" s="8" t="s">
        <v>740</v>
      </c>
      <c r="P177" s="6" t="str">
        <f>HYPERLINK("https://docs.wto.org/imrd/directdoc.asp?DDFDocuments/t/G/TBTN23/CHL621.DOCX", "https://docs.wto.org/imrd/directdoc.asp?DDFDocuments/t/G/TBTN23/CHL621.DOCX")</f>
        <v>https://docs.wto.org/imrd/directdoc.asp?DDFDocuments/t/G/TBTN23/CHL621.DOCX</v>
      </c>
      <c r="Q177" s="6" t="str">
        <f>HYPERLINK("https://docs.wto.org/imrd/directdoc.asp?DDFDocuments/u/G/TBTN23/CHL621.DOCX", "https://docs.wto.org/imrd/directdoc.asp?DDFDocuments/u/G/TBTN23/CHL621.DOCX")</f>
        <v>https://docs.wto.org/imrd/directdoc.asp?DDFDocuments/u/G/TBTN23/CHL621.DOCX</v>
      </c>
      <c r="R177" s="6" t="str">
        <f>HYPERLINK("https://docs.wto.org/imrd/directdoc.asp?DDFDocuments/v/G/TBTN23/CHL621.DOCX", "https://docs.wto.org/imrd/directdoc.asp?DDFDocuments/v/G/TBTN23/CHL621.DOCX")</f>
        <v>https://docs.wto.org/imrd/directdoc.asp?DDFDocuments/v/G/TBTN23/CHL621.DOCX</v>
      </c>
    </row>
    <row r="178" spans="1:18" ht="285">
      <c r="A178" s="9" t="s">
        <v>996</v>
      </c>
      <c r="B178" s="7">
        <v>44965</v>
      </c>
      <c r="C178" s="8" t="s">
        <v>738</v>
      </c>
      <c r="D178" s="8" t="s">
        <v>739</v>
      </c>
      <c r="E178" s="6" t="str">
        <f>HYPERLINK("https://eping.wto.org/en/Search?viewData= G/TBT/N/CHL/621"," G/TBT/N/CHL/621")</f>
        <v xml:space="preserve"> G/TBT/N/CHL/621</v>
      </c>
      <c r="F178" s="6" t="s">
        <v>209</v>
      </c>
      <c r="G178" s="8" t="s">
        <v>736</v>
      </c>
      <c r="H178" s="8" t="s">
        <v>737</v>
      </c>
      <c r="I178" s="6" t="s">
        <v>20</v>
      </c>
      <c r="J178" s="6" t="s">
        <v>20</v>
      </c>
      <c r="L178" s="6" t="s">
        <v>20</v>
      </c>
      <c r="M178" s="7">
        <v>45025</v>
      </c>
      <c r="N178" s="6" t="s">
        <v>22</v>
      </c>
      <c r="O178" s="8" t="s">
        <v>745</v>
      </c>
      <c r="P178" s="6" t="str">
        <f>HYPERLINK("https://docs.wto.org/imrd/directdoc.asp?DDFDocuments/t/G/TBTN23/IND243.DOCX", "https://docs.wto.org/imrd/directdoc.asp?DDFDocuments/t/G/TBTN23/IND243.DOCX")</f>
        <v>https://docs.wto.org/imrd/directdoc.asp?DDFDocuments/t/G/TBTN23/IND243.DOCX</v>
      </c>
      <c r="Q178" s="6" t="str">
        <f>HYPERLINK("https://docs.wto.org/imrd/directdoc.asp?DDFDocuments/u/G/TBTN23/IND243.DOCX", "https://docs.wto.org/imrd/directdoc.asp?DDFDocuments/u/G/TBTN23/IND243.DOCX")</f>
        <v>https://docs.wto.org/imrd/directdoc.asp?DDFDocuments/u/G/TBTN23/IND243.DOCX</v>
      </c>
      <c r="R178" s="6" t="str">
        <f>HYPERLINK("https://docs.wto.org/imrd/directdoc.asp?DDFDocuments/v/G/TBTN23/IND243.DOCX", "https://docs.wto.org/imrd/directdoc.asp?DDFDocuments/v/G/TBTN23/IND243.DOCX")</f>
        <v>https://docs.wto.org/imrd/directdoc.asp?DDFDocuments/v/G/TBTN23/IND243.DOCX</v>
      </c>
    </row>
    <row r="179" spans="1:18" ht="135">
      <c r="A179" s="2" t="s">
        <v>964</v>
      </c>
      <c r="B179" s="7">
        <v>44978</v>
      </c>
      <c r="C179" s="8" t="s">
        <v>353</v>
      </c>
      <c r="D179" s="8" t="s">
        <v>354</v>
      </c>
      <c r="E179" s="6" t="str">
        <f>HYPERLINK("https://eping.wto.org/en/Search?viewData= G/SPS/N/NZL/709"," G/SPS/N/NZL/709")</f>
        <v xml:space="preserve"> G/SPS/N/NZL/709</v>
      </c>
      <c r="F179" s="6" t="s">
        <v>350</v>
      </c>
      <c r="G179" s="8" t="s">
        <v>351</v>
      </c>
      <c r="H179" s="8" t="s">
        <v>352</v>
      </c>
      <c r="I179" s="6" t="s">
        <v>20</v>
      </c>
      <c r="J179" s="6" t="s">
        <v>20</v>
      </c>
      <c r="L179" s="6" t="s">
        <v>20</v>
      </c>
      <c r="M179" s="7">
        <v>45016</v>
      </c>
      <c r="N179" s="6" t="s">
        <v>22</v>
      </c>
      <c r="O179" s="6"/>
      <c r="P179" s="6" t="str">
        <f>HYPERLINK("https://docs.wto.org/imrd/directdoc.asp?DDFDocuments/t/G/TBTN23/BRA1472.DOCX", "https://docs.wto.org/imrd/directdoc.asp?DDFDocuments/t/G/TBTN23/BRA1472.DOCX")</f>
        <v>https://docs.wto.org/imrd/directdoc.asp?DDFDocuments/t/G/TBTN23/BRA1472.DOCX</v>
      </c>
      <c r="Q179" s="6" t="str">
        <f>HYPERLINK("https://docs.wto.org/imrd/directdoc.asp?DDFDocuments/u/G/TBTN23/BRA1472.DOCX", "https://docs.wto.org/imrd/directdoc.asp?DDFDocuments/u/G/TBTN23/BRA1472.DOCX")</f>
        <v>https://docs.wto.org/imrd/directdoc.asp?DDFDocuments/u/G/TBTN23/BRA1472.DOCX</v>
      </c>
      <c r="R179" s="6" t="str">
        <f>HYPERLINK("https://docs.wto.org/imrd/directdoc.asp?DDFDocuments/v/G/TBTN23/BRA1472.DOCX", "https://docs.wto.org/imrd/directdoc.asp?DDFDocuments/v/G/TBTN23/BRA1472.DOCX")</f>
        <v>https://docs.wto.org/imrd/directdoc.asp?DDFDocuments/v/G/TBTN23/BRA1472.DOCX</v>
      </c>
    </row>
    <row r="180" spans="1:18" ht="90">
      <c r="A180" s="9" t="s">
        <v>964</v>
      </c>
      <c r="B180" s="7">
        <v>44966</v>
      </c>
      <c r="C180" s="8" t="s">
        <v>679</v>
      </c>
      <c r="D180" s="8" t="s">
        <v>530</v>
      </c>
      <c r="E180" s="6" t="str">
        <f>HYPERLINK("https://eping.wto.org/en/Search?viewData= G/SPS/N/GBR/26"," G/SPS/N/GBR/26")</f>
        <v xml:space="preserve"> G/SPS/N/GBR/26</v>
      </c>
      <c r="F180" s="6" t="s">
        <v>512</v>
      </c>
      <c r="G180" s="8" t="s">
        <v>677</v>
      </c>
      <c r="H180" s="8" t="s">
        <v>678</v>
      </c>
      <c r="I180" s="6" t="s">
        <v>680</v>
      </c>
      <c r="J180" s="6" t="s">
        <v>20</v>
      </c>
      <c r="L180" s="6" t="s">
        <v>20</v>
      </c>
      <c r="M180" s="7">
        <v>45055</v>
      </c>
      <c r="N180" s="6" t="s">
        <v>22</v>
      </c>
      <c r="O180" s="6"/>
      <c r="P180" s="6" t="str">
        <f>HYPERLINK("https://docs.wto.org/imrd/directdoc.asp?DDFDocuments/t/G/TBTN23/NZL120.DOCX", "https://docs.wto.org/imrd/directdoc.asp?DDFDocuments/t/G/TBTN23/NZL120.DOCX")</f>
        <v>https://docs.wto.org/imrd/directdoc.asp?DDFDocuments/t/G/TBTN23/NZL120.DOCX</v>
      </c>
      <c r="Q180" s="6" t="str">
        <f>HYPERLINK("https://docs.wto.org/imrd/directdoc.asp?DDFDocuments/u/G/TBTN23/NZL120.DOCX", "https://docs.wto.org/imrd/directdoc.asp?DDFDocuments/u/G/TBTN23/NZL120.DOCX")</f>
        <v>https://docs.wto.org/imrd/directdoc.asp?DDFDocuments/u/G/TBTN23/NZL120.DOCX</v>
      </c>
      <c r="R180" s="6" t="str">
        <f>HYPERLINK("https://docs.wto.org/imrd/directdoc.asp?DDFDocuments/v/G/TBTN23/NZL120.DOCX", "https://docs.wto.org/imrd/directdoc.asp?DDFDocuments/v/G/TBTN23/NZL120.DOCX")</f>
        <v>https://docs.wto.org/imrd/directdoc.asp?DDFDocuments/v/G/TBTN23/NZL120.DOCX</v>
      </c>
    </row>
    <row r="181" spans="1:18" ht="135">
      <c r="A181" s="9" t="s">
        <v>964</v>
      </c>
      <c r="B181" s="7">
        <v>44964</v>
      </c>
      <c r="C181" s="8" t="s">
        <v>774</v>
      </c>
      <c r="D181" s="8" t="s">
        <v>354</v>
      </c>
      <c r="E181" s="6" t="str">
        <f>HYPERLINK("https://eping.wto.org/en/Search?viewData= G/SPS/N/NZL/708"," G/SPS/N/NZL/708")</f>
        <v xml:space="preserve"> G/SPS/N/NZL/708</v>
      </c>
      <c r="F181" s="6" t="s">
        <v>350</v>
      </c>
      <c r="G181" s="8" t="s">
        <v>772</v>
      </c>
      <c r="H181" s="8" t="s">
        <v>773</v>
      </c>
      <c r="I181" s="6" t="s">
        <v>20</v>
      </c>
      <c r="J181" s="6" t="s">
        <v>20</v>
      </c>
      <c r="L181" s="6" t="s">
        <v>56</v>
      </c>
      <c r="M181" s="7">
        <v>45025</v>
      </c>
      <c r="N181" s="6" t="s">
        <v>22</v>
      </c>
      <c r="O181" s="8" t="s">
        <v>758</v>
      </c>
      <c r="P181" s="6" t="str">
        <f>HYPERLINK("https://docs.wto.org/imrd/directdoc.asp?DDFDocuments/t/G/TBTN23/TZA891.DOCX", "https://docs.wto.org/imrd/directdoc.asp?DDFDocuments/t/G/TBTN23/TZA891.DOCX")</f>
        <v>https://docs.wto.org/imrd/directdoc.asp?DDFDocuments/t/G/TBTN23/TZA891.DOCX</v>
      </c>
      <c r="Q181" s="6" t="str">
        <f>HYPERLINK("https://docs.wto.org/imrd/directdoc.asp?DDFDocuments/u/G/TBTN23/TZA891.DOCX", "https://docs.wto.org/imrd/directdoc.asp?DDFDocuments/u/G/TBTN23/TZA891.DOCX")</f>
        <v>https://docs.wto.org/imrd/directdoc.asp?DDFDocuments/u/G/TBTN23/TZA891.DOCX</v>
      </c>
      <c r="R181" s="6" t="str">
        <f>HYPERLINK("https://docs.wto.org/imrd/directdoc.asp?DDFDocuments/v/G/TBTN23/TZA891.DOCX", "https://docs.wto.org/imrd/directdoc.asp?DDFDocuments/v/G/TBTN23/TZA891.DOCX")</f>
        <v>https://docs.wto.org/imrd/directdoc.asp?DDFDocuments/v/G/TBTN23/TZA891.DOCX</v>
      </c>
    </row>
    <row r="182" spans="1:18" ht="30">
      <c r="A182" s="2" t="s">
        <v>937</v>
      </c>
      <c r="B182" s="7">
        <v>44985</v>
      </c>
      <c r="C182" s="8" t="s">
        <v>79</v>
      </c>
      <c r="D182" s="8" t="s">
        <v>74</v>
      </c>
      <c r="E182" s="6" t="str">
        <f>HYPERLINK("https://eping.wto.org/en/Search?viewData= G/SPS/N/BRA/2141"," G/SPS/N/BRA/2141")</f>
        <v xml:space="preserve"> G/SPS/N/BRA/2141</v>
      </c>
      <c r="F182" s="6" t="s">
        <v>70</v>
      </c>
      <c r="G182" s="8" t="s">
        <v>77</v>
      </c>
      <c r="H182" s="8" t="s">
        <v>78</v>
      </c>
      <c r="I182" s="6" t="s">
        <v>20</v>
      </c>
      <c r="J182" s="6" t="s">
        <v>20</v>
      </c>
      <c r="L182" s="6" t="s">
        <v>236</v>
      </c>
      <c r="M182" s="7">
        <v>45025</v>
      </c>
      <c r="N182" s="6" t="s">
        <v>22</v>
      </c>
      <c r="O182" s="8" t="s">
        <v>760</v>
      </c>
      <c r="P182" s="6" t="str">
        <f>HYPERLINK("https://docs.wto.org/imrd/directdoc.asp?DDFDocuments/t/G/SPS/NTZA237.DOCX", "https://docs.wto.org/imrd/directdoc.asp?DDFDocuments/t/G/SPS/NTZA237.DOCX")</f>
        <v>https://docs.wto.org/imrd/directdoc.asp?DDFDocuments/t/G/SPS/NTZA237.DOCX</v>
      </c>
      <c r="Q182" s="6" t="str">
        <f>HYPERLINK("https://docs.wto.org/imrd/directdoc.asp?DDFDocuments/u/G/SPS/NTZA237.DOCX", "https://docs.wto.org/imrd/directdoc.asp?DDFDocuments/u/G/SPS/NTZA237.DOCX")</f>
        <v>https://docs.wto.org/imrd/directdoc.asp?DDFDocuments/u/G/SPS/NTZA237.DOCX</v>
      </c>
      <c r="R182" s="6" t="str">
        <f>HYPERLINK("https://docs.wto.org/imrd/directdoc.asp?DDFDocuments/v/G/SPS/NTZA237.DOCX", "https://docs.wto.org/imrd/directdoc.asp?DDFDocuments/v/G/SPS/NTZA237.DOCX")</f>
        <v>https://docs.wto.org/imrd/directdoc.asp?DDFDocuments/v/G/SPS/NTZA237.DOCX</v>
      </c>
    </row>
    <row r="183" spans="1:18" ht="45">
      <c r="A183" s="9" t="s">
        <v>937</v>
      </c>
      <c r="B183" s="7">
        <v>44972</v>
      </c>
      <c r="C183" s="8" t="s">
        <v>528</v>
      </c>
      <c r="D183" s="8" t="s">
        <v>530</v>
      </c>
      <c r="E183" s="6" t="str">
        <f>HYPERLINK("https://eping.wto.org/en/Search?viewData= G/SPS/N/BRA/2131"," G/SPS/N/BRA/2131")</f>
        <v xml:space="preserve"> G/SPS/N/BRA/2131</v>
      </c>
      <c r="F183" s="6" t="s">
        <v>70</v>
      </c>
      <c r="G183" s="8" t="s">
        <v>526</v>
      </c>
      <c r="H183" s="8" t="s">
        <v>527</v>
      </c>
      <c r="I183" s="6" t="s">
        <v>529</v>
      </c>
      <c r="J183" s="6" t="s">
        <v>20</v>
      </c>
      <c r="L183" s="6" t="s">
        <v>20</v>
      </c>
      <c r="M183" s="7">
        <v>44994</v>
      </c>
      <c r="N183" s="6" t="s">
        <v>22</v>
      </c>
      <c r="O183" s="8" t="s">
        <v>766</v>
      </c>
      <c r="P183" s="6" t="str">
        <f>HYPERLINK("https://docs.wto.org/imrd/directdoc.asp?DDFDocuments/t/G/TBTN23/USA1962.DOCX", "https://docs.wto.org/imrd/directdoc.asp?DDFDocuments/t/G/TBTN23/USA1962.DOCX")</f>
        <v>https://docs.wto.org/imrd/directdoc.asp?DDFDocuments/t/G/TBTN23/USA1962.DOCX</v>
      </c>
      <c r="Q183" s="6" t="str">
        <f>HYPERLINK("https://docs.wto.org/imrd/directdoc.asp?DDFDocuments/u/G/TBTN23/USA1962.DOCX", "https://docs.wto.org/imrd/directdoc.asp?DDFDocuments/u/G/TBTN23/USA1962.DOCX")</f>
        <v>https://docs.wto.org/imrd/directdoc.asp?DDFDocuments/u/G/TBTN23/USA1962.DOCX</v>
      </c>
      <c r="R183" s="6" t="str">
        <f>HYPERLINK("https://docs.wto.org/imrd/directdoc.asp?DDFDocuments/v/G/TBTN23/USA1962.DOCX", "https://docs.wto.org/imrd/directdoc.asp?DDFDocuments/v/G/TBTN23/USA1962.DOCX")</f>
        <v>https://docs.wto.org/imrd/directdoc.asp?DDFDocuments/v/G/TBTN23/USA1962.DOCX</v>
      </c>
    </row>
    <row r="184" spans="1:18" ht="105">
      <c r="A184" s="9" t="s">
        <v>971</v>
      </c>
      <c r="B184" s="7">
        <v>44974</v>
      </c>
      <c r="C184" s="8" t="s">
        <v>455</v>
      </c>
      <c r="D184" s="8" t="s">
        <v>74</v>
      </c>
      <c r="E184" s="6" t="str">
        <f>HYPERLINK("https://eping.wto.org/en/Search?viewData= G/SPS/N/CHL/741"," G/SPS/N/CHL/741")</f>
        <v xml:space="preserve"> G/SPS/N/CHL/741</v>
      </c>
      <c r="F184" s="6" t="s">
        <v>209</v>
      </c>
      <c r="G184" s="8" t="s">
        <v>453</v>
      </c>
      <c r="H184" s="8" t="s">
        <v>454</v>
      </c>
      <c r="I184" s="6" t="s">
        <v>456</v>
      </c>
      <c r="J184" s="6" t="s">
        <v>20</v>
      </c>
      <c r="L184" s="6" t="s">
        <v>56</v>
      </c>
      <c r="M184" s="7">
        <v>45025</v>
      </c>
      <c r="N184" s="6" t="s">
        <v>22</v>
      </c>
      <c r="O184" s="6"/>
      <c r="P184" s="6" t="str">
        <f>HYPERLINK("https://docs.wto.org/imrd/directdoc.asp?DDFDocuments/t/G/TBTN23/JAM115.DOCX", "https://docs.wto.org/imrd/directdoc.asp?DDFDocuments/t/G/TBTN23/JAM115.DOCX")</f>
        <v>https://docs.wto.org/imrd/directdoc.asp?DDFDocuments/t/G/TBTN23/JAM115.DOCX</v>
      </c>
      <c r="Q184" s="6" t="str">
        <f>HYPERLINK("https://docs.wto.org/imrd/directdoc.asp?DDFDocuments/u/G/TBTN23/JAM115.DOCX", "https://docs.wto.org/imrd/directdoc.asp?DDFDocuments/u/G/TBTN23/JAM115.DOCX")</f>
        <v>https://docs.wto.org/imrd/directdoc.asp?DDFDocuments/u/G/TBTN23/JAM115.DOCX</v>
      </c>
      <c r="R184" s="6" t="str">
        <f>HYPERLINK("https://docs.wto.org/imrd/directdoc.asp?DDFDocuments/v/G/TBTN23/JAM115.DOCX", "https://docs.wto.org/imrd/directdoc.asp?DDFDocuments/v/G/TBTN23/JAM115.DOCX")</f>
        <v>https://docs.wto.org/imrd/directdoc.asp?DDFDocuments/v/G/TBTN23/JAM115.DOCX</v>
      </c>
    </row>
    <row r="185" spans="1:18" ht="30">
      <c r="A185" s="9" t="s">
        <v>975</v>
      </c>
      <c r="B185" s="7">
        <v>44973</v>
      </c>
      <c r="C185" s="8" t="s">
        <v>483</v>
      </c>
      <c r="D185" s="8" t="s">
        <v>74</v>
      </c>
      <c r="E185" s="6" t="str">
        <f>HYPERLINK("https://eping.wto.org/en/Search?viewData= G/SPS/N/TPKM/605"," G/SPS/N/TPKM/605")</f>
        <v xml:space="preserve"> G/SPS/N/TPKM/605</v>
      </c>
      <c r="F185" s="6" t="s">
        <v>182</v>
      </c>
      <c r="G185" s="8" t="s">
        <v>481</v>
      </c>
      <c r="H185" s="8" t="s">
        <v>482</v>
      </c>
      <c r="I185" s="6" t="s">
        <v>20</v>
      </c>
      <c r="J185" s="6" t="s">
        <v>20</v>
      </c>
      <c r="L185" s="6" t="s">
        <v>775</v>
      </c>
      <c r="M185" s="7">
        <v>45024</v>
      </c>
      <c r="N185" s="6" t="s">
        <v>22</v>
      </c>
      <c r="O185" s="8" t="s">
        <v>776</v>
      </c>
      <c r="P185" s="6" t="str">
        <f>HYPERLINK("https://docs.wto.org/imrd/directdoc.asp?DDFDocuments/t/G/SPS/NNZL708.DOCX", "https://docs.wto.org/imrd/directdoc.asp?DDFDocuments/t/G/SPS/NNZL708.DOCX")</f>
        <v>https://docs.wto.org/imrd/directdoc.asp?DDFDocuments/t/G/SPS/NNZL708.DOCX</v>
      </c>
      <c r="Q185" s="6" t="str">
        <f>HYPERLINK("https://docs.wto.org/imrd/directdoc.asp?DDFDocuments/u/G/SPS/NNZL708.DOCX", "https://docs.wto.org/imrd/directdoc.asp?DDFDocuments/u/G/SPS/NNZL708.DOCX")</f>
        <v>https://docs.wto.org/imrd/directdoc.asp?DDFDocuments/u/G/SPS/NNZL708.DOCX</v>
      </c>
      <c r="R185" s="6" t="str">
        <f>HYPERLINK("https://docs.wto.org/imrd/directdoc.asp?DDFDocuments/v/G/SPS/NNZL708.DOCX", "https://docs.wto.org/imrd/directdoc.asp?DDFDocuments/v/G/SPS/NNZL708.DOCX")</f>
        <v>https://docs.wto.org/imrd/directdoc.asp?DDFDocuments/v/G/SPS/NNZL708.DOCX</v>
      </c>
    </row>
    <row r="186" spans="1:18" ht="90">
      <c r="A186" s="9" t="s">
        <v>954</v>
      </c>
      <c r="B186" s="7">
        <v>44979</v>
      </c>
      <c r="C186" s="8" t="s">
        <v>262</v>
      </c>
      <c r="D186" s="8" t="s">
        <v>265</v>
      </c>
      <c r="E186" s="6" t="str">
        <f>HYPERLINK("https://eping.wto.org/en/Search?viewData= G/TBT/N/RWA/813"," G/TBT/N/RWA/813")</f>
        <v xml:space="preserve"> G/TBT/N/RWA/813</v>
      </c>
      <c r="F186" s="6" t="s">
        <v>82</v>
      </c>
      <c r="G186" s="8" t="s">
        <v>260</v>
      </c>
      <c r="H186" s="8" t="s">
        <v>261</v>
      </c>
      <c r="I186" s="6" t="s">
        <v>263</v>
      </c>
      <c r="J186" s="6" t="s">
        <v>264</v>
      </c>
      <c r="L186" s="6" t="s">
        <v>150</v>
      </c>
      <c r="M186" s="7">
        <v>45024</v>
      </c>
      <c r="N186" s="6" t="s">
        <v>22</v>
      </c>
      <c r="O186" s="8" t="s">
        <v>780</v>
      </c>
      <c r="P186" s="6" t="str">
        <f>HYPERLINK("https://docs.wto.org/imrd/directdoc.asp?DDFDocuments/t/G/SPS/NTPKM601.DOCX", "https://docs.wto.org/imrd/directdoc.asp?DDFDocuments/t/G/SPS/NTPKM601.DOCX")</f>
        <v>https://docs.wto.org/imrd/directdoc.asp?DDFDocuments/t/G/SPS/NTPKM601.DOCX</v>
      </c>
      <c r="Q186" s="6" t="str">
        <f>HYPERLINK("https://docs.wto.org/imrd/directdoc.asp?DDFDocuments/u/G/SPS/NTPKM601.DOCX", "https://docs.wto.org/imrd/directdoc.asp?DDFDocuments/u/G/SPS/NTPKM601.DOCX")</f>
        <v>https://docs.wto.org/imrd/directdoc.asp?DDFDocuments/u/G/SPS/NTPKM601.DOCX</v>
      </c>
      <c r="R186" s="6" t="str">
        <f>HYPERLINK("https://docs.wto.org/imrd/directdoc.asp?DDFDocuments/v/G/SPS/NTPKM601.DOCX", "https://docs.wto.org/imrd/directdoc.asp?DDFDocuments/v/G/SPS/NTPKM601.DOCX")</f>
        <v>https://docs.wto.org/imrd/directdoc.asp?DDFDocuments/v/G/SPS/NTPKM601.DOCX</v>
      </c>
    </row>
    <row r="187" spans="1:18" ht="60">
      <c r="A187" s="9" t="s">
        <v>949</v>
      </c>
      <c r="B187" s="7">
        <v>44980</v>
      </c>
      <c r="C187" s="8" t="s">
        <v>178</v>
      </c>
      <c r="D187" s="8" t="s">
        <v>206</v>
      </c>
      <c r="E187" s="6" t="str">
        <f>HYPERLINK("https://eping.wto.org/en/Search?viewData= G/TBT/N/BDI/323, G/TBT/N/KEN/1385, G/TBT/N/RWA/826, G/TBT/N/TZA/897, G/TBT/N/UGA/1737"," G/TBT/N/BDI/323, G/TBT/N/KEN/1385, G/TBT/N/RWA/826, G/TBT/N/TZA/897, G/TBT/N/UGA/1737")</f>
        <v xml:space="preserve"> G/TBT/N/BDI/323, G/TBT/N/KEN/1385, G/TBT/N/RWA/826, G/TBT/N/TZA/897, G/TBT/N/UGA/1737</v>
      </c>
      <c r="F187" s="6" t="s">
        <v>82</v>
      </c>
      <c r="G187" s="8" t="s">
        <v>204</v>
      </c>
      <c r="H187" s="8" t="s">
        <v>205</v>
      </c>
      <c r="I187" s="6" t="s">
        <v>20</v>
      </c>
      <c r="J187" s="6" t="s">
        <v>179</v>
      </c>
      <c r="L187" s="6" t="s">
        <v>466</v>
      </c>
      <c r="M187" s="7">
        <v>44977</v>
      </c>
      <c r="N187" s="6" t="s">
        <v>22</v>
      </c>
      <c r="O187" s="8" t="s">
        <v>785</v>
      </c>
      <c r="P187" s="6" t="str">
        <f>HYPERLINK("https://docs.wto.org/imrd/directdoc.asp?DDFDocuments/t/G/SPS/NTUR136.DOCX", "https://docs.wto.org/imrd/directdoc.asp?DDFDocuments/t/G/SPS/NTUR136.DOCX")</f>
        <v>https://docs.wto.org/imrd/directdoc.asp?DDFDocuments/t/G/SPS/NTUR136.DOCX</v>
      </c>
      <c r="Q187" s="6" t="str">
        <f>HYPERLINK("https://docs.wto.org/imrd/directdoc.asp?DDFDocuments/u/G/SPS/NTUR136.DOCX", "https://docs.wto.org/imrd/directdoc.asp?DDFDocuments/u/G/SPS/NTUR136.DOCX")</f>
        <v>https://docs.wto.org/imrd/directdoc.asp?DDFDocuments/u/G/SPS/NTUR136.DOCX</v>
      </c>
      <c r="R187" s="6" t="str">
        <f>HYPERLINK("https://docs.wto.org/imrd/directdoc.asp?DDFDocuments/v/G/SPS/NTUR136.DOCX", "https://docs.wto.org/imrd/directdoc.asp?DDFDocuments/v/G/SPS/NTUR136.DOCX")</f>
        <v>https://docs.wto.org/imrd/directdoc.asp?DDFDocuments/v/G/SPS/NTUR136.DOCX</v>
      </c>
    </row>
    <row r="188" spans="1:18" ht="75">
      <c r="A188" s="9" t="s">
        <v>949</v>
      </c>
      <c r="B188" s="7">
        <v>44980</v>
      </c>
      <c r="C188" s="8" t="s">
        <v>178</v>
      </c>
      <c r="D188" s="8" t="s">
        <v>217</v>
      </c>
      <c r="E188" s="6" t="str">
        <f>HYPERLINK("https://eping.wto.org/en/Search?viewData= G/TBT/N/BDI/324, G/TBT/N/KEN/1386, G/TBT/N/RWA/827, G/TBT/N/TZA/898, G/TBT/N/UGA/1738"," G/TBT/N/BDI/324, G/TBT/N/KEN/1386, G/TBT/N/RWA/827, G/TBT/N/TZA/898, G/TBT/N/UGA/1738")</f>
        <v xml:space="preserve"> G/TBT/N/BDI/324, G/TBT/N/KEN/1386, G/TBT/N/RWA/827, G/TBT/N/TZA/898, G/TBT/N/UGA/1738</v>
      </c>
      <c r="F188" s="6" t="s">
        <v>208</v>
      </c>
      <c r="G188" s="8" t="s">
        <v>176</v>
      </c>
      <c r="H188" s="8" t="s">
        <v>177</v>
      </c>
      <c r="I188" s="6" t="s">
        <v>20</v>
      </c>
      <c r="J188" s="6" t="s">
        <v>179</v>
      </c>
      <c r="L188" s="6" t="s">
        <v>20</v>
      </c>
      <c r="M188" s="7">
        <v>45023</v>
      </c>
      <c r="N188" s="6" t="s">
        <v>22</v>
      </c>
      <c r="O188" s="6"/>
      <c r="P188" s="6" t="str">
        <f>HYPERLINK("https://docs.wto.org/imrd/directdoc.asp?DDFDocuments/t/G/TBTN23/EGY341.DOCX", "https://docs.wto.org/imrd/directdoc.asp?DDFDocuments/t/G/TBTN23/EGY341.DOCX")</f>
        <v>https://docs.wto.org/imrd/directdoc.asp?DDFDocuments/t/G/TBTN23/EGY341.DOCX</v>
      </c>
      <c r="Q188" s="6" t="str">
        <f>HYPERLINK("https://docs.wto.org/imrd/directdoc.asp?DDFDocuments/u/G/TBTN23/EGY341.DOCX", "https://docs.wto.org/imrd/directdoc.asp?DDFDocuments/u/G/TBTN23/EGY341.DOCX")</f>
        <v>https://docs.wto.org/imrd/directdoc.asp?DDFDocuments/u/G/TBTN23/EGY341.DOCX</v>
      </c>
      <c r="R188" s="6" t="str">
        <f>HYPERLINK("https://docs.wto.org/imrd/directdoc.asp?DDFDocuments/v/G/TBTN23/EGY341.DOCX", "https://docs.wto.org/imrd/directdoc.asp?DDFDocuments/v/G/TBTN23/EGY341.DOCX")</f>
        <v>https://docs.wto.org/imrd/directdoc.asp?DDFDocuments/v/G/TBTN23/EGY341.DOCX</v>
      </c>
    </row>
    <row r="189" spans="1:18" ht="60">
      <c r="A189" s="9" t="s">
        <v>949</v>
      </c>
      <c r="B189" s="7">
        <v>44980</v>
      </c>
      <c r="C189" s="8" t="s">
        <v>178</v>
      </c>
      <c r="D189" s="8" t="s">
        <v>221</v>
      </c>
      <c r="E189" s="6" t="str">
        <f>HYPERLINK("https://eping.wto.org/en/Search?viewData= G/TBT/N/BDI/323, G/TBT/N/KEN/1385, G/TBT/N/RWA/826, G/TBT/N/TZA/897, G/TBT/N/UGA/1737"," G/TBT/N/BDI/323, G/TBT/N/KEN/1385, G/TBT/N/RWA/826, G/TBT/N/TZA/897, G/TBT/N/UGA/1737")</f>
        <v xml:space="preserve"> G/TBT/N/BDI/323, G/TBT/N/KEN/1385, G/TBT/N/RWA/826, G/TBT/N/TZA/897, G/TBT/N/UGA/1737</v>
      </c>
      <c r="F189" s="6" t="s">
        <v>208</v>
      </c>
      <c r="G189" s="8" t="s">
        <v>204</v>
      </c>
      <c r="H189" s="8" t="s">
        <v>205</v>
      </c>
      <c r="I189" s="6" t="s">
        <v>20</v>
      </c>
      <c r="J189" s="6" t="s">
        <v>179</v>
      </c>
      <c r="L189" s="6" t="s">
        <v>150</v>
      </c>
      <c r="M189" s="7" t="s">
        <v>20</v>
      </c>
      <c r="N189" s="6" t="s">
        <v>22</v>
      </c>
      <c r="O189" s="8" t="s">
        <v>793</v>
      </c>
      <c r="P189" s="6" t="str">
        <f>HYPERLINK("https://docs.wto.org/imrd/directdoc.asp?DDFDocuments/t/G/SPS/NGBR25.DOCX", "https://docs.wto.org/imrd/directdoc.asp?DDFDocuments/t/G/SPS/NGBR25.DOCX")</f>
        <v>https://docs.wto.org/imrd/directdoc.asp?DDFDocuments/t/G/SPS/NGBR25.DOCX</v>
      </c>
      <c r="Q189" s="6" t="str">
        <f>HYPERLINK("https://docs.wto.org/imrd/directdoc.asp?DDFDocuments/u/G/SPS/NGBR25.DOCX", "https://docs.wto.org/imrd/directdoc.asp?DDFDocuments/u/G/SPS/NGBR25.DOCX")</f>
        <v>https://docs.wto.org/imrd/directdoc.asp?DDFDocuments/u/G/SPS/NGBR25.DOCX</v>
      </c>
      <c r="R189" s="6" t="str">
        <f>HYPERLINK("https://docs.wto.org/imrd/directdoc.asp?DDFDocuments/v/G/SPS/NGBR25.DOCX", "https://docs.wto.org/imrd/directdoc.asp?DDFDocuments/v/G/SPS/NGBR25.DOCX")</f>
        <v>https://docs.wto.org/imrd/directdoc.asp?DDFDocuments/v/G/SPS/NGBR25.DOCX</v>
      </c>
    </row>
    <row r="190" spans="1:18" ht="75">
      <c r="A190" s="9" t="s">
        <v>949</v>
      </c>
      <c r="B190" s="7">
        <v>44980</v>
      </c>
      <c r="C190" s="8" t="s">
        <v>178</v>
      </c>
      <c r="D190" s="8" t="s">
        <v>180</v>
      </c>
      <c r="E190" s="6" t="str">
        <f>HYPERLINK("https://eping.wto.org/en/Search?viewData= G/TBT/N/BDI/324, G/TBT/N/KEN/1386, G/TBT/N/RWA/827, G/TBT/N/TZA/898, G/TBT/N/UGA/1738"," G/TBT/N/BDI/324, G/TBT/N/KEN/1386, G/TBT/N/RWA/827, G/TBT/N/TZA/898, G/TBT/N/UGA/1738")</f>
        <v xml:space="preserve"> G/TBT/N/BDI/324, G/TBT/N/KEN/1386, G/TBT/N/RWA/827, G/TBT/N/TZA/898, G/TBT/N/UGA/1738</v>
      </c>
      <c r="F190" s="6" t="s">
        <v>24</v>
      </c>
      <c r="G190" s="8" t="s">
        <v>176</v>
      </c>
      <c r="H190" s="8" t="s">
        <v>177</v>
      </c>
      <c r="I190" s="6" t="s">
        <v>20</v>
      </c>
      <c r="J190" s="6" t="s">
        <v>179</v>
      </c>
      <c r="L190" s="6" t="s">
        <v>384</v>
      </c>
      <c r="M190" s="7">
        <v>45023</v>
      </c>
      <c r="N190" s="6" t="s">
        <v>22</v>
      </c>
      <c r="O190" s="8" t="s">
        <v>800</v>
      </c>
      <c r="P190" s="6" t="str">
        <f>HYPERLINK("https://docs.wto.org/imrd/directdoc.asp?DDFDocuments/t/G/TBTN23/ARE571.DOCX", "https://docs.wto.org/imrd/directdoc.asp?DDFDocuments/t/G/TBTN23/ARE571.DOCX")</f>
        <v>https://docs.wto.org/imrd/directdoc.asp?DDFDocuments/t/G/TBTN23/ARE571.DOCX</v>
      </c>
      <c r="Q190" s="6" t="str">
        <f>HYPERLINK("https://docs.wto.org/imrd/directdoc.asp?DDFDocuments/u/G/TBTN23/ARE571.DOCX", "https://docs.wto.org/imrd/directdoc.asp?DDFDocuments/u/G/TBTN23/ARE571.DOCX")</f>
        <v>https://docs.wto.org/imrd/directdoc.asp?DDFDocuments/u/G/TBTN23/ARE571.DOCX</v>
      </c>
      <c r="R190" s="6" t="str">
        <f>HYPERLINK("https://docs.wto.org/imrd/directdoc.asp?DDFDocuments/v/G/TBTN23/ARE571.DOCX", "https://docs.wto.org/imrd/directdoc.asp?DDFDocuments/v/G/TBTN23/ARE571.DOCX")</f>
        <v>https://docs.wto.org/imrd/directdoc.asp?DDFDocuments/v/G/TBTN23/ARE571.DOCX</v>
      </c>
    </row>
    <row r="191" spans="1:18" ht="75">
      <c r="A191" s="9" t="s">
        <v>945</v>
      </c>
      <c r="B191" s="7">
        <v>44980</v>
      </c>
      <c r="C191" s="8" t="s">
        <v>178</v>
      </c>
      <c r="D191" s="8" t="s">
        <v>180</v>
      </c>
      <c r="E191" s="6" t="str">
        <f>HYPERLINK("https://eping.wto.org/en/Search?viewData= G/TBT/N/BDI/324, G/TBT/N/KEN/1386, G/TBT/N/RWA/827, G/TBT/N/TZA/898, G/TBT/N/UGA/1738"," G/TBT/N/BDI/324, G/TBT/N/KEN/1386, G/TBT/N/RWA/827, G/TBT/N/TZA/898, G/TBT/N/UGA/1738")</f>
        <v xml:space="preserve"> G/TBT/N/BDI/324, G/TBT/N/KEN/1386, G/TBT/N/RWA/827, G/TBT/N/TZA/898, G/TBT/N/UGA/1738</v>
      </c>
      <c r="F191" s="6" t="s">
        <v>82</v>
      </c>
      <c r="G191" s="8" t="s">
        <v>176</v>
      </c>
      <c r="H191" s="8" t="s">
        <v>177</v>
      </c>
      <c r="I191" s="6" t="s">
        <v>20</v>
      </c>
      <c r="J191" s="6" t="s">
        <v>179</v>
      </c>
      <c r="L191" s="6" t="s">
        <v>56</v>
      </c>
      <c r="M191" s="7">
        <v>45023</v>
      </c>
      <c r="N191" s="6" t="s">
        <v>22</v>
      </c>
      <c r="O191" s="8" t="s">
        <v>805</v>
      </c>
      <c r="P191" s="6" t="str">
        <f>HYPERLINK("https://docs.wto.org/imrd/directdoc.asp?DDFDocuments/t/G/TBTN23/EU952.DOCX", "https://docs.wto.org/imrd/directdoc.asp?DDFDocuments/t/G/TBTN23/EU952.DOCX")</f>
        <v>https://docs.wto.org/imrd/directdoc.asp?DDFDocuments/t/G/TBTN23/EU952.DOCX</v>
      </c>
      <c r="Q191" s="6" t="str">
        <f>HYPERLINK("https://docs.wto.org/imrd/directdoc.asp?DDFDocuments/u/G/TBTN23/EU952.DOCX", "https://docs.wto.org/imrd/directdoc.asp?DDFDocuments/u/G/TBTN23/EU952.DOCX")</f>
        <v>https://docs.wto.org/imrd/directdoc.asp?DDFDocuments/u/G/TBTN23/EU952.DOCX</v>
      </c>
      <c r="R191" s="6" t="str">
        <f>HYPERLINK("https://docs.wto.org/imrd/directdoc.asp?DDFDocuments/v/G/TBTN23/EU952.DOCX", "https://docs.wto.org/imrd/directdoc.asp?DDFDocuments/v/G/TBTN23/EU952.DOCX")</f>
        <v>https://docs.wto.org/imrd/directdoc.asp?DDFDocuments/v/G/TBTN23/EU952.DOCX</v>
      </c>
    </row>
    <row r="192" spans="1:18" ht="60">
      <c r="A192" s="9" t="s">
        <v>945</v>
      </c>
      <c r="B192" s="7">
        <v>44980</v>
      </c>
      <c r="C192" s="8" t="s">
        <v>178</v>
      </c>
      <c r="D192" s="8" t="s">
        <v>206</v>
      </c>
      <c r="E192" s="6" t="str">
        <f>HYPERLINK("https://eping.wto.org/en/Search?viewData= G/TBT/N/BDI/323, G/TBT/N/KEN/1385, G/TBT/N/RWA/826, G/TBT/N/TZA/897, G/TBT/N/UGA/1737"," G/TBT/N/BDI/323, G/TBT/N/KEN/1385, G/TBT/N/RWA/826, G/TBT/N/TZA/897, G/TBT/N/UGA/1737")</f>
        <v xml:space="preserve"> G/TBT/N/BDI/323, G/TBT/N/KEN/1385, G/TBT/N/RWA/826, G/TBT/N/TZA/897, G/TBT/N/UGA/1737</v>
      </c>
      <c r="F192" s="6" t="s">
        <v>171</v>
      </c>
      <c r="G192" s="8" t="s">
        <v>204</v>
      </c>
      <c r="H192" s="8" t="s">
        <v>205</v>
      </c>
      <c r="I192" s="6" t="s">
        <v>20</v>
      </c>
      <c r="J192" s="6" t="s">
        <v>179</v>
      </c>
      <c r="L192" s="6" t="s">
        <v>56</v>
      </c>
      <c r="M192" s="7">
        <v>45023</v>
      </c>
      <c r="N192" s="6" t="s">
        <v>22</v>
      </c>
      <c r="O192" s="8" t="s">
        <v>809</v>
      </c>
      <c r="P192" s="6" t="str">
        <f>HYPERLINK("https://docs.wto.org/imrd/directdoc.asp?DDFDocuments/t/G/TBTN23/SAU1284.DOCX", "https://docs.wto.org/imrd/directdoc.asp?DDFDocuments/t/G/TBTN23/SAU1284.DOCX")</f>
        <v>https://docs.wto.org/imrd/directdoc.asp?DDFDocuments/t/G/TBTN23/SAU1284.DOCX</v>
      </c>
      <c r="Q192" s="6" t="str">
        <f>HYPERLINK("https://docs.wto.org/imrd/directdoc.asp?DDFDocuments/u/G/TBTN23/SAU1284.DOCX", "https://docs.wto.org/imrd/directdoc.asp?DDFDocuments/u/G/TBTN23/SAU1284.DOCX")</f>
        <v>https://docs.wto.org/imrd/directdoc.asp?DDFDocuments/u/G/TBTN23/SAU1284.DOCX</v>
      </c>
      <c r="R192" s="6" t="str">
        <f>HYPERLINK("https://docs.wto.org/imrd/directdoc.asp?DDFDocuments/v/G/TBTN23/SAU1284.DOCX", "https://docs.wto.org/imrd/directdoc.asp?DDFDocuments/v/G/TBTN23/SAU1284.DOCX")</f>
        <v>https://docs.wto.org/imrd/directdoc.asp?DDFDocuments/v/G/TBTN23/SAU1284.DOCX</v>
      </c>
    </row>
    <row r="193" spans="1:18" ht="60">
      <c r="A193" s="9" t="s">
        <v>945</v>
      </c>
      <c r="B193" s="7">
        <v>44980</v>
      </c>
      <c r="C193" s="8" t="s">
        <v>178</v>
      </c>
      <c r="D193" s="8" t="s">
        <v>206</v>
      </c>
      <c r="E193" s="6" t="str">
        <f>HYPERLINK("https://eping.wto.org/en/Search?viewData= G/TBT/N/BDI/323, G/TBT/N/KEN/1385, G/TBT/N/RWA/826, G/TBT/N/TZA/897, G/TBT/N/UGA/1737"," G/TBT/N/BDI/323, G/TBT/N/KEN/1385, G/TBT/N/RWA/826, G/TBT/N/TZA/897, G/TBT/N/UGA/1737")</f>
        <v xml:space="preserve"> G/TBT/N/BDI/323, G/TBT/N/KEN/1385, G/TBT/N/RWA/826, G/TBT/N/TZA/897, G/TBT/N/UGA/1737</v>
      </c>
      <c r="F193" s="6" t="s">
        <v>24</v>
      </c>
      <c r="G193" s="8" t="s">
        <v>204</v>
      </c>
      <c r="H193" s="8" t="s">
        <v>205</v>
      </c>
      <c r="I193" s="6" t="s">
        <v>20</v>
      </c>
      <c r="J193" s="6" t="s">
        <v>179</v>
      </c>
      <c r="L193" s="6" t="s">
        <v>20</v>
      </c>
      <c r="M193" s="7">
        <v>45023</v>
      </c>
      <c r="N193" s="6" t="s">
        <v>22</v>
      </c>
      <c r="O193" s="8" t="s">
        <v>815</v>
      </c>
      <c r="P193" s="6" t="str">
        <f>HYPERLINK("https://docs.wto.org/imrd/directdoc.asp?DDFDocuments/t/G/TBTN23/ARE572.DOCX", "https://docs.wto.org/imrd/directdoc.asp?DDFDocuments/t/G/TBTN23/ARE572.DOCX")</f>
        <v>https://docs.wto.org/imrd/directdoc.asp?DDFDocuments/t/G/TBTN23/ARE572.DOCX</v>
      </c>
      <c r="Q193" s="6" t="str">
        <f>HYPERLINK("https://docs.wto.org/imrd/directdoc.asp?DDFDocuments/u/G/TBTN23/ARE572.DOCX", "https://docs.wto.org/imrd/directdoc.asp?DDFDocuments/u/G/TBTN23/ARE572.DOCX")</f>
        <v>https://docs.wto.org/imrd/directdoc.asp?DDFDocuments/u/G/TBTN23/ARE572.DOCX</v>
      </c>
      <c r="R193" s="6" t="str">
        <f>HYPERLINK("https://docs.wto.org/imrd/directdoc.asp?DDFDocuments/v/G/TBTN23/ARE572.DOCX", "https://docs.wto.org/imrd/directdoc.asp?DDFDocuments/v/G/TBTN23/ARE572.DOCX")</f>
        <v>https://docs.wto.org/imrd/directdoc.asp?DDFDocuments/v/G/TBTN23/ARE572.DOCX</v>
      </c>
    </row>
    <row r="194" spans="1:18" ht="60">
      <c r="A194" s="9" t="s">
        <v>945</v>
      </c>
      <c r="B194" s="7">
        <v>44980</v>
      </c>
      <c r="C194" s="8" t="s">
        <v>178</v>
      </c>
      <c r="D194" s="8" t="s">
        <v>221</v>
      </c>
      <c r="E194" s="6" t="str">
        <f>HYPERLINK("https://eping.wto.org/en/Search?viewData= G/TBT/N/BDI/323, G/TBT/N/KEN/1385, G/TBT/N/RWA/826, G/TBT/N/TZA/897, G/TBT/N/UGA/1737"," G/TBT/N/BDI/323, G/TBT/N/KEN/1385, G/TBT/N/RWA/826, G/TBT/N/TZA/897, G/TBT/N/UGA/1737")</f>
        <v xml:space="preserve"> G/TBT/N/BDI/323, G/TBT/N/KEN/1385, G/TBT/N/RWA/826, G/TBT/N/TZA/897, G/TBT/N/UGA/1737</v>
      </c>
      <c r="F194" s="6" t="s">
        <v>163</v>
      </c>
      <c r="G194" s="8" t="s">
        <v>204</v>
      </c>
      <c r="H194" s="8" t="s">
        <v>205</v>
      </c>
      <c r="I194" s="6" t="s">
        <v>20</v>
      </c>
      <c r="J194" s="6" t="s">
        <v>179</v>
      </c>
      <c r="L194" s="6" t="s">
        <v>49</v>
      </c>
      <c r="M194" s="7" t="s">
        <v>20</v>
      </c>
      <c r="N194" s="6" t="s">
        <v>22</v>
      </c>
      <c r="O194" s="8" t="s">
        <v>819</v>
      </c>
      <c r="P194" s="6" t="str">
        <f>HYPERLINK("https://docs.wto.org/imrd/directdoc.asp?DDFDocuments/t/G/SPS/NUSA3365.DOCX", "https://docs.wto.org/imrd/directdoc.asp?DDFDocuments/t/G/SPS/NUSA3365.DOCX")</f>
        <v>https://docs.wto.org/imrd/directdoc.asp?DDFDocuments/t/G/SPS/NUSA3365.DOCX</v>
      </c>
      <c r="Q194" s="6" t="str">
        <f>HYPERLINK("https://docs.wto.org/imrd/directdoc.asp?DDFDocuments/u/G/SPS/NUSA3365.DOCX", "https://docs.wto.org/imrd/directdoc.asp?DDFDocuments/u/G/SPS/NUSA3365.DOCX")</f>
        <v>https://docs.wto.org/imrd/directdoc.asp?DDFDocuments/u/G/SPS/NUSA3365.DOCX</v>
      </c>
      <c r="R194" s="6" t="str">
        <f>HYPERLINK("https://docs.wto.org/imrd/directdoc.asp?DDFDocuments/v/G/SPS/NUSA3365.DOCX", "https://docs.wto.org/imrd/directdoc.asp?DDFDocuments/v/G/SPS/NUSA3365.DOCX")</f>
        <v>https://docs.wto.org/imrd/directdoc.asp?DDFDocuments/v/G/SPS/NUSA3365.DOCX</v>
      </c>
    </row>
    <row r="195" spans="1:18" ht="75">
      <c r="A195" s="9" t="s">
        <v>945</v>
      </c>
      <c r="B195" s="7">
        <v>44980</v>
      </c>
      <c r="C195" s="8" t="s">
        <v>178</v>
      </c>
      <c r="D195" s="8" t="s">
        <v>217</v>
      </c>
      <c r="E195" s="6" t="str">
        <f>HYPERLINK("https://eping.wto.org/en/Search?viewData= G/TBT/N/BDI/324, G/TBT/N/KEN/1386, G/TBT/N/RWA/827, G/TBT/N/TZA/898, G/TBT/N/UGA/1738"," G/TBT/N/BDI/324, G/TBT/N/KEN/1386, G/TBT/N/RWA/827, G/TBT/N/TZA/898, G/TBT/N/UGA/1738")</f>
        <v xml:space="preserve"> G/TBT/N/BDI/324, G/TBT/N/KEN/1386, G/TBT/N/RWA/827, G/TBT/N/TZA/898, G/TBT/N/UGA/1738</v>
      </c>
      <c r="F195" s="6" t="s">
        <v>163</v>
      </c>
      <c r="G195" s="8" t="s">
        <v>176</v>
      </c>
      <c r="H195" s="8" t="s">
        <v>177</v>
      </c>
      <c r="I195" s="6" t="s">
        <v>20</v>
      </c>
      <c r="J195" s="6" t="s">
        <v>179</v>
      </c>
      <c r="L195" s="6" t="s">
        <v>20</v>
      </c>
      <c r="M195" s="7">
        <v>45023</v>
      </c>
      <c r="N195" s="6" t="s">
        <v>22</v>
      </c>
      <c r="O195" s="6"/>
      <c r="P195" s="6" t="str">
        <f>HYPERLINK("https://docs.wto.org/imrd/directdoc.asp?DDFDocuments/t/G/TBTN23/EGY342.DOCX", "https://docs.wto.org/imrd/directdoc.asp?DDFDocuments/t/G/TBTN23/EGY342.DOCX")</f>
        <v>https://docs.wto.org/imrd/directdoc.asp?DDFDocuments/t/G/TBTN23/EGY342.DOCX</v>
      </c>
      <c r="Q195" s="6" t="str">
        <f>HYPERLINK("https://docs.wto.org/imrd/directdoc.asp?DDFDocuments/u/G/TBTN23/EGY342.DOCX", "https://docs.wto.org/imrd/directdoc.asp?DDFDocuments/u/G/TBTN23/EGY342.DOCX")</f>
        <v>https://docs.wto.org/imrd/directdoc.asp?DDFDocuments/u/G/TBTN23/EGY342.DOCX</v>
      </c>
      <c r="R195" s="6" t="str">
        <f>HYPERLINK("https://docs.wto.org/imrd/directdoc.asp?DDFDocuments/v/G/TBTN23/EGY342.DOCX", "https://docs.wto.org/imrd/directdoc.asp?DDFDocuments/v/G/TBTN23/EGY342.DOCX")</f>
        <v>https://docs.wto.org/imrd/directdoc.asp?DDFDocuments/v/G/TBTN23/EGY342.DOCX</v>
      </c>
    </row>
    <row r="196" spans="1:18" ht="75">
      <c r="A196" s="9" t="s">
        <v>945</v>
      </c>
      <c r="B196" s="7">
        <v>44980</v>
      </c>
      <c r="C196" s="8" t="s">
        <v>178</v>
      </c>
      <c r="D196" s="8" t="s">
        <v>180</v>
      </c>
      <c r="E196" s="6" t="str">
        <f>HYPERLINK("https://eping.wto.org/en/Search?viewData= G/TBT/N/BDI/324, G/TBT/N/KEN/1386, G/TBT/N/RWA/827, G/TBT/N/TZA/898, G/TBT/N/UGA/1738"," G/TBT/N/BDI/324, G/TBT/N/KEN/1386, G/TBT/N/RWA/827, G/TBT/N/TZA/898, G/TBT/N/UGA/1738")</f>
        <v xml:space="preserve"> G/TBT/N/BDI/324, G/TBT/N/KEN/1386, G/TBT/N/RWA/827, G/TBT/N/TZA/898, G/TBT/N/UGA/1738</v>
      </c>
      <c r="F196" s="6" t="s">
        <v>171</v>
      </c>
      <c r="G196" s="8" t="s">
        <v>176</v>
      </c>
      <c r="H196" s="8" t="s">
        <v>177</v>
      </c>
      <c r="I196" s="6" t="s">
        <v>20</v>
      </c>
      <c r="J196" s="6" t="s">
        <v>179</v>
      </c>
      <c r="L196" s="6" t="s">
        <v>20</v>
      </c>
      <c r="M196" s="7">
        <v>45023</v>
      </c>
      <c r="N196" s="6" t="s">
        <v>22</v>
      </c>
      <c r="O196" s="8" t="s">
        <v>829</v>
      </c>
      <c r="P196" s="6" t="str">
        <f>HYPERLINK("https://docs.wto.org/imrd/directdoc.asp?DDFDocuments/t/G/TBTN23/ARE573.DOCX", "https://docs.wto.org/imrd/directdoc.asp?DDFDocuments/t/G/TBTN23/ARE573.DOCX")</f>
        <v>https://docs.wto.org/imrd/directdoc.asp?DDFDocuments/t/G/TBTN23/ARE573.DOCX</v>
      </c>
      <c r="Q196" s="6" t="str">
        <f>HYPERLINK("https://docs.wto.org/imrd/directdoc.asp?DDFDocuments/u/G/TBTN23/ARE573.DOCX", "https://docs.wto.org/imrd/directdoc.asp?DDFDocuments/u/G/TBTN23/ARE573.DOCX")</f>
        <v>https://docs.wto.org/imrd/directdoc.asp?DDFDocuments/u/G/TBTN23/ARE573.DOCX</v>
      </c>
      <c r="R196" s="6" t="str">
        <f>HYPERLINK("https://docs.wto.org/imrd/directdoc.asp?DDFDocuments/v/G/TBTN23/ARE573.DOCX", "https://docs.wto.org/imrd/directdoc.asp?DDFDocuments/v/G/TBTN23/ARE573.DOCX")</f>
        <v>https://docs.wto.org/imrd/directdoc.asp?DDFDocuments/v/G/TBTN23/ARE573.DOCX</v>
      </c>
    </row>
    <row r="197" spans="1:18" ht="45">
      <c r="A197" s="9" t="s">
        <v>945</v>
      </c>
      <c r="B197" s="7">
        <v>44979</v>
      </c>
      <c r="C197" s="8" t="s">
        <v>178</v>
      </c>
      <c r="D197" s="8" t="s">
        <v>48</v>
      </c>
      <c r="E197" s="6" t="str">
        <f>HYPERLINK("https://eping.wto.org/en/Search?viewData= G/SPS/N/BDI/36, G/SPS/N/KEN/192, G/SPS/N/RWA/29, G/SPS/N/TZA/238, G/SPS/N/UGA/233"," G/SPS/N/BDI/36, G/SPS/N/KEN/192, G/SPS/N/RWA/29, G/SPS/N/TZA/238, G/SPS/N/UGA/233")</f>
        <v xml:space="preserve"> G/SPS/N/BDI/36, G/SPS/N/KEN/192, G/SPS/N/RWA/29, G/SPS/N/TZA/238, G/SPS/N/UGA/233</v>
      </c>
      <c r="F197" s="6" t="s">
        <v>208</v>
      </c>
      <c r="G197" s="8" t="s">
        <v>204</v>
      </c>
      <c r="H197" s="8" t="s">
        <v>205</v>
      </c>
      <c r="I197" s="6" t="s">
        <v>20</v>
      </c>
      <c r="J197" s="6" t="s">
        <v>179</v>
      </c>
      <c r="L197" s="6" t="s">
        <v>426</v>
      </c>
      <c r="M197" s="7">
        <v>45034</v>
      </c>
      <c r="N197" s="6" t="s">
        <v>22</v>
      </c>
      <c r="O197" s="6"/>
      <c r="P197" s="6" t="str">
        <f>HYPERLINK("https://docs.wto.org/imrd/directdoc.asp?DDFDocuments/t/G/SPS/NCAN1476.DOCX", "https://docs.wto.org/imrd/directdoc.asp?DDFDocuments/t/G/SPS/NCAN1476.DOCX")</f>
        <v>https://docs.wto.org/imrd/directdoc.asp?DDFDocuments/t/G/SPS/NCAN1476.DOCX</v>
      </c>
      <c r="Q197" s="6" t="str">
        <f>HYPERLINK("https://docs.wto.org/imrd/directdoc.asp?DDFDocuments/u/G/SPS/NCAN1476.DOCX", "https://docs.wto.org/imrd/directdoc.asp?DDFDocuments/u/G/SPS/NCAN1476.DOCX")</f>
        <v>https://docs.wto.org/imrd/directdoc.asp?DDFDocuments/u/G/SPS/NCAN1476.DOCX</v>
      </c>
      <c r="R197" s="6" t="str">
        <f>HYPERLINK("https://docs.wto.org/imrd/directdoc.asp?DDFDocuments/v/G/SPS/NCAN1476.DOCX", "https://docs.wto.org/imrd/directdoc.asp?DDFDocuments/v/G/SPS/NCAN1476.DOCX")</f>
        <v>https://docs.wto.org/imrd/directdoc.asp?DDFDocuments/v/G/SPS/NCAN1476.DOCX</v>
      </c>
    </row>
    <row r="198" spans="1:18" ht="45">
      <c r="A198" s="9" t="s">
        <v>945</v>
      </c>
      <c r="B198" s="7">
        <v>44979</v>
      </c>
      <c r="C198" s="8" t="s">
        <v>178</v>
      </c>
      <c r="D198" s="8" t="s">
        <v>48</v>
      </c>
      <c r="E198" s="6" t="str">
        <f>HYPERLINK("https://eping.wto.org/en/Search?viewData= G/SPS/N/BDI/36, G/SPS/N/KEN/192, G/SPS/N/RWA/29, G/SPS/N/TZA/238, G/SPS/N/UGA/233"," G/SPS/N/BDI/36, G/SPS/N/KEN/192, G/SPS/N/RWA/29, G/SPS/N/TZA/238, G/SPS/N/UGA/233")</f>
        <v xml:space="preserve"> G/SPS/N/BDI/36, G/SPS/N/KEN/192, G/SPS/N/RWA/29, G/SPS/N/TZA/238, G/SPS/N/UGA/233</v>
      </c>
      <c r="F198" s="6" t="s">
        <v>163</v>
      </c>
      <c r="G198" s="8" t="s">
        <v>204</v>
      </c>
      <c r="H198" s="8" t="s">
        <v>205</v>
      </c>
      <c r="I198" s="6" t="s">
        <v>20</v>
      </c>
      <c r="J198" s="6" t="s">
        <v>179</v>
      </c>
      <c r="L198" s="6" t="s">
        <v>20</v>
      </c>
      <c r="M198" s="7">
        <v>45023</v>
      </c>
      <c r="N198" s="6" t="s">
        <v>22</v>
      </c>
      <c r="O198" s="6"/>
      <c r="P198" s="6" t="str">
        <f>HYPERLINK("https://docs.wto.org/imrd/directdoc.asp?DDFDocuments/t/G/TBTN23/EGY340.DOCX", "https://docs.wto.org/imrd/directdoc.asp?DDFDocuments/t/G/TBTN23/EGY340.DOCX")</f>
        <v>https://docs.wto.org/imrd/directdoc.asp?DDFDocuments/t/G/TBTN23/EGY340.DOCX</v>
      </c>
      <c r="Q198" s="6" t="str">
        <f>HYPERLINK("https://docs.wto.org/imrd/directdoc.asp?DDFDocuments/u/G/TBTN23/EGY340.DOCX", "https://docs.wto.org/imrd/directdoc.asp?DDFDocuments/u/G/TBTN23/EGY340.DOCX")</f>
        <v>https://docs.wto.org/imrd/directdoc.asp?DDFDocuments/u/G/TBTN23/EGY340.DOCX</v>
      </c>
      <c r="R198" s="6" t="str">
        <f>HYPERLINK("https://docs.wto.org/imrd/directdoc.asp?DDFDocuments/v/G/TBTN23/EGY340.DOCX", "https://docs.wto.org/imrd/directdoc.asp?DDFDocuments/v/G/TBTN23/EGY340.DOCX")</f>
        <v>https://docs.wto.org/imrd/directdoc.asp?DDFDocuments/v/G/TBTN23/EGY340.DOCX</v>
      </c>
    </row>
    <row r="199" spans="1:18" ht="45">
      <c r="A199" s="9" t="s">
        <v>945</v>
      </c>
      <c r="B199" s="7">
        <v>44979</v>
      </c>
      <c r="C199" s="8" t="s">
        <v>178</v>
      </c>
      <c r="D199" s="8" t="s">
        <v>48</v>
      </c>
      <c r="E199" s="6" t="str">
        <f>HYPERLINK("https://eping.wto.org/en/Search?viewData= G/SPS/N/BDI/36, G/SPS/N/KEN/192, G/SPS/N/RWA/29, G/SPS/N/TZA/238, G/SPS/N/UGA/233"," G/SPS/N/BDI/36, G/SPS/N/KEN/192, G/SPS/N/RWA/29, G/SPS/N/TZA/238, G/SPS/N/UGA/233")</f>
        <v xml:space="preserve"> G/SPS/N/BDI/36, G/SPS/N/KEN/192, G/SPS/N/RWA/29, G/SPS/N/TZA/238, G/SPS/N/UGA/233</v>
      </c>
      <c r="F199" s="6" t="s">
        <v>82</v>
      </c>
      <c r="G199" s="8" t="s">
        <v>204</v>
      </c>
      <c r="H199" s="8" t="s">
        <v>205</v>
      </c>
      <c r="I199" s="6" t="s">
        <v>20</v>
      </c>
      <c r="J199" s="6" t="s">
        <v>179</v>
      </c>
      <c r="L199" s="6" t="s">
        <v>384</v>
      </c>
      <c r="M199" s="7">
        <v>45053</v>
      </c>
      <c r="N199" s="6" t="s">
        <v>22</v>
      </c>
      <c r="O199" s="8" t="s">
        <v>843</v>
      </c>
      <c r="P199" s="6" t="str">
        <f>HYPERLINK("https://docs.wto.org/imrd/directdoc.asp?DDFDocuments/t/G/TBTN23/IRL4.DOCX", "https://docs.wto.org/imrd/directdoc.asp?DDFDocuments/t/G/TBTN23/IRL4.DOCX")</f>
        <v>https://docs.wto.org/imrd/directdoc.asp?DDFDocuments/t/G/TBTN23/IRL4.DOCX</v>
      </c>
      <c r="Q199" s="6" t="str">
        <f>HYPERLINK("https://docs.wto.org/imrd/directdoc.asp?DDFDocuments/u/G/TBTN23/IRL4.DOCX", "https://docs.wto.org/imrd/directdoc.asp?DDFDocuments/u/G/TBTN23/IRL4.DOCX")</f>
        <v>https://docs.wto.org/imrd/directdoc.asp?DDFDocuments/u/G/TBTN23/IRL4.DOCX</v>
      </c>
      <c r="R199" s="6" t="str">
        <f>HYPERLINK("https://docs.wto.org/imrd/directdoc.asp?DDFDocuments/v/G/TBTN23/IRL4.DOCX", "https://docs.wto.org/imrd/directdoc.asp?DDFDocuments/v/G/TBTN23/IRL4.DOCX")</f>
        <v>https://docs.wto.org/imrd/directdoc.asp?DDFDocuments/v/G/TBTN23/IRL4.DOCX</v>
      </c>
    </row>
    <row r="200" spans="1:18" ht="75">
      <c r="A200" s="9" t="s">
        <v>945</v>
      </c>
      <c r="B200" s="7">
        <v>44979</v>
      </c>
      <c r="C200" s="8" t="s">
        <v>178</v>
      </c>
      <c r="D200" s="8" t="s">
        <v>48</v>
      </c>
      <c r="E200" s="6" t="str">
        <f>HYPERLINK("https://eping.wto.org/en/Search?viewData= G/SPS/N/BDI/37, G/SPS/N/KEN/193, G/SPS/N/RWA/30, G/SPS/N/TZA/239, G/SPS/N/UGA/234"," G/SPS/N/BDI/37, G/SPS/N/KEN/193, G/SPS/N/RWA/30, G/SPS/N/TZA/239, G/SPS/N/UGA/234")</f>
        <v xml:space="preserve"> G/SPS/N/BDI/37, G/SPS/N/KEN/193, G/SPS/N/RWA/30, G/SPS/N/TZA/239, G/SPS/N/UGA/234</v>
      </c>
      <c r="F200" s="6" t="s">
        <v>163</v>
      </c>
      <c r="G200" s="8" t="s">
        <v>176</v>
      </c>
      <c r="H200" s="8" t="s">
        <v>177</v>
      </c>
      <c r="I200" s="6" t="s">
        <v>20</v>
      </c>
      <c r="J200" s="6" t="s">
        <v>179</v>
      </c>
      <c r="L200" s="6" t="s">
        <v>236</v>
      </c>
      <c r="M200" s="7">
        <v>45023</v>
      </c>
      <c r="N200" s="6" t="s">
        <v>22</v>
      </c>
      <c r="O200" s="8" t="s">
        <v>848</v>
      </c>
      <c r="P200" s="6" t="str">
        <f>HYPERLINK("https://docs.wto.org/imrd/directdoc.asp?DDFDocuments/t/G/SPS/NUKR196.DOCX", "https://docs.wto.org/imrd/directdoc.asp?DDFDocuments/t/G/SPS/NUKR196.DOCX")</f>
        <v>https://docs.wto.org/imrd/directdoc.asp?DDFDocuments/t/G/SPS/NUKR196.DOCX</v>
      </c>
      <c r="Q200" s="6" t="str">
        <f>HYPERLINK("https://docs.wto.org/imrd/directdoc.asp?DDFDocuments/u/G/SPS/NUKR196.DOCX", "https://docs.wto.org/imrd/directdoc.asp?DDFDocuments/u/G/SPS/NUKR196.DOCX")</f>
        <v>https://docs.wto.org/imrd/directdoc.asp?DDFDocuments/u/G/SPS/NUKR196.DOCX</v>
      </c>
      <c r="R200" s="6" t="str">
        <f>HYPERLINK("https://docs.wto.org/imrd/directdoc.asp?DDFDocuments/v/G/SPS/NUKR196.DOCX", "https://docs.wto.org/imrd/directdoc.asp?DDFDocuments/v/G/SPS/NUKR196.DOCX")</f>
        <v>https://docs.wto.org/imrd/directdoc.asp?DDFDocuments/v/G/SPS/NUKR196.DOCX</v>
      </c>
    </row>
    <row r="201" spans="1:18" ht="75">
      <c r="A201" s="9" t="s">
        <v>945</v>
      </c>
      <c r="B201" s="7">
        <v>44979</v>
      </c>
      <c r="C201" s="8" t="s">
        <v>178</v>
      </c>
      <c r="D201" s="8" t="s">
        <v>48</v>
      </c>
      <c r="E201" s="6" t="str">
        <f>HYPERLINK("https://eping.wto.org/en/Search?viewData= G/SPS/N/BDI/37, G/SPS/N/KEN/193, G/SPS/N/RWA/30, G/SPS/N/TZA/239, G/SPS/N/UGA/234"," G/SPS/N/BDI/37, G/SPS/N/KEN/193, G/SPS/N/RWA/30, G/SPS/N/TZA/239, G/SPS/N/UGA/234")</f>
        <v xml:space="preserve"> G/SPS/N/BDI/37, G/SPS/N/KEN/193, G/SPS/N/RWA/30, G/SPS/N/TZA/239, G/SPS/N/UGA/234</v>
      </c>
      <c r="F201" s="6" t="s">
        <v>208</v>
      </c>
      <c r="G201" s="8" t="s">
        <v>176</v>
      </c>
      <c r="H201" s="8" t="s">
        <v>177</v>
      </c>
      <c r="I201" s="6" t="s">
        <v>20</v>
      </c>
      <c r="J201" s="6" t="s">
        <v>179</v>
      </c>
      <c r="L201" s="6" t="s">
        <v>426</v>
      </c>
      <c r="M201" s="7">
        <v>45034</v>
      </c>
      <c r="N201" s="6" t="s">
        <v>22</v>
      </c>
      <c r="O201" s="6"/>
      <c r="P201" s="6" t="str">
        <f>HYPERLINK("https://docs.wto.org/imrd/directdoc.asp?DDFDocuments/t/G/SPS/NCAN1475.DOCX", "https://docs.wto.org/imrd/directdoc.asp?DDFDocuments/t/G/SPS/NCAN1475.DOCX")</f>
        <v>https://docs.wto.org/imrd/directdoc.asp?DDFDocuments/t/G/SPS/NCAN1475.DOCX</v>
      </c>
      <c r="Q201" s="6" t="str">
        <f>HYPERLINK("https://docs.wto.org/imrd/directdoc.asp?DDFDocuments/u/G/SPS/NCAN1475.DOCX", "https://docs.wto.org/imrd/directdoc.asp?DDFDocuments/u/G/SPS/NCAN1475.DOCX")</f>
        <v>https://docs.wto.org/imrd/directdoc.asp?DDFDocuments/u/G/SPS/NCAN1475.DOCX</v>
      </c>
      <c r="R201" s="6" t="str">
        <f>HYPERLINK("https://docs.wto.org/imrd/directdoc.asp?DDFDocuments/v/G/SPS/NCAN1475.DOCX", "https://docs.wto.org/imrd/directdoc.asp?DDFDocuments/v/G/SPS/NCAN1475.DOCX")</f>
        <v>https://docs.wto.org/imrd/directdoc.asp?DDFDocuments/v/G/SPS/NCAN1475.DOCX</v>
      </c>
    </row>
    <row r="202" spans="1:18" ht="75">
      <c r="A202" s="9" t="s">
        <v>945</v>
      </c>
      <c r="B202" s="7">
        <v>44979</v>
      </c>
      <c r="C202" s="8" t="s">
        <v>178</v>
      </c>
      <c r="D202" s="8" t="s">
        <v>48</v>
      </c>
      <c r="E202" s="6" t="str">
        <f>HYPERLINK("https://eping.wto.org/en/Search?viewData= G/SPS/N/BDI/37, G/SPS/N/KEN/193, G/SPS/N/RWA/30, G/SPS/N/TZA/239, G/SPS/N/UGA/234"," G/SPS/N/BDI/37, G/SPS/N/KEN/193, G/SPS/N/RWA/30, G/SPS/N/TZA/239, G/SPS/N/UGA/234")</f>
        <v xml:space="preserve"> G/SPS/N/BDI/37, G/SPS/N/KEN/193, G/SPS/N/RWA/30, G/SPS/N/TZA/239, G/SPS/N/UGA/234</v>
      </c>
      <c r="F202" s="6" t="s">
        <v>24</v>
      </c>
      <c r="G202" s="8" t="s">
        <v>176</v>
      </c>
      <c r="H202" s="8" t="s">
        <v>177</v>
      </c>
      <c r="I202" s="6" t="s">
        <v>20</v>
      </c>
      <c r="J202" s="6" t="s">
        <v>179</v>
      </c>
      <c r="L202" s="6" t="s">
        <v>20</v>
      </c>
      <c r="M202" s="7">
        <v>45019</v>
      </c>
      <c r="N202" s="6" t="s">
        <v>22</v>
      </c>
      <c r="O202" s="8" t="s">
        <v>857</v>
      </c>
      <c r="P202" s="6" t="str">
        <f>HYPERLINK("https://docs.wto.org/imrd/directdoc.asp?DDFDocuments/t/G/TBTN23/USA1961.DOCX", "https://docs.wto.org/imrd/directdoc.asp?DDFDocuments/t/G/TBTN23/USA1961.DOCX")</f>
        <v>https://docs.wto.org/imrd/directdoc.asp?DDFDocuments/t/G/TBTN23/USA1961.DOCX</v>
      </c>
      <c r="Q202" s="6" t="str">
        <f>HYPERLINK("https://docs.wto.org/imrd/directdoc.asp?DDFDocuments/u/G/TBTN23/USA1961.DOCX", "https://docs.wto.org/imrd/directdoc.asp?DDFDocuments/u/G/TBTN23/USA1961.DOCX")</f>
        <v>https://docs.wto.org/imrd/directdoc.asp?DDFDocuments/u/G/TBTN23/USA1961.DOCX</v>
      </c>
      <c r="R202" s="6" t="str">
        <f>HYPERLINK("https://docs.wto.org/imrd/directdoc.asp?DDFDocuments/v/G/TBTN23/USA1961.DOCX", "https://docs.wto.org/imrd/directdoc.asp?DDFDocuments/v/G/TBTN23/USA1961.DOCX")</f>
        <v>https://docs.wto.org/imrd/directdoc.asp?DDFDocuments/v/G/TBTN23/USA1961.DOCX</v>
      </c>
    </row>
    <row r="203" spans="1:18" ht="45">
      <c r="A203" s="2" t="s">
        <v>945</v>
      </c>
      <c r="B203" s="7">
        <v>44979</v>
      </c>
      <c r="C203" s="8" t="s">
        <v>178</v>
      </c>
      <c r="D203" s="8" t="s">
        <v>48</v>
      </c>
      <c r="E203" s="6" t="str">
        <f>HYPERLINK("https://eping.wto.org/en/Search?viewData= G/SPS/N/BDI/36, G/SPS/N/KEN/192, G/SPS/N/RWA/29, G/SPS/N/TZA/238, G/SPS/N/UGA/233"," G/SPS/N/BDI/36, G/SPS/N/KEN/192, G/SPS/N/RWA/29, G/SPS/N/TZA/238, G/SPS/N/UGA/233")</f>
        <v xml:space="preserve"> G/SPS/N/BDI/36, G/SPS/N/KEN/192, G/SPS/N/RWA/29, G/SPS/N/TZA/238, G/SPS/N/UGA/233</v>
      </c>
      <c r="F203" s="6" t="s">
        <v>171</v>
      </c>
      <c r="G203" s="8" t="s">
        <v>204</v>
      </c>
      <c r="H203" s="8" t="s">
        <v>205</v>
      </c>
      <c r="I203" s="6" t="s">
        <v>20</v>
      </c>
      <c r="J203" s="6" t="s">
        <v>179</v>
      </c>
      <c r="L203" s="6" t="s">
        <v>20</v>
      </c>
      <c r="M203" s="7">
        <v>45020</v>
      </c>
      <c r="N203" s="6" t="s">
        <v>22</v>
      </c>
      <c r="O203" s="8" t="s">
        <v>863</v>
      </c>
      <c r="P203" s="6" t="str">
        <f>HYPERLINK("https://docs.wto.org/imrd/directdoc.asp?DDFDocuments/t/G/TBTN23/CHN1714.DOCX", "https://docs.wto.org/imrd/directdoc.asp?DDFDocuments/t/G/TBTN23/CHN1714.DOCX")</f>
        <v>https://docs.wto.org/imrd/directdoc.asp?DDFDocuments/t/G/TBTN23/CHN1714.DOCX</v>
      </c>
      <c r="Q203" s="6" t="str">
        <f>HYPERLINK("https://docs.wto.org/imrd/directdoc.asp?DDFDocuments/u/G/TBTN23/CHN1714.DOCX", "https://docs.wto.org/imrd/directdoc.asp?DDFDocuments/u/G/TBTN23/CHN1714.DOCX")</f>
        <v>https://docs.wto.org/imrd/directdoc.asp?DDFDocuments/u/G/TBTN23/CHN1714.DOCX</v>
      </c>
      <c r="R203" s="6" t="str">
        <f>HYPERLINK("https://docs.wto.org/imrd/directdoc.asp?DDFDocuments/v/G/TBTN23/CHN1714.DOCX", "https://docs.wto.org/imrd/directdoc.asp?DDFDocuments/v/G/TBTN23/CHN1714.DOCX")</f>
        <v>https://docs.wto.org/imrd/directdoc.asp?DDFDocuments/v/G/TBTN23/CHN1714.DOCX</v>
      </c>
    </row>
    <row r="204" spans="1:18" ht="45">
      <c r="A204" s="2" t="s">
        <v>945</v>
      </c>
      <c r="B204" s="7">
        <v>44979</v>
      </c>
      <c r="C204" s="8" t="s">
        <v>178</v>
      </c>
      <c r="D204" s="8" t="s">
        <v>48</v>
      </c>
      <c r="E204" s="6" t="str">
        <f>HYPERLINK("https://eping.wto.org/en/Search?viewData= G/SPS/N/BDI/36, G/SPS/N/KEN/192, G/SPS/N/RWA/29, G/SPS/N/TZA/238, G/SPS/N/UGA/233"," G/SPS/N/BDI/36, G/SPS/N/KEN/192, G/SPS/N/RWA/29, G/SPS/N/TZA/238, G/SPS/N/UGA/233")</f>
        <v xml:space="preserve"> G/SPS/N/BDI/36, G/SPS/N/KEN/192, G/SPS/N/RWA/29, G/SPS/N/TZA/238, G/SPS/N/UGA/233</v>
      </c>
      <c r="F204" s="6" t="s">
        <v>24</v>
      </c>
      <c r="G204" s="8" t="s">
        <v>204</v>
      </c>
      <c r="H204" s="8" t="s">
        <v>205</v>
      </c>
      <c r="I204" s="6" t="s">
        <v>20</v>
      </c>
      <c r="J204" s="6" t="s">
        <v>179</v>
      </c>
      <c r="L204" s="6" t="s">
        <v>20</v>
      </c>
      <c r="M204" s="7">
        <v>45020</v>
      </c>
      <c r="N204" s="6" t="s">
        <v>22</v>
      </c>
      <c r="O204" s="8" t="s">
        <v>870</v>
      </c>
      <c r="P204" s="6" t="str">
        <f>HYPERLINK("https://docs.wto.org/imrd/directdoc.asp?DDFDocuments/t/G/TBTN23/CHN1713.DOCX", "https://docs.wto.org/imrd/directdoc.asp?DDFDocuments/t/G/TBTN23/CHN1713.DOCX")</f>
        <v>https://docs.wto.org/imrd/directdoc.asp?DDFDocuments/t/G/TBTN23/CHN1713.DOCX</v>
      </c>
      <c r="Q204" s="6" t="str">
        <f>HYPERLINK("https://docs.wto.org/imrd/directdoc.asp?DDFDocuments/u/G/TBTN23/CHN1713.DOCX", "https://docs.wto.org/imrd/directdoc.asp?DDFDocuments/u/G/TBTN23/CHN1713.DOCX")</f>
        <v>https://docs.wto.org/imrd/directdoc.asp?DDFDocuments/u/G/TBTN23/CHN1713.DOCX</v>
      </c>
      <c r="R204" s="6" t="str">
        <f>HYPERLINK("https://docs.wto.org/imrd/directdoc.asp?DDFDocuments/v/G/TBTN23/CHN1713.DOCX", "https://docs.wto.org/imrd/directdoc.asp?DDFDocuments/v/G/TBTN23/CHN1713.DOCX")</f>
        <v>https://docs.wto.org/imrd/directdoc.asp?DDFDocuments/v/G/TBTN23/CHN1713.DOCX</v>
      </c>
    </row>
    <row r="205" spans="1:18" ht="75">
      <c r="A205" s="2" t="s">
        <v>945</v>
      </c>
      <c r="B205" s="7">
        <v>44979</v>
      </c>
      <c r="C205" s="8" t="s">
        <v>178</v>
      </c>
      <c r="D205" s="8" t="s">
        <v>48</v>
      </c>
      <c r="E205" s="6" t="str">
        <f>HYPERLINK("https://eping.wto.org/en/Search?viewData= G/SPS/N/BDI/37, G/SPS/N/KEN/193, G/SPS/N/RWA/30, G/SPS/N/TZA/239, G/SPS/N/UGA/234"," G/SPS/N/BDI/37, G/SPS/N/KEN/193, G/SPS/N/RWA/30, G/SPS/N/TZA/239, G/SPS/N/UGA/234")</f>
        <v xml:space="preserve"> G/SPS/N/BDI/37, G/SPS/N/KEN/193, G/SPS/N/RWA/30, G/SPS/N/TZA/239, G/SPS/N/UGA/234</v>
      </c>
      <c r="F205" s="6" t="s">
        <v>171</v>
      </c>
      <c r="G205" s="8" t="s">
        <v>176</v>
      </c>
      <c r="H205" s="8" t="s">
        <v>177</v>
      </c>
      <c r="I205" s="6" t="s">
        <v>20</v>
      </c>
      <c r="J205" s="6" t="s">
        <v>179</v>
      </c>
      <c r="L205" s="6" t="s">
        <v>56</v>
      </c>
      <c r="M205" s="7">
        <v>45020</v>
      </c>
      <c r="N205" s="6" t="s">
        <v>22</v>
      </c>
      <c r="O205" s="8" t="s">
        <v>873</v>
      </c>
      <c r="P205" s="6" t="str">
        <f>HYPERLINK("https://docs.wto.org/imrd/directdoc.asp?DDFDocuments/t/G/TBTN23/EU951.DOCX", "https://docs.wto.org/imrd/directdoc.asp?DDFDocuments/t/G/TBTN23/EU951.DOCX")</f>
        <v>https://docs.wto.org/imrd/directdoc.asp?DDFDocuments/t/G/TBTN23/EU951.DOCX</v>
      </c>
      <c r="Q205" s="6" t="str">
        <f>HYPERLINK("https://docs.wto.org/imrd/directdoc.asp?DDFDocuments/u/G/TBTN23/EU951.DOCX", "https://docs.wto.org/imrd/directdoc.asp?DDFDocuments/u/G/TBTN23/EU951.DOCX")</f>
        <v>https://docs.wto.org/imrd/directdoc.asp?DDFDocuments/u/G/TBTN23/EU951.DOCX</v>
      </c>
      <c r="R205" s="6" t="str">
        <f>HYPERLINK("https://docs.wto.org/imrd/directdoc.asp?DDFDocuments/v/G/TBTN23/EU951.DOCX", "https://docs.wto.org/imrd/directdoc.asp?DDFDocuments/v/G/TBTN23/EU951.DOCX")</f>
        <v>https://docs.wto.org/imrd/directdoc.asp?DDFDocuments/v/G/TBTN23/EU951.DOCX</v>
      </c>
    </row>
    <row r="206" spans="1:18" ht="75">
      <c r="A206" s="2" t="s">
        <v>945</v>
      </c>
      <c r="B206" s="7">
        <v>44979</v>
      </c>
      <c r="C206" s="8" t="s">
        <v>178</v>
      </c>
      <c r="D206" s="8" t="s">
        <v>48</v>
      </c>
      <c r="E206" s="6" t="str">
        <f>HYPERLINK("https://eping.wto.org/en/Search?viewData= G/SPS/N/BDI/37, G/SPS/N/KEN/193, G/SPS/N/RWA/30, G/SPS/N/TZA/239, G/SPS/N/UGA/234"," G/SPS/N/BDI/37, G/SPS/N/KEN/193, G/SPS/N/RWA/30, G/SPS/N/TZA/239, G/SPS/N/UGA/234")</f>
        <v xml:space="preserve"> G/SPS/N/BDI/37, G/SPS/N/KEN/193, G/SPS/N/RWA/30, G/SPS/N/TZA/239, G/SPS/N/UGA/234</v>
      </c>
      <c r="F206" s="6" t="s">
        <v>82</v>
      </c>
      <c r="G206" s="8" t="s">
        <v>176</v>
      </c>
      <c r="H206" s="8" t="s">
        <v>177</v>
      </c>
      <c r="I206" s="6" t="s">
        <v>20</v>
      </c>
      <c r="J206" s="6" t="s">
        <v>179</v>
      </c>
      <c r="L206" s="6" t="s">
        <v>56</v>
      </c>
      <c r="M206" s="7">
        <v>45020</v>
      </c>
      <c r="N206" s="6" t="s">
        <v>22</v>
      </c>
      <c r="O206" s="8" t="s">
        <v>879</v>
      </c>
      <c r="P206" s="6" t="str">
        <f>HYPERLINK("https://docs.wto.org/imrd/directdoc.asp?DDFDocuments/t/G/TBTN23/KEN1379.DOCX", "https://docs.wto.org/imrd/directdoc.asp?DDFDocuments/t/G/TBTN23/KEN1379.DOCX")</f>
        <v>https://docs.wto.org/imrd/directdoc.asp?DDFDocuments/t/G/TBTN23/KEN1379.DOCX</v>
      </c>
      <c r="Q206" s="6" t="str">
        <f>HYPERLINK("https://docs.wto.org/imrd/directdoc.asp?DDFDocuments/u/G/TBTN23/KEN1379.DOCX", "https://docs.wto.org/imrd/directdoc.asp?DDFDocuments/u/G/TBTN23/KEN1379.DOCX")</f>
        <v>https://docs.wto.org/imrd/directdoc.asp?DDFDocuments/u/G/TBTN23/KEN1379.DOCX</v>
      </c>
      <c r="R206" s="6" t="str">
        <f>HYPERLINK("https://docs.wto.org/imrd/directdoc.asp?DDFDocuments/v/G/TBTN23/KEN1379.DOCX", "https://docs.wto.org/imrd/directdoc.asp?DDFDocuments/v/G/TBTN23/KEN1379.DOCX")</f>
        <v>https://docs.wto.org/imrd/directdoc.asp?DDFDocuments/v/G/TBTN23/KEN1379.DOCX</v>
      </c>
    </row>
    <row r="207" spans="1:18" ht="75">
      <c r="A207" s="9" t="s">
        <v>1010</v>
      </c>
      <c r="B207" s="7">
        <v>44960</v>
      </c>
      <c r="C207" s="8" t="s">
        <v>861</v>
      </c>
      <c r="D207" s="8" t="s">
        <v>55</v>
      </c>
      <c r="E207" s="6" t="str">
        <f>HYPERLINK("https://eping.wto.org/en/Search?viewData= G/TBT/N/CHN/1714"," G/TBT/N/CHN/1714")</f>
        <v xml:space="preserve"> G/TBT/N/CHN/1714</v>
      </c>
      <c r="F207" s="6" t="s">
        <v>858</v>
      </c>
      <c r="G207" s="8" t="s">
        <v>859</v>
      </c>
      <c r="H207" s="8" t="s">
        <v>860</v>
      </c>
      <c r="I207" s="6" t="s">
        <v>734</v>
      </c>
      <c r="J207" s="6" t="s">
        <v>862</v>
      </c>
      <c r="L207" s="6" t="s">
        <v>20</v>
      </c>
      <c r="M207" s="7">
        <v>45020</v>
      </c>
      <c r="N207" s="6" t="s">
        <v>22</v>
      </c>
      <c r="O207" s="8" t="s">
        <v>884</v>
      </c>
      <c r="P207" s="6" t="str">
        <f>HYPERLINK("https://docs.wto.org/imrd/directdoc.asp?DDFDocuments/t/G/TBTN23/CHN1715.DOCX", "https://docs.wto.org/imrd/directdoc.asp?DDFDocuments/t/G/TBTN23/CHN1715.DOCX")</f>
        <v>https://docs.wto.org/imrd/directdoc.asp?DDFDocuments/t/G/TBTN23/CHN1715.DOCX</v>
      </c>
      <c r="Q207" s="6" t="str">
        <f>HYPERLINK("https://docs.wto.org/imrd/directdoc.asp?DDFDocuments/u/G/TBTN23/CHN1715.DOCX", "https://docs.wto.org/imrd/directdoc.asp?DDFDocuments/u/G/TBTN23/CHN1715.DOCX")</f>
        <v>https://docs.wto.org/imrd/directdoc.asp?DDFDocuments/u/G/TBTN23/CHN1715.DOCX</v>
      </c>
      <c r="R207" s="6" t="str">
        <f>HYPERLINK("https://docs.wto.org/imrd/directdoc.asp?DDFDocuments/v/G/TBTN23/CHN1715.DOCX", "https://docs.wto.org/imrd/directdoc.asp?DDFDocuments/v/G/TBTN23/CHN1715.DOCX")</f>
        <v>https://docs.wto.org/imrd/directdoc.asp?DDFDocuments/v/G/TBTN23/CHN1715.DOCX</v>
      </c>
    </row>
    <row r="208" spans="1:18" ht="90">
      <c r="A208" s="9" t="s">
        <v>1013</v>
      </c>
      <c r="B208" s="7">
        <v>44960</v>
      </c>
      <c r="C208" s="8" t="s">
        <v>882</v>
      </c>
      <c r="D208" s="8" t="s">
        <v>299</v>
      </c>
      <c r="E208" s="6" t="str">
        <f>HYPERLINK("https://eping.wto.org/en/Search?viewData= G/TBT/N/CHN/1715"," G/TBT/N/CHN/1715")</f>
        <v xml:space="preserve"> G/TBT/N/CHN/1715</v>
      </c>
      <c r="F208" s="6" t="s">
        <v>858</v>
      </c>
      <c r="G208" s="8" t="s">
        <v>880</v>
      </c>
      <c r="H208" s="8" t="s">
        <v>881</v>
      </c>
      <c r="I208" s="6" t="s">
        <v>883</v>
      </c>
      <c r="J208" s="6" t="s">
        <v>255</v>
      </c>
      <c r="L208" s="6" t="s">
        <v>20</v>
      </c>
      <c r="M208" s="7">
        <v>45020</v>
      </c>
      <c r="N208" s="6" t="s">
        <v>22</v>
      </c>
      <c r="O208" s="8" t="s">
        <v>890</v>
      </c>
      <c r="P208" s="6" t="str">
        <f>HYPERLINK("https://docs.wto.org/imrd/directdoc.asp?DDFDocuments/t/G/TBTN23/CHN1716.DOCX", "https://docs.wto.org/imrd/directdoc.asp?DDFDocuments/t/G/TBTN23/CHN1716.DOCX")</f>
        <v>https://docs.wto.org/imrd/directdoc.asp?DDFDocuments/t/G/TBTN23/CHN1716.DOCX</v>
      </c>
      <c r="Q208" s="6" t="str">
        <f>HYPERLINK("https://docs.wto.org/imrd/directdoc.asp?DDFDocuments/u/G/TBTN23/CHN1716.DOCX", "https://docs.wto.org/imrd/directdoc.asp?DDFDocuments/u/G/TBTN23/CHN1716.DOCX")</f>
        <v>https://docs.wto.org/imrd/directdoc.asp?DDFDocuments/u/G/TBTN23/CHN1716.DOCX</v>
      </c>
      <c r="R208" s="6" t="str">
        <f>HYPERLINK("https://docs.wto.org/imrd/directdoc.asp?DDFDocuments/v/G/TBTN23/CHN1716.DOCX", "https://docs.wto.org/imrd/directdoc.asp?DDFDocuments/v/G/TBTN23/CHN1716.DOCX")</f>
        <v>https://docs.wto.org/imrd/directdoc.asp?DDFDocuments/v/G/TBTN23/CHN1716.DOCX</v>
      </c>
    </row>
    <row r="209" spans="1:18" ht="90">
      <c r="A209" s="9" t="s">
        <v>940</v>
      </c>
      <c r="B209" s="7">
        <v>44984</v>
      </c>
      <c r="C209" s="8" t="s">
        <v>106</v>
      </c>
      <c r="D209" s="8" t="s">
        <v>108</v>
      </c>
      <c r="E209" s="6" t="str">
        <f>HYPERLINK("https://eping.wto.org/en/Search?viewData= G/TBT/N/GHA/23"," G/TBT/N/GHA/23")</f>
        <v xml:space="preserve"> G/TBT/N/GHA/23</v>
      </c>
      <c r="F209" s="6" t="s">
        <v>97</v>
      </c>
      <c r="G209" s="8" t="s">
        <v>104</v>
      </c>
      <c r="H209" s="8" t="s">
        <v>105</v>
      </c>
      <c r="I209" s="6" t="s">
        <v>20</v>
      </c>
      <c r="J209" s="6" t="s">
        <v>107</v>
      </c>
      <c r="L209" s="6" t="s">
        <v>466</v>
      </c>
      <c r="M209" s="7">
        <v>45020</v>
      </c>
      <c r="N209" s="6" t="s">
        <v>22</v>
      </c>
      <c r="O209" s="8" t="s">
        <v>894</v>
      </c>
      <c r="P209" s="6" t="str">
        <f>HYPERLINK("https://docs.wto.org/imrd/directdoc.asp?DDFDocuments/t/G/SPS/NCHL740.DOCX", "https://docs.wto.org/imrd/directdoc.asp?DDFDocuments/t/G/SPS/NCHL740.DOCX")</f>
        <v>https://docs.wto.org/imrd/directdoc.asp?DDFDocuments/t/G/SPS/NCHL740.DOCX</v>
      </c>
      <c r="Q209" s="6" t="str">
        <f>HYPERLINK("https://docs.wto.org/imrd/directdoc.asp?DDFDocuments/u/G/SPS/NCHL740.DOCX", "https://docs.wto.org/imrd/directdoc.asp?DDFDocuments/u/G/SPS/NCHL740.DOCX")</f>
        <v>https://docs.wto.org/imrd/directdoc.asp?DDFDocuments/u/G/SPS/NCHL740.DOCX</v>
      </c>
      <c r="R209" s="6" t="str">
        <f>HYPERLINK("https://docs.wto.org/imrd/directdoc.asp?DDFDocuments/v/G/SPS/NCHL740.DOCX", "https://docs.wto.org/imrd/directdoc.asp?DDFDocuments/v/G/SPS/NCHL740.DOCX")</f>
        <v>https://docs.wto.org/imrd/directdoc.asp?DDFDocuments/v/G/SPS/NCHL740.DOCX</v>
      </c>
    </row>
    <row r="210" spans="1:18" ht="75">
      <c r="A210" s="9" t="s">
        <v>1006</v>
      </c>
      <c r="B210" s="7">
        <v>44963</v>
      </c>
      <c r="C210" s="8" t="s">
        <v>835</v>
      </c>
      <c r="D210" s="8" t="s">
        <v>299</v>
      </c>
      <c r="E210" s="6" t="str">
        <f>HYPERLINK("https://eping.wto.org/en/Search?viewData= G/TBT/N/EGY/340"," G/TBT/N/EGY/340")</f>
        <v xml:space="preserve"> G/TBT/N/EGY/340</v>
      </c>
      <c r="F210" s="6" t="s">
        <v>333</v>
      </c>
      <c r="G210" s="8" t="s">
        <v>833</v>
      </c>
      <c r="H210" s="8" t="s">
        <v>834</v>
      </c>
      <c r="I210" s="6" t="s">
        <v>20</v>
      </c>
      <c r="J210" s="6" t="s">
        <v>836</v>
      </c>
      <c r="L210" s="6" t="s">
        <v>236</v>
      </c>
      <c r="M210" s="7">
        <v>45019</v>
      </c>
      <c r="N210" s="6" t="s">
        <v>22</v>
      </c>
      <c r="O210" s="8" t="s">
        <v>896</v>
      </c>
      <c r="P210" s="6" t="str">
        <f>HYPERLINK("https://docs.wto.org/imrd/directdoc.asp?DDFDocuments/t/G/SPS/NSAU494.DOCX", "https://docs.wto.org/imrd/directdoc.asp?DDFDocuments/t/G/SPS/NSAU494.DOCX")</f>
        <v>https://docs.wto.org/imrd/directdoc.asp?DDFDocuments/t/G/SPS/NSAU494.DOCX</v>
      </c>
      <c r="Q210" s="6" t="str">
        <f>HYPERLINK("https://docs.wto.org/imrd/directdoc.asp?DDFDocuments/u/G/SPS/NSAU494.DOCX", "https://docs.wto.org/imrd/directdoc.asp?DDFDocuments/u/G/SPS/NSAU494.DOCX")</f>
        <v>https://docs.wto.org/imrd/directdoc.asp?DDFDocuments/u/G/SPS/NSAU494.DOCX</v>
      </c>
      <c r="R210" s="6" t="str">
        <f>HYPERLINK("https://docs.wto.org/imrd/directdoc.asp?DDFDocuments/v/G/SPS/NSAU494.DOCX", "https://docs.wto.org/imrd/directdoc.asp?DDFDocuments/v/G/SPS/NSAU494.DOCX")</f>
        <v>https://docs.wto.org/imrd/directdoc.asp?DDFDocuments/v/G/SPS/NSAU494.DOCX</v>
      </c>
    </row>
    <row r="211" spans="1:18" ht="60">
      <c r="A211" s="9" t="s">
        <v>969</v>
      </c>
      <c r="B211" s="7">
        <v>44977</v>
      </c>
      <c r="C211" s="8" t="s">
        <v>400</v>
      </c>
      <c r="D211" s="8" t="s">
        <v>299</v>
      </c>
      <c r="E211" s="6" t="str">
        <f>HYPERLINK("https://eping.wto.org/en/Search?viewData= G/TBT/N/CAN/690"," G/TBT/N/CAN/690")</f>
        <v xml:space="preserve"> G/TBT/N/CAN/690</v>
      </c>
      <c r="F211" s="6" t="s">
        <v>43</v>
      </c>
      <c r="G211" s="8" t="s">
        <v>398</v>
      </c>
      <c r="H211" s="8" t="s">
        <v>399</v>
      </c>
      <c r="I211" s="6" t="s">
        <v>20</v>
      </c>
      <c r="J211" s="6" t="s">
        <v>346</v>
      </c>
      <c r="L211" s="6" t="s">
        <v>236</v>
      </c>
      <c r="M211" s="7">
        <v>45019</v>
      </c>
      <c r="N211" s="6" t="s">
        <v>22</v>
      </c>
      <c r="O211" s="8" t="s">
        <v>900</v>
      </c>
      <c r="P211" s="6" t="str">
        <f>HYPERLINK("https://docs.wto.org/imrd/directdoc.asp?DDFDocuments/t/G/SPS/NKOR774.DOCX", "https://docs.wto.org/imrd/directdoc.asp?DDFDocuments/t/G/SPS/NKOR774.DOCX")</f>
        <v>https://docs.wto.org/imrd/directdoc.asp?DDFDocuments/t/G/SPS/NKOR774.DOCX</v>
      </c>
      <c r="Q211" s="6" t="str">
        <f>HYPERLINK("https://docs.wto.org/imrd/directdoc.asp?DDFDocuments/u/G/SPS/NKOR774.DOCX", "https://docs.wto.org/imrd/directdoc.asp?DDFDocuments/u/G/SPS/NKOR774.DOCX")</f>
        <v>https://docs.wto.org/imrd/directdoc.asp?DDFDocuments/u/G/SPS/NKOR774.DOCX</v>
      </c>
      <c r="R211" s="6" t="str">
        <f>HYPERLINK("https://docs.wto.org/imrd/directdoc.asp?DDFDocuments/v/G/SPS/NKOR774.DOCX", "https://docs.wto.org/imrd/directdoc.asp?DDFDocuments/v/G/SPS/NKOR774.DOCX")</f>
        <v>https://docs.wto.org/imrd/directdoc.asp?DDFDocuments/v/G/SPS/NKOR774.DOCX</v>
      </c>
    </row>
    <row r="212" spans="1:18" ht="135">
      <c r="A212" s="9" t="s">
        <v>963</v>
      </c>
      <c r="B212" s="7">
        <v>44978</v>
      </c>
      <c r="C212" s="8" t="s">
        <v>345</v>
      </c>
      <c r="D212" s="8" t="s">
        <v>299</v>
      </c>
      <c r="E212" s="6" t="str">
        <f>HYPERLINK("https://eping.wto.org/en/Search?viewData= G/TBT/N/CAN/693"," G/TBT/N/CAN/693")</f>
        <v xml:space="preserve"> G/TBT/N/CAN/693</v>
      </c>
      <c r="F212" s="6" t="s">
        <v>43</v>
      </c>
      <c r="G212" s="8" t="s">
        <v>343</v>
      </c>
      <c r="H212" s="8" t="s">
        <v>344</v>
      </c>
      <c r="I212" s="6" t="s">
        <v>20</v>
      </c>
      <c r="J212" s="6" t="s">
        <v>346</v>
      </c>
      <c r="L212" s="6" t="s">
        <v>20</v>
      </c>
      <c r="M212" s="7">
        <v>45019</v>
      </c>
      <c r="N212" s="6" t="s">
        <v>22</v>
      </c>
      <c r="O212" s="8" t="s">
        <v>907</v>
      </c>
      <c r="P212" s="6" t="str">
        <f>HYPERLINK("https://docs.wto.org/imrd/directdoc.asp?DDFDocuments/t/G/TBTN23/LTU49.DOCX", "https://docs.wto.org/imrd/directdoc.asp?DDFDocuments/t/G/TBTN23/LTU49.DOCX")</f>
        <v>https://docs.wto.org/imrd/directdoc.asp?DDFDocuments/t/G/TBTN23/LTU49.DOCX</v>
      </c>
      <c r="Q212" s="6" t="str">
        <f>HYPERLINK("https://docs.wto.org/imrd/directdoc.asp?DDFDocuments/u/G/TBTN23/LTU49.DOCX", "https://docs.wto.org/imrd/directdoc.asp?DDFDocuments/u/G/TBTN23/LTU49.DOCX")</f>
        <v>https://docs.wto.org/imrd/directdoc.asp?DDFDocuments/u/G/TBTN23/LTU49.DOCX</v>
      </c>
      <c r="R212" s="6" t="str">
        <f>HYPERLINK("https://docs.wto.org/imrd/directdoc.asp?DDFDocuments/v/G/TBTN23/LTU49.DOCX", "https://docs.wto.org/imrd/directdoc.asp?DDFDocuments/v/G/TBTN23/LTU49.DOCX")</f>
        <v>https://docs.wto.org/imrd/directdoc.asp?DDFDocuments/v/G/TBTN23/LTU49.DOCX</v>
      </c>
    </row>
    <row r="213" spans="1:18" ht="60">
      <c r="A213" s="9" t="s">
        <v>962</v>
      </c>
      <c r="B213" s="7">
        <v>44978</v>
      </c>
      <c r="C213" s="8" t="s">
        <v>341</v>
      </c>
      <c r="D213" s="8" t="s">
        <v>338</v>
      </c>
      <c r="E213" s="6" t="str">
        <f>HYPERLINK("https://eping.wto.org/en/Search?viewData= G/TBT/N/EGY/344"," G/TBT/N/EGY/344")</f>
        <v xml:space="preserve"> G/TBT/N/EGY/344</v>
      </c>
      <c r="F213" s="6" t="s">
        <v>333</v>
      </c>
      <c r="G213" s="8" t="s">
        <v>339</v>
      </c>
      <c r="H213" s="8" t="s">
        <v>340</v>
      </c>
      <c r="I213" s="6" t="s">
        <v>20</v>
      </c>
      <c r="J213" s="6" t="s">
        <v>342</v>
      </c>
      <c r="L213" s="6" t="s">
        <v>913</v>
      </c>
      <c r="M213" s="7" t="s">
        <v>20</v>
      </c>
      <c r="N213" s="6" t="s">
        <v>22</v>
      </c>
      <c r="O213" s="8" t="s">
        <v>914</v>
      </c>
      <c r="P213" s="6" t="str">
        <f>HYPERLINK("https://docs.wto.org/imrd/directdoc.asp?DDFDocuments/t/G/SPS/NIDN145.DOCX", "https://docs.wto.org/imrd/directdoc.asp?DDFDocuments/t/G/SPS/NIDN145.DOCX")</f>
        <v>https://docs.wto.org/imrd/directdoc.asp?DDFDocuments/t/G/SPS/NIDN145.DOCX</v>
      </c>
      <c r="Q213" s="6" t="str">
        <f>HYPERLINK("https://docs.wto.org/imrd/directdoc.asp?DDFDocuments/u/G/SPS/NIDN145.DOCX", "https://docs.wto.org/imrd/directdoc.asp?DDFDocuments/u/G/SPS/NIDN145.DOCX")</f>
        <v>https://docs.wto.org/imrd/directdoc.asp?DDFDocuments/u/G/SPS/NIDN145.DOCX</v>
      </c>
      <c r="R213" s="6" t="str">
        <f>HYPERLINK("https://docs.wto.org/imrd/directdoc.asp?DDFDocuments/v/G/SPS/NIDN145.DOCX", "https://docs.wto.org/imrd/directdoc.asp?DDFDocuments/v/G/SPS/NIDN145.DOCX")</f>
        <v>https://docs.wto.org/imrd/directdoc.asp?DDFDocuments/v/G/SPS/NIDN145.DOCX</v>
      </c>
    </row>
    <row r="214" spans="1:18" ht="135">
      <c r="A214" s="9" t="s">
        <v>942</v>
      </c>
      <c r="B214" s="7">
        <v>44984</v>
      </c>
      <c r="C214" s="8" t="s">
        <v>119</v>
      </c>
      <c r="D214" s="8" t="s">
        <v>121</v>
      </c>
      <c r="E214" s="6" t="str">
        <f>HYPERLINK("https://eping.wto.org/en/Search?viewData= G/TBT/N/RWA/830"," G/TBT/N/RWA/830")</f>
        <v xml:space="preserve"> G/TBT/N/RWA/830</v>
      </c>
      <c r="F214" s="6" t="s">
        <v>82</v>
      </c>
      <c r="G214" s="8" t="s">
        <v>117</v>
      </c>
      <c r="H214" s="8" t="s">
        <v>118</v>
      </c>
      <c r="I214" s="6" t="s">
        <v>86</v>
      </c>
      <c r="J214" s="6" t="s">
        <v>120</v>
      </c>
      <c r="L214" s="6" t="s">
        <v>56</v>
      </c>
      <c r="M214" s="7">
        <v>45018</v>
      </c>
      <c r="N214" s="6" t="s">
        <v>22</v>
      </c>
      <c r="O214" s="8" t="s">
        <v>919</v>
      </c>
      <c r="P214" s="6" t="str">
        <f>HYPERLINK("https://docs.wto.org/imrd/directdoc.asp?DDFDocuments/t/G/TBTN23/SVN121.DOCX", "https://docs.wto.org/imrd/directdoc.asp?DDFDocuments/t/G/TBTN23/SVN121.DOCX")</f>
        <v>https://docs.wto.org/imrd/directdoc.asp?DDFDocuments/t/G/TBTN23/SVN121.DOCX</v>
      </c>
      <c r="Q214" s="6" t="str">
        <f>HYPERLINK("https://docs.wto.org/imrd/directdoc.asp?DDFDocuments/u/G/TBTN23/SVN121.DOCX", "https://docs.wto.org/imrd/directdoc.asp?DDFDocuments/u/G/TBTN23/SVN121.DOCX")</f>
        <v>https://docs.wto.org/imrd/directdoc.asp?DDFDocuments/u/G/TBTN23/SVN121.DOCX</v>
      </c>
      <c r="R214" s="6" t="str">
        <f>HYPERLINK("https://docs.wto.org/imrd/directdoc.asp?DDFDocuments/v/G/TBTN23/SVN121.DOCX", "https://docs.wto.org/imrd/directdoc.asp?DDFDocuments/v/G/TBTN23/SVN121.DOCX")</f>
        <v>https://docs.wto.org/imrd/directdoc.asp?DDFDocuments/v/G/TBTN23/SVN121.DOCX</v>
      </c>
    </row>
    <row r="215" spans="1:18" ht="60">
      <c r="A215" s="2" t="s">
        <v>936</v>
      </c>
      <c r="B215" s="7">
        <v>44985</v>
      </c>
      <c r="C215" s="8" t="s">
        <v>73</v>
      </c>
      <c r="D215" s="8" t="s">
        <v>74</v>
      </c>
      <c r="E215" s="6" t="str">
        <f>HYPERLINK("https://eping.wto.org/en/Search?viewData= G/SPS/N/BRA/2140"," G/SPS/N/BRA/2140")</f>
        <v xml:space="preserve"> G/SPS/N/BRA/2140</v>
      </c>
      <c r="F215" s="6" t="s">
        <v>70</v>
      </c>
      <c r="G215" s="8" t="s">
        <v>71</v>
      </c>
      <c r="H215" s="8" t="s">
        <v>72</v>
      </c>
      <c r="I215" s="6" t="s">
        <v>20</v>
      </c>
      <c r="J215" s="6" t="s">
        <v>20</v>
      </c>
      <c r="L215" s="6" t="s">
        <v>89</v>
      </c>
      <c r="M215" s="7">
        <v>44966</v>
      </c>
      <c r="N215" s="6" t="s">
        <v>22</v>
      </c>
      <c r="O215" s="8" t="s">
        <v>923</v>
      </c>
      <c r="P215" s="6" t="str">
        <f>HYPERLINK("https://docs.wto.org/imrd/directdoc.asp?DDFDocuments/t/G/TBTN23/PHL299.DOCX", "https://docs.wto.org/imrd/directdoc.asp?DDFDocuments/t/G/TBTN23/PHL299.DOCX")</f>
        <v>https://docs.wto.org/imrd/directdoc.asp?DDFDocuments/t/G/TBTN23/PHL299.DOCX</v>
      </c>
      <c r="Q215" s="6" t="str">
        <f>HYPERLINK("https://docs.wto.org/imrd/directdoc.asp?DDFDocuments/u/G/TBTN23/PHL299.DOCX", "https://docs.wto.org/imrd/directdoc.asp?DDFDocuments/u/G/TBTN23/PHL299.DOCX")</f>
        <v>https://docs.wto.org/imrd/directdoc.asp?DDFDocuments/u/G/TBTN23/PHL299.DOCX</v>
      </c>
      <c r="R215" s="6" t="str">
        <f>HYPERLINK("https://docs.wto.org/imrd/directdoc.asp?DDFDocuments/v/G/TBTN23/PHL299.DOCX", "https://docs.wto.org/imrd/directdoc.asp?DDFDocuments/v/G/TBTN23/PHL299.DOCX")</f>
        <v>https://docs.wto.org/imrd/directdoc.asp?DDFDocuments/v/G/TBTN23/PHL299.DOCX</v>
      </c>
    </row>
    <row r="216" spans="1:18" ht="195">
      <c r="A216" s="9" t="s">
        <v>998</v>
      </c>
      <c r="B216" s="7">
        <v>44965</v>
      </c>
      <c r="C216" s="8" t="s">
        <v>750</v>
      </c>
      <c r="D216" s="8" t="s">
        <v>55</v>
      </c>
      <c r="E216" s="6" t="str">
        <f>HYPERLINK("https://eping.wto.org/en/Search?viewData= G/TBT/N/NZL/120"," G/TBT/N/NZL/120")</f>
        <v xml:space="preserve"> G/TBT/N/NZL/120</v>
      </c>
      <c r="F216" s="6" t="s">
        <v>350</v>
      </c>
      <c r="G216" s="8" t="s">
        <v>748</v>
      </c>
      <c r="H216" s="8" t="s">
        <v>749</v>
      </c>
      <c r="I216" s="6" t="s">
        <v>751</v>
      </c>
      <c r="J216" s="6" t="s">
        <v>20</v>
      </c>
      <c r="L216" s="6" t="s">
        <v>20</v>
      </c>
      <c r="M216" s="7">
        <v>45018</v>
      </c>
      <c r="N216" s="6" t="s">
        <v>22</v>
      </c>
      <c r="O216" s="8" t="s">
        <v>929</v>
      </c>
      <c r="P216" s="6" t="str">
        <f>HYPERLINK("https://docs.wto.org/imrd/directdoc.asp?DDFDocuments/t/G/TBTN23/SAU1283.DOCX", "https://docs.wto.org/imrd/directdoc.asp?DDFDocuments/t/G/TBTN23/SAU1283.DOCX")</f>
        <v>https://docs.wto.org/imrd/directdoc.asp?DDFDocuments/t/G/TBTN23/SAU1283.DOCX</v>
      </c>
      <c r="Q216" s="6" t="str">
        <f>HYPERLINK("https://docs.wto.org/imrd/directdoc.asp?DDFDocuments/u/G/TBTN23/SAU1283.DOCX", "https://docs.wto.org/imrd/directdoc.asp?DDFDocuments/u/G/TBTN23/SAU1283.DOCX")</f>
        <v>https://docs.wto.org/imrd/directdoc.asp?DDFDocuments/u/G/TBTN23/SAU1283.DOCX</v>
      </c>
      <c r="R216" s="6" t="str">
        <f>HYPERLINK("https://docs.wto.org/imrd/directdoc.asp?DDFDocuments/v/G/TBTN23/SAU1283.DOCX", "https://docs.wto.org/imrd/directdoc.asp?DDFDocuments/v/G/TBTN23/SAU1283.DOCX")</f>
        <v>https://docs.wto.org/imrd/directdoc.asp?DDFDocuments/v/G/TBTN23/SAU1283.DOCX</v>
      </c>
    </row>
  </sheetData>
  <sortState xmlns:xlrd2="http://schemas.microsoft.com/office/spreadsheetml/2017/richdata2" ref="A2:J216">
    <sortCondition ref="A2:A216"/>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2023-03-01T09:20:15Z</dcterms:created>
  <dcterms:modified xsi:type="dcterms:W3CDTF">2023-03-02T09:14:23Z</dcterms:modified>
</cp:coreProperties>
</file>