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4\"/>
    </mc:Choice>
  </mc:AlternateContent>
  <xr:revisionPtr revIDLastSave="0" documentId="13_ncr:1_{04B0E5CE-C5C9-4FEC-BE4E-4597F3B16A48}" xr6:coauthVersionLast="47" xr6:coauthVersionMax="47" xr10:uidLastSave="{00000000-0000-0000-0000-000000000000}"/>
  <bookViews>
    <workbookView xWindow="-120" yWindow="-120" windowWidth="29040" windowHeight="1572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1" l="1"/>
  <c r="Q3" i="1"/>
  <c r="P3" i="1"/>
  <c r="C3" i="1"/>
  <c r="R140" i="1"/>
  <c r="Q140" i="1"/>
  <c r="P140" i="1"/>
  <c r="C140" i="1"/>
  <c r="R149" i="1"/>
  <c r="Q149" i="1"/>
  <c r="P149" i="1"/>
  <c r="C149" i="1"/>
  <c r="R57" i="1"/>
  <c r="Q57" i="1"/>
  <c r="P57" i="1"/>
  <c r="C57" i="1"/>
  <c r="R166" i="1"/>
  <c r="Q166" i="1"/>
  <c r="P166" i="1"/>
  <c r="C166" i="1"/>
  <c r="R65" i="1"/>
  <c r="Q65" i="1"/>
  <c r="P65" i="1"/>
  <c r="C65" i="1"/>
  <c r="R91" i="1"/>
  <c r="Q91" i="1"/>
  <c r="P91" i="1"/>
  <c r="C91" i="1"/>
  <c r="R44" i="1"/>
  <c r="Q44" i="1"/>
  <c r="P44" i="1"/>
  <c r="C44" i="1"/>
  <c r="R59" i="1"/>
  <c r="Q59" i="1"/>
  <c r="P59" i="1"/>
  <c r="C59" i="1"/>
  <c r="R90" i="1"/>
  <c r="Q90" i="1"/>
  <c r="P90" i="1"/>
  <c r="C90" i="1"/>
  <c r="R134" i="1"/>
  <c r="Q134" i="1"/>
  <c r="P134" i="1"/>
  <c r="C134" i="1"/>
  <c r="R74" i="1"/>
  <c r="Q74" i="1"/>
  <c r="P74" i="1"/>
  <c r="C74" i="1"/>
  <c r="R161" i="1"/>
  <c r="Q161" i="1"/>
  <c r="P161" i="1"/>
  <c r="C161" i="1"/>
  <c r="R160" i="1"/>
  <c r="Q160" i="1"/>
  <c r="P160" i="1"/>
  <c r="C160" i="1"/>
  <c r="R204" i="1"/>
  <c r="Q204" i="1"/>
  <c r="P204" i="1"/>
  <c r="C204" i="1"/>
  <c r="R41" i="1"/>
  <c r="Q41" i="1"/>
  <c r="P41" i="1"/>
  <c r="C41" i="1"/>
  <c r="P132" i="1"/>
  <c r="C132" i="1"/>
  <c r="R117" i="1"/>
  <c r="Q117" i="1"/>
  <c r="P117" i="1"/>
  <c r="C117" i="1"/>
  <c r="R209" i="1"/>
  <c r="Q209" i="1"/>
  <c r="P209" i="1"/>
  <c r="C209" i="1"/>
  <c r="R203" i="1"/>
  <c r="Q203" i="1"/>
  <c r="P203" i="1"/>
  <c r="C203" i="1"/>
  <c r="R202" i="1"/>
  <c r="Q202" i="1"/>
  <c r="P202" i="1"/>
  <c r="C202" i="1"/>
  <c r="R109" i="1"/>
  <c r="Q109" i="1"/>
  <c r="P109" i="1"/>
  <c r="C109" i="1"/>
  <c r="R159" i="1"/>
  <c r="Q159" i="1"/>
  <c r="P159" i="1"/>
  <c r="C159" i="1"/>
  <c r="R21" i="1"/>
  <c r="Q21" i="1"/>
  <c r="P21" i="1"/>
  <c r="C21" i="1"/>
  <c r="R208" i="1"/>
  <c r="Q208" i="1"/>
  <c r="P208" i="1"/>
  <c r="C208" i="1"/>
  <c r="R158" i="1"/>
  <c r="Q158" i="1"/>
  <c r="P158" i="1"/>
  <c r="C158" i="1"/>
  <c r="R201" i="1"/>
  <c r="Q201" i="1"/>
  <c r="P201" i="1"/>
  <c r="C201" i="1"/>
  <c r="R60" i="1"/>
  <c r="Q60" i="1"/>
  <c r="P60" i="1"/>
  <c r="C60" i="1"/>
  <c r="R207" i="1"/>
  <c r="Q207" i="1"/>
  <c r="P207" i="1"/>
  <c r="C207" i="1"/>
  <c r="R206" i="1"/>
  <c r="Q206" i="1"/>
  <c r="P206" i="1"/>
  <c r="C206" i="1"/>
  <c r="R205" i="1"/>
  <c r="Q205" i="1"/>
  <c r="P205" i="1"/>
  <c r="C205" i="1"/>
  <c r="R40" i="1"/>
  <c r="Q40" i="1"/>
  <c r="P40" i="1"/>
  <c r="C40" i="1"/>
  <c r="R56" i="1"/>
  <c r="Q56" i="1"/>
  <c r="P56" i="1"/>
  <c r="C56" i="1"/>
  <c r="R39" i="1"/>
  <c r="Q39" i="1"/>
  <c r="P39" i="1"/>
  <c r="C39" i="1"/>
  <c r="R200" i="1"/>
  <c r="Q200" i="1"/>
  <c r="P200" i="1"/>
  <c r="C200" i="1"/>
  <c r="R38" i="1"/>
  <c r="Q38" i="1"/>
  <c r="P38" i="1"/>
  <c r="C38" i="1"/>
  <c r="R37" i="1"/>
  <c r="Q37" i="1"/>
  <c r="P37" i="1"/>
  <c r="C37" i="1"/>
  <c r="R157" i="1"/>
  <c r="Q157" i="1"/>
  <c r="P157" i="1"/>
  <c r="C157" i="1"/>
  <c r="R210" i="1"/>
  <c r="Q210" i="1"/>
  <c r="P210" i="1"/>
  <c r="C210" i="1"/>
  <c r="R108" i="1"/>
  <c r="Q108" i="1"/>
  <c r="P108" i="1"/>
  <c r="C108" i="1"/>
  <c r="R64" i="1"/>
  <c r="Q64" i="1"/>
  <c r="P64" i="1"/>
  <c r="C64" i="1"/>
  <c r="R63" i="1"/>
  <c r="Q63" i="1"/>
  <c r="P63" i="1"/>
  <c r="C63" i="1"/>
  <c r="R152" i="1"/>
  <c r="Q152" i="1"/>
  <c r="P152" i="1"/>
  <c r="C152" i="1"/>
  <c r="R199" i="1"/>
  <c r="Q199" i="1"/>
  <c r="P199" i="1"/>
  <c r="C199" i="1"/>
  <c r="R33" i="1"/>
  <c r="Q33" i="1"/>
  <c r="P33" i="1"/>
  <c r="C33" i="1"/>
  <c r="R123" i="1"/>
  <c r="Q123" i="1"/>
  <c r="P123" i="1"/>
  <c r="C123" i="1"/>
  <c r="R145" i="1"/>
  <c r="Q145" i="1"/>
  <c r="P145" i="1"/>
  <c r="C145" i="1"/>
  <c r="R16" i="1"/>
  <c r="Q16" i="1"/>
  <c r="P16" i="1"/>
  <c r="C16" i="1"/>
  <c r="R83" i="1"/>
  <c r="Q83" i="1"/>
  <c r="P83" i="1"/>
  <c r="C83" i="1"/>
  <c r="R165" i="1"/>
  <c r="Q165" i="1"/>
  <c r="P165" i="1"/>
  <c r="C165" i="1"/>
  <c r="R129" i="1"/>
  <c r="Q129" i="1"/>
  <c r="P129" i="1"/>
  <c r="C129" i="1"/>
  <c r="R7" i="1"/>
  <c r="Q7" i="1"/>
  <c r="P7" i="1"/>
  <c r="C7" i="1"/>
  <c r="R4" i="1"/>
  <c r="Q4" i="1"/>
  <c r="P4" i="1"/>
  <c r="C4" i="1"/>
  <c r="R61" i="1"/>
  <c r="Q61" i="1"/>
  <c r="P61" i="1"/>
  <c r="C61" i="1"/>
  <c r="R195" i="1"/>
  <c r="Q195" i="1"/>
  <c r="P195" i="1"/>
  <c r="C195" i="1"/>
  <c r="R170" i="1"/>
  <c r="Q170" i="1"/>
  <c r="P170" i="1"/>
  <c r="C170" i="1"/>
  <c r="R73" i="1"/>
  <c r="Q73" i="1"/>
  <c r="P73" i="1"/>
  <c r="C73" i="1"/>
  <c r="R23" i="1"/>
  <c r="Q23" i="1"/>
  <c r="P23" i="1"/>
  <c r="C23" i="1"/>
  <c r="R190" i="1"/>
  <c r="Q190" i="1"/>
  <c r="P190" i="1"/>
  <c r="C190" i="1"/>
  <c r="R15" i="1"/>
  <c r="Q15" i="1"/>
  <c r="P15" i="1"/>
  <c r="C15" i="1"/>
  <c r="R14" i="1"/>
  <c r="Q14" i="1"/>
  <c r="P14" i="1"/>
  <c r="C14" i="1"/>
  <c r="R13" i="1"/>
  <c r="Q13" i="1"/>
  <c r="P13" i="1"/>
  <c r="C13" i="1"/>
  <c r="R94" i="1"/>
  <c r="Q94" i="1"/>
  <c r="P94" i="1"/>
  <c r="C94" i="1"/>
  <c r="R154" i="1"/>
  <c r="Q154" i="1"/>
  <c r="P154" i="1"/>
  <c r="C154" i="1"/>
  <c r="R47" i="1"/>
  <c r="Q47" i="1"/>
  <c r="P47" i="1"/>
  <c r="C47" i="1"/>
  <c r="R216" i="1"/>
  <c r="Q216" i="1"/>
  <c r="P216" i="1"/>
  <c r="C216" i="1"/>
  <c r="R218" i="1"/>
  <c r="Q218" i="1"/>
  <c r="P218" i="1"/>
  <c r="C218" i="1"/>
  <c r="R196" i="1"/>
  <c r="Q196" i="1"/>
  <c r="P196" i="1"/>
  <c r="C196" i="1"/>
  <c r="R213" i="1"/>
  <c r="Q213" i="1"/>
  <c r="P213" i="1"/>
  <c r="C213" i="1"/>
  <c r="R121" i="1"/>
  <c r="Q121" i="1"/>
  <c r="P121" i="1"/>
  <c r="C121" i="1"/>
  <c r="R172" i="1"/>
  <c r="Q172" i="1"/>
  <c r="P172" i="1"/>
  <c r="C172" i="1"/>
  <c r="R179" i="1"/>
  <c r="Q179" i="1"/>
  <c r="P179" i="1"/>
  <c r="C179" i="1"/>
  <c r="R79" i="1"/>
  <c r="Q79" i="1"/>
  <c r="P79" i="1"/>
  <c r="C79" i="1"/>
  <c r="R17" i="1"/>
  <c r="Q17" i="1"/>
  <c r="P17" i="1"/>
  <c r="C17" i="1"/>
  <c r="R189" i="1"/>
  <c r="Q189" i="1"/>
  <c r="P189" i="1"/>
  <c r="C189" i="1"/>
  <c r="R188" i="1"/>
  <c r="Q188" i="1"/>
  <c r="P188" i="1"/>
  <c r="C188" i="1"/>
  <c r="R130" i="1"/>
  <c r="Q130" i="1"/>
  <c r="P130" i="1"/>
  <c r="C130" i="1"/>
  <c r="R99" i="1"/>
  <c r="Q99" i="1"/>
  <c r="P99" i="1"/>
  <c r="C99" i="1"/>
  <c r="R12" i="1"/>
  <c r="Q12" i="1"/>
  <c r="P12" i="1"/>
  <c r="C12" i="1"/>
  <c r="R52" i="1"/>
  <c r="Q52" i="1"/>
  <c r="P52" i="1"/>
  <c r="C52" i="1"/>
  <c r="R27" i="1"/>
  <c r="Q27" i="1"/>
  <c r="P27" i="1"/>
  <c r="C27" i="1"/>
  <c r="R98" i="1"/>
  <c r="Q98" i="1"/>
  <c r="P98" i="1"/>
  <c r="C98" i="1"/>
  <c r="R217" i="1"/>
  <c r="Q217" i="1"/>
  <c r="P217" i="1"/>
  <c r="C217" i="1"/>
  <c r="R19" i="1"/>
  <c r="Q19" i="1"/>
  <c r="P19" i="1"/>
  <c r="C19" i="1"/>
  <c r="R175" i="1"/>
  <c r="Q175" i="1"/>
  <c r="P175" i="1"/>
  <c r="C175" i="1"/>
  <c r="R183" i="1"/>
  <c r="Q183" i="1"/>
  <c r="P183" i="1"/>
  <c r="C183" i="1"/>
  <c r="R97" i="1"/>
  <c r="Q97" i="1"/>
  <c r="P97" i="1"/>
  <c r="C97" i="1"/>
  <c r="R11" i="1"/>
  <c r="Q11" i="1"/>
  <c r="P11" i="1"/>
  <c r="C11" i="1"/>
  <c r="R212" i="1"/>
  <c r="Q212" i="1"/>
  <c r="P212" i="1"/>
  <c r="C212" i="1"/>
  <c r="R185" i="1"/>
  <c r="Q185" i="1"/>
  <c r="P185" i="1"/>
  <c r="C185" i="1"/>
  <c r="R192" i="1"/>
  <c r="Q192" i="1"/>
  <c r="P192" i="1"/>
  <c r="C192" i="1"/>
  <c r="R128" i="1"/>
  <c r="Q128" i="1"/>
  <c r="P128" i="1"/>
  <c r="C128" i="1"/>
  <c r="R10" i="1"/>
  <c r="Q10" i="1"/>
  <c r="P10" i="1"/>
  <c r="C10" i="1"/>
  <c r="R18" i="1"/>
  <c r="Q18" i="1"/>
  <c r="P18" i="1"/>
  <c r="C18" i="1"/>
  <c r="R178" i="1"/>
  <c r="Q178" i="1"/>
  <c r="P178" i="1"/>
  <c r="C178" i="1"/>
  <c r="R76" i="1"/>
  <c r="Q76" i="1"/>
  <c r="P76" i="1"/>
  <c r="C76" i="1"/>
  <c r="R9" i="1"/>
  <c r="Q9" i="1"/>
  <c r="P9" i="1"/>
  <c r="C9" i="1"/>
  <c r="R127" i="1"/>
  <c r="Q127" i="1"/>
  <c r="P127" i="1"/>
  <c r="C127" i="1"/>
  <c r="R150" i="1"/>
  <c r="Q150" i="1"/>
  <c r="P150" i="1"/>
  <c r="C150" i="1"/>
  <c r="R120" i="1"/>
  <c r="Q120" i="1"/>
  <c r="P120" i="1"/>
  <c r="C120" i="1"/>
  <c r="R53" i="1"/>
  <c r="Q53" i="1"/>
  <c r="P53" i="1"/>
  <c r="C53" i="1"/>
  <c r="R122" i="1"/>
  <c r="Q122" i="1"/>
  <c r="P122" i="1"/>
  <c r="C122" i="1"/>
  <c r="R124" i="1"/>
  <c r="Q124" i="1"/>
  <c r="P124" i="1"/>
  <c r="C124" i="1"/>
  <c r="R173" i="1"/>
  <c r="Q173" i="1"/>
  <c r="P173" i="1"/>
  <c r="C173" i="1"/>
  <c r="R31" i="1"/>
  <c r="Q31" i="1"/>
  <c r="P31" i="1"/>
  <c r="C31" i="1"/>
  <c r="R30" i="1"/>
  <c r="Q30" i="1"/>
  <c r="P30" i="1"/>
  <c r="C30" i="1"/>
  <c r="R54" i="1"/>
  <c r="Q54" i="1"/>
  <c r="P54" i="1"/>
  <c r="C54" i="1"/>
  <c r="R35" i="1"/>
  <c r="Q35" i="1"/>
  <c r="P35" i="1"/>
  <c r="C35" i="1"/>
  <c r="R126" i="1"/>
  <c r="Q126" i="1"/>
  <c r="P126" i="1"/>
  <c r="C126" i="1"/>
  <c r="R26" i="1"/>
  <c r="Q26" i="1"/>
  <c r="P26" i="1"/>
  <c r="C26" i="1"/>
  <c r="R153" i="1"/>
  <c r="Q153" i="1"/>
  <c r="P153" i="1"/>
  <c r="C153" i="1"/>
  <c r="R125" i="1"/>
  <c r="Q125" i="1"/>
  <c r="P125" i="1"/>
  <c r="C125" i="1"/>
  <c r="R214" i="1"/>
  <c r="Q214" i="1"/>
  <c r="P214" i="1"/>
  <c r="C214" i="1"/>
  <c r="R187" i="1"/>
  <c r="Q187" i="1"/>
  <c r="P187" i="1"/>
  <c r="C187" i="1"/>
  <c r="R87" i="1"/>
  <c r="Q87" i="1"/>
  <c r="P87" i="1"/>
  <c r="C87" i="1"/>
  <c r="R169" i="1"/>
  <c r="Q169" i="1"/>
  <c r="P169" i="1"/>
  <c r="C169" i="1"/>
  <c r="R78" i="1"/>
  <c r="Q78" i="1"/>
  <c r="P78" i="1"/>
  <c r="C78" i="1"/>
  <c r="R58" i="1"/>
  <c r="Q58" i="1"/>
  <c r="P58" i="1"/>
  <c r="C58" i="1"/>
  <c r="R42" i="1"/>
  <c r="Q42" i="1"/>
  <c r="P42" i="1"/>
  <c r="C42" i="1"/>
  <c r="R131" i="1"/>
  <c r="Q131" i="1"/>
  <c r="P131" i="1"/>
  <c r="C131" i="1"/>
  <c r="R144" i="1"/>
  <c r="Q144" i="1"/>
  <c r="P144" i="1"/>
  <c r="C144" i="1"/>
  <c r="R86" i="1"/>
  <c r="Q86" i="1"/>
  <c r="P86" i="1"/>
  <c r="C86" i="1"/>
  <c r="R163" i="1"/>
  <c r="Q163" i="1"/>
  <c r="P163" i="1"/>
  <c r="C163" i="1"/>
  <c r="R29" i="1"/>
  <c r="Q29" i="1"/>
  <c r="P29" i="1"/>
  <c r="C29" i="1"/>
  <c r="R62" i="1"/>
  <c r="Q62" i="1"/>
  <c r="P62" i="1"/>
  <c r="C62" i="1"/>
  <c r="R24" i="1"/>
  <c r="Q24" i="1"/>
  <c r="P24" i="1"/>
  <c r="C24" i="1"/>
  <c r="R28" i="1"/>
  <c r="Q28" i="1"/>
  <c r="P28" i="1"/>
  <c r="C28" i="1"/>
  <c r="R148" i="1"/>
  <c r="Q148" i="1"/>
  <c r="P148" i="1"/>
  <c r="C148" i="1"/>
  <c r="R164" i="1"/>
  <c r="Q164" i="1"/>
  <c r="P164" i="1"/>
  <c r="C164" i="1"/>
  <c r="R100" i="1"/>
  <c r="Q100" i="1"/>
  <c r="P100" i="1"/>
  <c r="C100" i="1"/>
  <c r="R88" i="1"/>
  <c r="Q88" i="1"/>
  <c r="P88" i="1"/>
  <c r="C88" i="1"/>
  <c r="R171" i="1"/>
  <c r="Q171" i="1"/>
  <c r="P171" i="1"/>
  <c r="C171" i="1"/>
  <c r="R211" i="1"/>
  <c r="Q211" i="1"/>
  <c r="P211" i="1"/>
  <c r="C211" i="1"/>
  <c r="R51" i="1"/>
  <c r="Q51" i="1"/>
  <c r="P51" i="1"/>
  <c r="C51" i="1"/>
  <c r="R55" i="1"/>
  <c r="Q55" i="1"/>
  <c r="P55" i="1"/>
  <c r="C55" i="1"/>
  <c r="R194" i="1"/>
  <c r="Q194" i="1"/>
  <c r="P194" i="1"/>
  <c r="C194" i="1"/>
  <c r="R177" i="1"/>
  <c r="Q177" i="1"/>
  <c r="P177" i="1"/>
  <c r="C177" i="1"/>
  <c r="R162" i="1"/>
  <c r="Q162" i="1"/>
  <c r="P162" i="1"/>
  <c r="C162" i="1"/>
  <c r="R180" i="1"/>
  <c r="Q180" i="1"/>
  <c r="P180" i="1"/>
  <c r="C180" i="1"/>
  <c r="R93" i="1"/>
  <c r="Q93" i="1"/>
  <c r="P93" i="1"/>
  <c r="C93" i="1"/>
  <c r="R32" i="1"/>
  <c r="Q32" i="1"/>
  <c r="P32" i="1"/>
  <c r="C32" i="1"/>
  <c r="R136" i="1"/>
  <c r="Q136" i="1"/>
  <c r="P136" i="1"/>
  <c r="C136" i="1"/>
  <c r="R215" i="1"/>
  <c r="Q215" i="1"/>
  <c r="P215" i="1"/>
  <c r="C215" i="1"/>
  <c r="R6" i="1"/>
  <c r="Q6" i="1"/>
  <c r="P6" i="1"/>
  <c r="C6" i="1"/>
  <c r="R156" i="1"/>
  <c r="Q156" i="1"/>
  <c r="P156" i="1"/>
  <c r="C156" i="1"/>
  <c r="R43" i="1"/>
  <c r="Q43" i="1"/>
  <c r="P43" i="1"/>
  <c r="C43" i="1"/>
  <c r="R92" i="1"/>
  <c r="Q92" i="1"/>
  <c r="P92" i="1"/>
  <c r="C92" i="1"/>
  <c r="R75" i="1"/>
  <c r="Q75" i="1"/>
  <c r="P75" i="1"/>
  <c r="C75" i="1"/>
  <c r="R181" i="1"/>
  <c r="Q181" i="1"/>
  <c r="P181" i="1"/>
  <c r="C181" i="1"/>
  <c r="R182" i="1"/>
  <c r="Q182" i="1"/>
  <c r="P182" i="1"/>
  <c r="C182" i="1"/>
  <c r="R174" i="1"/>
  <c r="Q174" i="1"/>
  <c r="P174" i="1"/>
  <c r="C174" i="1"/>
  <c r="R176" i="1"/>
  <c r="Q176" i="1"/>
  <c r="P176" i="1"/>
  <c r="C176" i="1"/>
  <c r="R184" i="1"/>
  <c r="Q184" i="1"/>
  <c r="P184" i="1"/>
  <c r="C184" i="1"/>
  <c r="R50" i="1"/>
  <c r="Q50" i="1"/>
  <c r="P50" i="1"/>
  <c r="C50" i="1"/>
  <c r="R168" i="1"/>
  <c r="Q168" i="1"/>
  <c r="P168" i="1"/>
  <c r="C168" i="1"/>
  <c r="R81" i="1"/>
  <c r="Q81" i="1"/>
  <c r="P81" i="1"/>
  <c r="C81" i="1"/>
  <c r="R82" i="1"/>
  <c r="Q82" i="1"/>
  <c r="P82" i="1"/>
  <c r="C82" i="1"/>
  <c r="R84" i="1"/>
  <c r="Q84" i="1"/>
  <c r="P84" i="1"/>
  <c r="C84" i="1"/>
  <c r="R20" i="1"/>
  <c r="Q20" i="1"/>
  <c r="P20" i="1"/>
  <c r="C20" i="1"/>
  <c r="R8" i="1"/>
  <c r="Q8" i="1"/>
  <c r="P8" i="1"/>
  <c r="C8" i="1"/>
  <c r="R77" i="1"/>
  <c r="Q77" i="1"/>
  <c r="P77" i="1"/>
  <c r="C77" i="1"/>
  <c r="R107" i="1"/>
  <c r="Q107" i="1"/>
  <c r="P107" i="1"/>
  <c r="C107" i="1"/>
  <c r="R106" i="1"/>
  <c r="Q106" i="1"/>
  <c r="P106" i="1"/>
  <c r="C106" i="1"/>
  <c r="R72" i="1"/>
  <c r="Q72" i="1"/>
  <c r="P72" i="1"/>
  <c r="C72" i="1"/>
  <c r="R167" i="1"/>
  <c r="Q167" i="1"/>
  <c r="P167" i="1"/>
  <c r="C167" i="1"/>
  <c r="R71" i="1"/>
  <c r="Q71" i="1"/>
  <c r="P71" i="1"/>
  <c r="C71" i="1"/>
  <c r="R36" i="1"/>
  <c r="Q36" i="1"/>
  <c r="P36" i="1"/>
  <c r="C36" i="1"/>
  <c r="R105" i="1"/>
  <c r="Q105" i="1"/>
  <c r="P105" i="1"/>
  <c r="C105" i="1"/>
  <c r="R141" i="1"/>
  <c r="Q141" i="1"/>
  <c r="P141" i="1"/>
  <c r="C141" i="1"/>
  <c r="R104" i="1"/>
  <c r="Q104" i="1"/>
  <c r="P104" i="1"/>
  <c r="C104" i="1"/>
  <c r="R103" i="1"/>
  <c r="Q103" i="1"/>
  <c r="P103" i="1"/>
  <c r="C103" i="1"/>
  <c r="R70" i="1"/>
  <c r="Q70" i="1"/>
  <c r="P70" i="1"/>
  <c r="C70" i="1"/>
  <c r="R102" i="1"/>
  <c r="Q102" i="1"/>
  <c r="P102" i="1"/>
  <c r="C102" i="1"/>
  <c r="R101" i="1"/>
  <c r="Q101" i="1"/>
  <c r="P101" i="1"/>
  <c r="C101" i="1"/>
  <c r="R69" i="1"/>
  <c r="Q69" i="1"/>
  <c r="P69" i="1"/>
  <c r="C69" i="1"/>
  <c r="R68" i="1"/>
  <c r="Q68" i="1"/>
  <c r="P68" i="1"/>
  <c r="C68" i="1"/>
  <c r="R67" i="1"/>
  <c r="Q67" i="1"/>
  <c r="P67" i="1"/>
  <c r="C67" i="1"/>
  <c r="R66" i="1"/>
  <c r="Q66" i="1"/>
  <c r="P66" i="1"/>
  <c r="C66" i="1"/>
  <c r="R89" i="1"/>
  <c r="Q89" i="1"/>
  <c r="P89" i="1"/>
  <c r="C89" i="1"/>
  <c r="R191" i="1"/>
  <c r="Q191" i="1"/>
  <c r="P191" i="1"/>
  <c r="C191" i="1"/>
  <c r="R198" i="1"/>
  <c r="Q198" i="1"/>
  <c r="P198" i="1"/>
  <c r="C198" i="1"/>
  <c r="R116" i="1"/>
  <c r="Q116" i="1"/>
  <c r="P116" i="1"/>
  <c r="C116" i="1"/>
  <c r="R186" i="1"/>
  <c r="Q186" i="1"/>
  <c r="P186" i="1"/>
  <c r="C186" i="1"/>
  <c r="R115" i="1"/>
  <c r="Q115" i="1"/>
  <c r="P115" i="1"/>
  <c r="C115" i="1"/>
  <c r="R114" i="1"/>
  <c r="Q114" i="1"/>
  <c r="P114" i="1"/>
  <c r="C114" i="1"/>
  <c r="R113" i="1"/>
  <c r="Q113" i="1"/>
  <c r="P113" i="1"/>
  <c r="C113" i="1"/>
  <c r="R112" i="1"/>
  <c r="Q112" i="1"/>
  <c r="P112" i="1"/>
  <c r="C112" i="1"/>
  <c r="R111" i="1"/>
  <c r="Q111" i="1"/>
  <c r="P111" i="1"/>
  <c r="C111" i="1"/>
  <c r="R110" i="1"/>
  <c r="Q110" i="1"/>
  <c r="P110" i="1"/>
  <c r="C110" i="1"/>
  <c r="R22" i="1"/>
  <c r="Q22" i="1"/>
  <c r="P22" i="1"/>
  <c r="C22" i="1"/>
  <c r="Q137" i="1"/>
  <c r="P137" i="1"/>
  <c r="C137" i="1"/>
  <c r="R95" i="1"/>
  <c r="P95" i="1"/>
  <c r="C95" i="1"/>
  <c r="R138" i="1"/>
  <c r="P138" i="1"/>
  <c r="C138" i="1"/>
  <c r="R147" i="1"/>
  <c r="P147" i="1"/>
  <c r="C147" i="1"/>
  <c r="Q49" i="1"/>
  <c r="P49" i="1"/>
  <c r="C49" i="1"/>
  <c r="Q46" i="1"/>
  <c r="P46" i="1"/>
  <c r="C46" i="1"/>
  <c r="Q2" i="1"/>
  <c r="P2" i="1"/>
  <c r="C2" i="1"/>
  <c r="R80" i="1"/>
  <c r="P80" i="1"/>
  <c r="C80" i="1"/>
  <c r="R135" i="1"/>
  <c r="P135" i="1"/>
  <c r="C135" i="1"/>
  <c r="R34" i="1"/>
  <c r="P34" i="1"/>
  <c r="C34" i="1"/>
  <c r="R85" i="1"/>
  <c r="P85" i="1"/>
  <c r="C85" i="1"/>
  <c r="P143" i="1"/>
  <c r="C143" i="1"/>
  <c r="P193" i="1"/>
  <c r="C193" i="1"/>
  <c r="R96" i="1"/>
  <c r="P96" i="1"/>
  <c r="C96" i="1"/>
  <c r="R146" i="1"/>
  <c r="P146" i="1"/>
  <c r="C146" i="1"/>
  <c r="R48" i="1"/>
  <c r="P48" i="1"/>
  <c r="C48" i="1"/>
  <c r="P155" i="1"/>
  <c r="C155" i="1"/>
  <c r="P5" i="1"/>
  <c r="C5" i="1"/>
  <c r="P142" i="1"/>
  <c r="C142" i="1"/>
  <c r="P119" i="1"/>
  <c r="C119" i="1"/>
  <c r="P151" i="1"/>
  <c r="C151" i="1"/>
  <c r="P25" i="1"/>
  <c r="C25" i="1"/>
  <c r="Q197" i="1"/>
  <c r="P197" i="1"/>
  <c r="C197" i="1"/>
  <c r="P139" i="1"/>
  <c r="C139" i="1"/>
  <c r="P45" i="1"/>
  <c r="C45" i="1"/>
  <c r="P118" i="1"/>
  <c r="C118" i="1"/>
  <c r="P133" i="1"/>
  <c r="C133" i="1"/>
</calcChain>
</file>

<file path=xl/sharedStrings.xml><?xml version="1.0" encoding="utf-8"?>
<sst xmlns="http://schemas.openxmlformats.org/spreadsheetml/2006/main" count="2331" uniqueCount="1082">
  <si>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</si>
  <si>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</si>
  <si>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</si>
  <si>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</si>
  <si>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</si>
  <si>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</si>
  <si>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</si>
  <si>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</si>
  <si>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</si>
  <si>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</si>
  <si>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</si>
  <si>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</si>
  <si>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</si>
  <si>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</si>
  <si>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</si>
  <si>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</si>
  <si>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</si>
  <si>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Russian Federation</t>
  </si>
  <si>
    <t>Draft amendments to the Rules for Investigation of Biological Medicinal Products in the Eurasian Economic Union </t>
  </si>
  <si>
    <t>The draft amendments to the Rules for Investigation of Biological Medicinal Products in the Eurasian Economic Union provide for the elimination of differences in the requirements for pharmaceutical development, planning and conducting studies of the safety and quality of medicines based on human somatic cells and medicines containing genetically modified cells by establishing uniform, objective and transparent rules for research of these groups of medicines.</t>
  </si>
  <si>
    <t>Medicinal products</t>
  </si>
  <si>
    <t/>
  </si>
  <si>
    <t>Other (TBT)</t>
  </si>
  <si>
    <t>Human health</t>
  </si>
  <si>
    <t>Regular notification</t>
  </si>
  <si>
    <t>Israel</t>
  </si>
  <si>
    <t>SI 62552 Part 2 - Household refrigerating appliances – Characteristics and test methods: Performance requirements</t>
  </si>
  <si>
    <t>Revision of the Mandatory Standard SI 62552 part 2, dealing with household refrigerating appliances. This proposed standard revision adopts the European Standard EN 62552-2: April 2020, with a few changes that appear in the standard's Hebrew section.  The major difference between the old version and this new revised proposed standard is the removal of the volume limitation requirement.All sections of this revised standard will be mandatory after the entry into force, except for the following:Section 7 - Cooling capacity test;Section 9 - Automatic ice-making capacity test;Annex A - Pull-down test;Annex D - Water vapour condensation test.Both the old standard and this new revised standard will apply from entry into force of this revision for a period of two years. During this time, products may be tested according to the old or the new revised standard.</t>
  </si>
  <si>
    <t>Household refrigerating appliances(HS code(s): 8418); (ICS code(s): 97.030)</t>
  </si>
  <si>
    <t>8418 - Refrigerators, freezers and other refrigerating or freezing equipment, electric or other; heat pumps; parts thereof (excl. air conditioning machines of heading 8415)</t>
  </si>
  <si>
    <t>97.030 - Domestic electrical appliances in general</t>
  </si>
  <si>
    <t>Protection of human health or safety (TBT)</t>
  </si>
  <si>
    <r>
      <rPr>
        <sz val="11"/>
        <rFont val="Calibri"/>
      </rPr>
      <t>https://members.wto.org/crnattachments/2024/TBT/ISR/24_01749_00_x.pdf</t>
    </r>
  </si>
  <si>
    <t>SI 14350 - Child care articles – Drinking equipment – Safety requirements and test methods</t>
  </si>
  <si>
    <t>Revision of the Mandatory Standards SI 5817 parts 1 and 2, dealing with children's drinking equipment, will be replaced with SI 14350. This draft standard revision adopts the European Standard EN 14350: June 2020, with a few changes as detailed in the standard's Hebrew section.  The major differences between the old version and this new revised draft standard are as follows:Combines the two old standards' parts into one new standard;Applies to drinking equipment for children under the age of 4, while its previous editions applied to drinking equipment for children under the age of 3; Adds new definitions and mechanical and chemical tests.Both the old standards and this new revised standard will apply from entry into force of this revision for eight months. During this time, products may be tested according to the old or the new revised standard.</t>
  </si>
  <si>
    <t>Children's drinking equipment (HS code(s): 3923; 3924; 401410; 70134); (ICS code(s): 97.190)</t>
  </si>
  <si>
    <t>3923 - Articles for the conveyance or packaging of goods, of plastics; stoppers, lids, caps and other closures, of plastics; 3924 - Tableware, kitchenware, other household articles and toilet articles, of plastics (excl. baths, shower-baths, washbasins, bidets, lavatory pans, seats and covers, flushing cisterns and similar sanitary ware); 401410 - Sheath contraceptives, of vulcanised rubber (excl. hard rubber); 701349 - Glassware for table or kitchen purposes (excl. glass having a linear coefficient of expansion &lt;= 5 x 10 -6 per kelvin within a temperature range of 0°C to 300°C, glassware of glass ceramics or lead crystal, articles of heading 7018, drinking glasses, glass preserving jars "sterilising jars", vacuum flasks and other vacuum vessels)</t>
  </si>
  <si>
    <t>97.190 - Equipment for children</t>
  </si>
  <si>
    <t>Reducing trade barriers and facilitating trade (TBT); Harmonization (TBT); Protection of human health or safety (TBT)</t>
  </si>
  <si>
    <r>
      <rPr>
        <sz val="11"/>
        <rFont val="Calibri"/>
      </rPr>
      <t>https://members.wto.org/crnattachments/2024/TBT/ISR/24_01760_00_x.pdf</t>
    </r>
  </si>
  <si>
    <t>Armenia</t>
  </si>
  <si>
    <t>Eurasian Economic Commission Collegium Draft Decision on amendments to the Section 7 of the Chapter II of the Common sanitary-epidemiological and hygienic requirements for products subject to sanitary-epidemiological supervision (control)</t>
  </si>
  <si>
    <t>The draft amendments to the Section 7 of the Chapter II of the Common sanitary-epidemiological and hygienic requirements for products subject to sanitary-epidemiological supervision (control) approved by the Decision of the Commission of the Customs Union dated 28 May, 2010 No. 299 provides for the updating the safety requirements for machinery, instrumentation and electrical engineering.</t>
  </si>
  <si>
    <t>Machinery, instrumentation and electrical engineering</t>
  </si>
  <si>
    <t>Canada</t>
  </si>
  <si>
    <t>ConsultationonRSS-133, Issue 7</t>
  </si>
  <si>
    <t>Notice is hereby given by the Ministry of Innovation, Science and Economic Development Canada has amended the following standard:RSS-133, issue 7, Personal Communications Service Equipment Operating in the Bands 1850-1915 MHz and 1930-1995 MHz, sets out the certification requirements for Personal Communications Service (PCS) equipment operating in the bands 1850-1915 MHz and 1930-1995 MHz.</t>
  </si>
  <si>
    <t>Telecommunications (ICS 33.170)</t>
  </si>
  <si>
    <t>33.170 - Television and radio broadcasting</t>
  </si>
  <si>
    <t>Denmark</t>
  </si>
  <si>
    <t>Executive order on technical requirements for vehicles and their equipment and use</t>
  </si>
  <si>
    <t>Technical requirements for vehicles and their equipment when vehicles have obtained or are to obtain a national, individual approval. EU type-approved vehicles that have not been modified are thus not covered. Corresponding rules for modified vehicles that must be approved, regardless of whether the vehicles were originally EU type-approved or not.Regulation of the use of vehicles in places where the Danish Traffic Regulation Act applies. </t>
  </si>
  <si>
    <t>Cars (M1, M2, M3), trucks (N1, N2, N3), motorcycles (2- and 3-wheelers), mopeds, tractors, non-road mobile machinery, trailers (O1, O2, O3, O4) and agricultural vehicles, etc.The affected vehicle types correspond to those mentioned in EU-regulations 2018/858/EU, 167/2013/EU and 168/2013/EU.The executive order also contains requirements for vehicle manuals and the placement of symbols. These provisions are expected to be repealed by another executive order before this executive order comes into force.</t>
  </si>
  <si>
    <t>8701 - Tractors (other than tractors of heading 8709); 8702 - Motor vehicles for the transport of &gt;= 10 persons, incl. driver; 8703 - Motor cars and other motor vehicles principally designed for the transport of &lt;10 persons, incl. station wagons and racing cars (excl. motor vehicles of heading 8702); 8704 - Motor vehicles for the transport of goods, incl. chassis with engine and cab; 8705 - Special purpose motor vehicles (other than those principally designed for the transport of persons or goods), e.g. breakdown lorries, crane lorries, fire fighting vehicles, concrete-mixer lorries, road sweeper lorries, spraying lorries, mobile workshops and mobile radiological units; 8706 - Chassis fitted with engines, for the motor vehicles of headings 87.01 to 87.05.; 8707 - Bodies, incl. cabs, for tractors, motor vehicles for the transport of ten or more persons, motor cars and other motor vehicles principally designed for the transport of persons, motor vehicles for the transport of goods and special purpose motor vehicles of heading 8701 to 8705; 8708 - Parts and accessories for tractors, motor vehicles for the transport of ten or more persons, motor cars and other motor vehicles principally designed for the transport of persons, motor vehicles for the transport of goods and special purpose motor vehicles of heading 8701 to 8705, n.e.s.; 8709 - Works trucks, self-propelled, not fitted with lifting or handling equipment, of the type used in factories, warehouses, dock areas or airports for short distance transport of goods; tractors of the type used on railway station platforms; parts of the foregoing vehicles, n.e.s.; 8711 - Motorcycles, incl. mopeds, and cycles fitted with an auxiliary motor, with or without side-cars; side-cars; 8713 - Carriages for disabled persons, whether or not motorised or otherwise mechanically propelled (excl. specially designed motor vehicles and bicycles); 8714 - Parts and accessories for motorcycles and bicycles and for carriages for disabled persons, n.e.s.; 8716 - Trailers and semi-trailers; other vehicles, not mechanically propelled (excl. railway and tramway vehicles); parts thereof, n.e.s.</t>
  </si>
  <si>
    <t>Reducing trade barriers and facilitating trade (TBT); Harmonization (TBT); Quality requirements (TBT); Protection of the environment (TBT); Prevention of deceptive practices and consumer protection (TBT); Consumer information, labelling (TBT)</t>
  </si>
  <si>
    <r>
      <rPr>
        <sz val="11"/>
        <rFont val="Calibri"/>
      </rPr>
      <t>https://members.wto.org/crnattachments/2024/TBT/DNK/24_01743_00_x.pdf
https://members.wto.org/crnattachments/2024/TBT/DNK/24_01743_01_x.pdf
https://members.wto.org/crnattachments/2024/TBT/DNK/24_01743_02_x.pdf</t>
    </r>
  </si>
  <si>
    <t>SI 1554 part 1 – Slabs for stairs surfacing: Slabs of terrazzo or of concrete covered with terrazzo</t>
  </si>
  <si>
    <t>The existing Mandatory Standard, SI 1554 part 2, dealing with natural stone slabs for stair surfacing, shall be declared voluntary. This declaration aims to remove unnecessary obstacles to trade and lower trade barriers.</t>
  </si>
  <si>
    <t>Natural stone slabs for stairs surfacing (HS code(s): 68022; 68029; 681019); (ICS code(s): 91.060.30; 91.100.15)</t>
  </si>
  <si>
    <t>68022 - - Other monumental or building stone and articles thereof, simply cut or sawn, with a flat or even surface:; 68029 - - Other:; 681019 - Tiles, flagstones, bricks and similar articles, of cement, concrete or artificial stone (excl. building blocks and bricks)</t>
  </si>
  <si>
    <t>91.060.30 - Ceilings. Floors. Stairs; 91.100.15 - Mineral materials and products</t>
  </si>
  <si>
    <t>Reducing trade barriers and facilitating trade (TBT)</t>
  </si>
  <si>
    <r>
      <rPr>
        <sz val="11"/>
        <rFont val="Calibri"/>
      </rPr>
      <t>https://members.wto.org/crnattachments/2024/TBT/ISR/24_01763_00_x.pdf</t>
    </r>
  </si>
  <si>
    <t>SI 62552 Part 1 - Household refrigerating appliances – Characteristics and test methods: General requirements</t>
  </si>
  <si>
    <t>Revision of the Mandatory Standard SI 62552 part 1, dealing with household refrigerating appliances. This proposed standard revision adopts the European Standard EN 62552-1: April 2020, with a few national deviations that appear in the standard's Hebrew section as follows:Adds Section 201 - Changes to Section 4 dealing with classifications;Adds to Annex ZB a few national normative references.Both the old standard and this new revised standard will apply from entry into force of this revision for a period of two years. During this time, products may be tested according to the old or the new revised standard.</t>
  </si>
  <si>
    <t>Household refrigerating appliances (HS code(s): 8418); (ICS code(s): 97.030)</t>
  </si>
  <si>
    <r>
      <rPr>
        <sz val="11"/>
        <rFont val="Calibri"/>
      </rPr>
      <t>https://members.wto.org/crnattachments/2024/TBT/ISR/24_01748_00_x.pdf</t>
    </r>
  </si>
  <si>
    <t>Viet Nam</t>
  </si>
  <si>
    <t>Draft National technical regulation on safety for combine harvesters</t>
  </si>
  <si>
    <t>This draft regulation prescribes technical  and management requirements to ensure the safety of combine harvesters used for rice harvesting in agricultural productionThis draft regulation applies to organizations and individuals that manufacture, import, distribute and trade in combine harvesters used for rice harvesting (hereinafter referred to as enterprises). State administrative authorities, certification and conformity assessment organizations and other relevant organizations and individuals.</t>
  </si>
  <si>
    <t>Combine harvesters</t>
  </si>
  <si>
    <t>843351 - Combine harvester-threshers</t>
  </si>
  <si>
    <t>65.060.50 - Harvesting equipment</t>
  </si>
  <si>
    <t>Protection of human health or safety (TBT); Quality requirements (TBT)</t>
  </si>
  <si>
    <r>
      <rPr>
        <sz val="11"/>
        <rFont val="Calibri"/>
      </rPr>
      <t>https://members.wto.org/crnattachments/2024/TBT/VNM/24_01681_00_x.pdf</t>
    </r>
  </si>
  <si>
    <t>Eswatini</t>
  </si>
  <si>
    <t>PRD/SZNS ARS 1375: 2023 Vehicle Standards – Specification for Vehicle Number Plates – Aluminium</t>
  </si>
  <si>
    <t>This standard specifies the requirements for the materials, sizes and retro-reflectivity of aluminium number plates, including tests for reflective performance, longevity and durability.  The type and size of number plates and characters to be embossed on number plates for countries using Latin alphabet characters and Arabic numeral characters are also specified. The size of number plates and characters for countries using Arabic alphabet characters as well as painted metal or plastic types of number plates are out of scope for this standard. </t>
  </si>
  <si>
    <t>ALUMINIUM AND ARTICLES THEREOF (HS code(s): 76); Road vehicles engineering (ICS code(s): 43)</t>
  </si>
  <si>
    <t>76 - ALUMINIUM AND ARTICLES THEREOF</t>
  </si>
  <si>
    <t>43 - Road vehicles engineering</t>
  </si>
  <si>
    <t>Quality requirements (TBT); Harmonization (TBT); National security requirements (TBT)</t>
  </si>
  <si>
    <r>
      <rPr>
        <sz val="11"/>
        <rFont val="Calibri"/>
      </rPr>
      <t>https://members.wto.org/crnattachments/2024/TBT/SWZ/24_01686_00_e.pdf</t>
    </r>
  </si>
  <si>
    <t>Rwanda</t>
  </si>
  <si>
    <t>DRS 360: 2024, Herbal soaps — Specification</t>
  </si>
  <si>
    <t>This Draft Rwanda Standard prescribes the requirements, sampling and test methods for herbal soaps._x000D_
It covers the following types of herbal soap:_x000D_
a)_x000D_
herbal bathing soap;_x000D_
b)_x000D_
herbal laundry soap; and_x000D_
c)_x000D_
herbal liquid soap.</t>
  </si>
  <si>
    <t>(ICS code(s): 71.100.70)</t>
  </si>
  <si>
    <t>71.100.70 - Cosmetics. Toiletries</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</si>
  <si>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</si>
  <si>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r>
      <rPr>
        <sz val="11"/>
        <rFont val="Calibri"/>
      </rPr>
      <t>https://members.wto.org/crnattachments/2024/TBT/RWA/24_01667_00_e.pdf</t>
    </r>
  </si>
  <si>
    <t>Korea, Republic of</t>
  </si>
  <si>
    <t>Regulation on Energy Efficiency Management Equipment </t>
  </si>
  <si>
    <t>New designated products with scope, energy efficiency standards and test methods : steam closet, bidetRevision of energy efficiency standards : Rice cooker, Electric range, Electric fan heater</t>
  </si>
  <si>
    <t>Electrical appliances</t>
  </si>
  <si>
    <t>Protection of the environment (TBT); Consumer information, labelling (TBT)</t>
  </si>
  <si>
    <r>
      <rPr>
        <sz val="11"/>
        <rFont val="Calibri"/>
      </rPr>
      <t>https://members.wto.org/crnattachments/2024/TBT/KOR/24_01678_00_x.pdf
https://members.wto.org/crnattachments/2024/TBT/KOR/24_01678_01_x.pdf</t>
    </r>
  </si>
  <si>
    <t>Hong Kong, China</t>
  </si>
  <si>
    <t>Product certification arrangement under the regulation on the use of electric mobility devices </t>
  </si>
  <si>
    <t>To propose a certification system for electric mobility devices (e.g. electric scooters, electric unicycles, electric skateboards, hoverboards, electric bicycles, power assisted pedal cycles (also known as “pedal electric cycles” or “pedelecs”), etc.) so that only certified electric mobility devices would be permitted to use on designated cycle tracks in Hong Kong.</t>
  </si>
  <si>
    <t>Motorised personal mobility devices (HS: 87116020); and Power assisted pedal cycles (HS: 87116030)</t>
  </si>
  <si>
    <t>871160 - Motorcycles, incl. mopeds, and cycles fitted with an auxiliary motor, with electric motor for propulsion</t>
  </si>
  <si>
    <t>43.140 - Motorcycles and mopeds</t>
  </si>
  <si>
    <r>
      <rPr>
        <sz val="11"/>
        <rFont val="Calibri"/>
      </rPr>
      <t xml:space="preserve">Product certification arrangement under the regulation on the use of electric mobility devices is available at:
English: https://td-emd.hkpc.org/EMD-PCS-Draft(Eng).pdf
</t>
    </r>
  </si>
  <si>
    <t>DRS 574: 2024, Ethanol gel for cooking and other burning appliances — Specification</t>
  </si>
  <si>
    <t>This Draft Rwanda Standard specifies the requirements, sampling and test methods for ethanol gel for cooking and for other burning appliances.</t>
  </si>
  <si>
    <t>(HS code(s): 29); Cooking ranges, working tables, ovens and similar appliances (ICS code(s): 97.040.20)</t>
  </si>
  <si>
    <t>29 - ORGANIC CHEMICALS</t>
  </si>
  <si>
    <t>97.040.20 - Cooking ranges, working tables, ovens and similar appliances</t>
  </si>
  <si>
    <r>
      <rPr>
        <sz val="11"/>
        <rFont val="Calibri"/>
      </rPr>
      <t>https://members.wto.org/crnattachments/2024/TBT/RWA/24_01663_00_e.pdf</t>
    </r>
  </si>
  <si>
    <t>DRS 401: 2024, Pet shampoo— Specification</t>
  </si>
  <si>
    <t>This Draft Rwanda Standard specifies requirements, sampling and test methods for shampoos that are designed to be used on pets.</t>
  </si>
  <si>
    <t>(HS code(s): 330510); Health care technology (ICS code(s): 11)</t>
  </si>
  <si>
    <t>330510 - Shampoos</t>
  </si>
  <si>
    <t>11 - Health care technology</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</si>
  <si>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 Protection of animal or plant life or health (TBT)</t>
  </si>
  <si>
    <t>Animal health</t>
  </si>
  <si>
    <r>
      <rPr>
        <sz val="11"/>
        <rFont val="Calibri"/>
      </rPr>
      <t>https://members.wto.org/crnattachments/2024/TBT/RWA/24_01666_00_e.pdf</t>
    </r>
  </si>
  <si>
    <t>European Union</t>
  </si>
  <si>
    <t>Draft Commission Implementing Regulation renewing the approval of the active substance metconazole as a candidate for substitution in accordance with Regulation (EC) No 1107/2009 of the European Parliament and of the Council, and amending Commission Implementing Regulation (EU) No 540/2011</t>
  </si>
  <si>
    <t>This draft Commission Implementing Regulation provides that the approval of the active substance metconazole is renewed in accordance with Regulation (EC) No 1107/2009. It is, however, necessary to include certain conditions and restrictions including in particular a restriction to use only by professional users.Existing authorised plant protection products containing metconazole will be reviewed in accordance with the conditions and restrictions set in this act. The outcome of the assessment is based on the first evaluation of the substance for use as a pesticide active substance in the EU under Regulation (EC) No 1107/2009. The substance was formerly approved under Directive 91/414/EEC.This decision only concerns the placing on the market of this substance and does not affect the Maximum Residue Levels (MRLs) for residues of the concerned active substance. Any action on MRLs will be subject to notification under the SPS procedure. </t>
  </si>
  <si>
    <t>metconazole (pesticide active substance)</t>
  </si>
  <si>
    <t>65.100 - Pesticides and other agrochemicals</t>
  </si>
  <si>
    <t>Protection of animal or plant life or health (TBT); Protection of human health or safety (TBT); Protection of the environment (TBT)</t>
  </si>
  <si>
    <r>
      <rPr>
        <sz val="11"/>
        <rFont val="Calibri"/>
      </rPr>
      <t>https://members.wto.org/crnattachments/2024/TBT/EEC/24_01674_00_e.pdf
https://members.wto.org/crnattachments/2024/TBT/EEC/24_01674_01_e.pdf</t>
    </r>
  </si>
  <si>
    <t>DRS 572: 2024, Games — General requirements for equipment and software used in gaming activities</t>
  </si>
  <si>
    <t>This Draft Rwanda Standard specifies general requirements for equipment and software used in gaming activities and the environment in which these activities are conducted._x000D_
This standard applies to all types of gaming machines manufactured or imported into Rwanda as well as software.</t>
  </si>
  <si>
    <t>Domestic and commercial equipment. Entertainment. Sports (Vocabularies) (ICS code(s): 01.040.97)</t>
  </si>
  <si>
    <t>01.040.97 - Domestic and commercial equipment. Entertainment. Sports (Vocabularies)</t>
  </si>
  <si>
    <t>Consumer information, labelling (TBT); Prevention of deceptive practices and consumer protection (TBT); Protection of the environment (TBT); Quality requirements (TBT); Reducing trade barriers and facilitating trade (TBT); Cost saving and productivity enhancement (TBT); Protection of human health or safety (TBT)</t>
  </si>
  <si>
    <r>
      <rPr>
        <sz val="11"/>
        <rFont val="Calibri"/>
      </rPr>
      <t>https://members.wto.org/crnattachments/2024/TBT/RWA/24_01665_00_e.pdf</t>
    </r>
  </si>
  <si>
    <t>Draft National technical regulation on safety for agricultural and forestry portable hand-held lawn mowers </t>
  </si>
  <si>
    <t>This draft regulation stipulates technical requirements and management requirements to ensure the safety for hand-held lawn mowers used in agriculture and forestry.This draft regulation does not apply to hand-held lawn mowers imported or domestically manufacturered before the entry into force of this regulation.This draft regulation applies to organizations and individuals who manufacturer, import, distribute and trade hand-held lawn mowers used in agriculture and forestry (hereinafter referred to as enterprises). State administrative authoritiesand other relevant organizations and individuals.</t>
  </si>
  <si>
    <t>Portable hand-held grass mowers</t>
  </si>
  <si>
    <t>843320 - Mowers, incl. cutter bars for tractor mounting (excl. mowers for lawns, parks or sports grounds)</t>
  </si>
  <si>
    <t>65.060.70 - Horticultural equipment</t>
  </si>
  <si>
    <r>
      <rPr>
        <sz val="11"/>
        <rFont val="Calibri"/>
      </rPr>
      <t>https://members.wto.org/crnattachments/2024/TBT/VNM/24_01680_00_e.pdf</t>
    </r>
  </si>
  <si>
    <t>Proposed Amendment of the “Labelling Standards for Foods” </t>
  </si>
  <si>
    <t>The Ministry of Food and Drug Safety of Korea would like to revise the below statement from Foods Labeling Standards. The main points of the amendments are as follows:1) Indication of content change</t>
  </si>
  <si>
    <t>Food</t>
  </si>
  <si>
    <t>67.040 - Food products in general</t>
  </si>
  <si>
    <t>Consumer information, labelling (TBT); Protection of human health or safety (TBT)</t>
  </si>
  <si>
    <t>Food standards</t>
  </si>
  <si>
    <r>
      <rPr>
        <sz val="11"/>
        <rFont val="Calibri"/>
      </rPr>
      <t>https://members.wto.org/crnattachments/2024/TBT/KOR/24_01677_00_x.pdf</t>
    </r>
  </si>
  <si>
    <t>DRS 573: 2024, Wooden and bamboo toothpicks — Specification</t>
  </si>
  <si>
    <t>This Draft Rwanda Standard specifies the terms and definitions, classification, requirements, packaging, labelling, transportation and storage of wooden and bamboo toothpicks. This standard applies to wooden and bamboo sticks processed from wood and bamboo for tooth picking.</t>
  </si>
  <si>
    <t>Semi-manufactures of timber (ICS code(s): 79.080)</t>
  </si>
  <si>
    <t>79.080 - Semi-manufactures of timber</t>
  </si>
  <si>
    <r>
      <rPr>
        <sz val="11"/>
        <rFont val="Calibri"/>
      </rPr>
      <t>https://members.wto.org/crnattachments/2024/TBT/RWA/24_01664_00_e.pdf</t>
    </r>
  </si>
  <si>
    <t>Ukraine</t>
  </si>
  <si>
    <t>draft Resolution of the Cabinet of Ministers of Ukraine "On Amendments to Annex 1 of the Technical Regulation for Aerosol Dispensers" </t>
  </si>
  <si>
    <t>The draft Resolution is intended to correct technical inaccuracies contained in the Technical Regulation on Aerosol Dispensers, approved by the Resolution of the Cabinet of Ministers of Ukraine No. 154 of 21 February 2023.The draft Resolution amends Annex 1 to the Technical Regulation on Aerosol Dispensers in terms of structure, designation of physical units of measurement and use of uniform terminology for aerosol dispensers components, harmonized with the European ones. </t>
  </si>
  <si>
    <t>aerosol dispensers</t>
  </si>
  <si>
    <t>55.130 - Aerosol containers</t>
  </si>
  <si>
    <t>Harmonization (TBT)</t>
  </si>
  <si>
    <r>
      <rPr>
        <sz val="11"/>
        <rFont val="Calibri"/>
      </rPr>
      <t>https://members.wto.org/crnattachments/2024/TBT/UKR/24_01659_00_x.pdf
https://members.wto.org/crnattachments/2024/TBT/UKR/24_01659_01_x.pdf
https://dsns.gov.ua/konsultaciyi-z-gromadskistyu/elektronni-konsultaciyi-z-gromadskistyu (draft Resolution of the Cabinet of Ministers of Ukraine "On Amendments to Annex 1 of the Technical Regulation for Aerosol Dispensers"  as of 22 February 2024)</t>
    </r>
  </si>
  <si>
    <t>Danger to human health or safety assessment for portable electric heaters. </t>
  </si>
  <si>
    <t>Portable electric heaters have moved from “Table 1: Identification of hazards of concern” to “Table 2: Comment period for danger to human health or safety assessments” in the General Prohibitions process.  Health Canada uses a 3-step process to determine whether a class of consumer products poses a danger to human health or safety: Table 1: Identification (Hazards of Concern); Table 2: Comment Period (Danger to Human Health or Safety Assessments); and Table 3: Determination (Notice of Danger to Human Health or Safety)Health Canada is therefore proposing that all portable electric heaters in Canada must meet the following standards and testing criteria:CSA C22.2 NO. 46-13 (R2018) – Electric Air-Heaters, or CAN/CSA E60335-2-30:13 (R2018) – Household and similar electrical appliances - Safety - Part 2-30: Particular requirements for room heaters (Adopted IEC/CEI 60335-2-30:2009, fifth edition, 2009-11, with Canadian deviations) orPerformance criteria that are equivalent, as determined by Health Canada.Health Canada defines a portable electric heater for this proposal as a cord-connected appliance that heats the surrounding air and/or objects, constructed for use in more than one location.The proposal includes the following:All types of portable electric heaters, including but not limited to: convection heaters, fan-forced heaters, portable baseboard heaters, radiant heaters, liquid-filled radiator-style heaters.Portable electric heaters that can operate both mounted and freestanding.Portable electric heaters that incorporate other functions, such as fan-only modes and air cleaning.And excludes the following:Permanently connected electric heaters. Fuel-burning heaters.Health Canada invites stakeholders to provide comments during this consultation period from February 19, 2024 to May 19, 2024. Health Canada will consider these comments when making a determination on whether there is a danger to human health or safety. </t>
  </si>
  <si>
    <t>HS Code 85162999 - Electric space-heatingICS 97.100.10 - Electric heaters</t>
  </si>
  <si>
    <t>97.100.10 - Electric heaters</t>
  </si>
  <si>
    <r>
      <rPr>
        <sz val="11"/>
        <rFont val="Calibri"/>
      </rPr>
      <t xml:space="preserve">https://www.canada.ca/en/health-canada/services/consumer-product-safety/legislation-guidelines/guidelines-policies/information-regulated-parties-enforcement-approach-general-prohibitions/danger-human-health-safety-assessment-portable-electric-heaters.html  (English)
https://www.canada.ca/fr/sante-canada/services/securite-produits-consommation/legislation-lignes-directrices/lignes-directrices-politiques/information-parties-reglementees-approche-application-generales-prevues/evaluation-danger-sante-securite-humaines-radiateurs-electriques-portatifs.html (French)
</t>
    </r>
  </si>
  <si>
    <t>Brazil</t>
  </si>
  <si>
    <t>Resolution No. 2, 23 November 2023</t>
  </si>
  <si>
    <t>Approval of the Target Program for Refrigerators and Freezers in the Annex to this Resolution.</t>
  </si>
  <si>
    <t>ELECTRICAL MACHINERY AND EQUIPMENT AND PARTS THEREOF; SOUND RECORDERS AND REPRODUCERS, TELEVISION IMAGE AND SOUND RECORDERS AND REPRODUCERS, AND PARTS AND ACCESSORIES OF SUCH ARTICLES (HS code(s): 85); Refrigerating technology (ICS code(s): 27.200)</t>
  </si>
  <si>
    <t>85 - ELECTRICAL MACHINERY AND EQUIPMENT AND PARTS THEREOF; SOUND RECORDERS AND REPRODUCERS, TELEVISION IMAGE AND SOUND RECORDERS AND REPRODUCERS, AND PARTS AND ACCESSORIES OF SUCH ARTICLES</t>
  </si>
  <si>
    <t>27.200 - Refrigerating technology</t>
  </si>
  <si>
    <t>Draft Commission Implementing Regulation laying down rules for the application of Regulation (EU) 2019/2144 of the European Parliament and of the Council as regards templates for the approval of the intelligent speed assistance system, the driver drowsiness and attention warning system, the event data recorder, the alcohol interlock installation facilitation and the advanced driver distraction warning system </t>
  </si>
  <si>
    <t>This initiative provides the templates of the documents for the approval of motor vehicles with regard to their intelligent speed assistance system, driver drowsiness and attention warning system, event data recorder, alcohol interlock installation facilitation and advanced driver distraction warning system. It will ensure consistency in the implementation of the EU vehicle approval legislation.</t>
  </si>
  <si>
    <t>Motor vehicles of categories M and N and systems, components and separate technical units for such vehicles.</t>
  </si>
  <si>
    <t>43.040 - Road vehicle systems</t>
  </si>
  <si>
    <r>
      <rPr>
        <sz val="11"/>
        <rFont val="Calibri"/>
      </rPr>
      <t>https://members.wto.org/crnattachments/2024/TBT/EEC/24_01641_00_e.pdf
https://members.wto.org/crnattachments/2024/TBT/EEC/24_01641_01_e.pdf</t>
    </r>
  </si>
  <si>
    <t>Draft Commission Delegated Regulation on harmonised technical specifications and testing standards for fire hoses</t>
  </si>
  <si>
    <t>The draft Regulation sets out the testing standard for lay flat fire-fighting hoses with an inside diameter of greater than 52 mm and abrasion testing standards for such hoses with an inside diameter of 25 mm to 52 mm. The draft regulation refers to two national standards: DIN 14811 (January 2008) and NF S 61-112 (June 2019).</t>
  </si>
  <si>
    <t>Marine Equipment (Non-percolating lay flat fire-fighting hoses)</t>
  </si>
  <si>
    <t>13.220.10 - Fire-fighting</t>
  </si>
  <si>
    <t>Protection of human health or safety (TBT); Protection of the environment (TBT)</t>
  </si>
  <si>
    <r>
      <rPr>
        <sz val="11"/>
        <rFont val="Calibri"/>
      </rPr>
      <t>https://members.wto.org/crnattachments/2024/TBT/EEC/24_01634_00_e.pdf
https://members.wto.org/crnattachments/2024/TBT/EEC/24_01634_01_e.pdf</t>
    </r>
  </si>
  <si>
    <t>Malawi</t>
  </si>
  <si>
    <t xml:space="preserve">DMS 233:2018 Cake – Specification_x000D_
</t>
  </si>
  <si>
    <t>This draft Malawi standard provides the requirements, sampling and test methods for cakes intended for human consumption.</t>
  </si>
  <si>
    <t>(HS code(s): 190590); (ICS code(s): 67)</t>
  </si>
  <si>
    <t>190590 - 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t>
  </si>
  <si>
    <t>67 - Food technology</t>
  </si>
  <si>
    <t>Prevention of deceptive practices and consumer protection (TBT); Quality requirements (TBT); Consumer information, labelling (TBT); Reducing trade barriers and facilitating trade (TBT); Protection of human health or safety (TBT)</t>
  </si>
  <si>
    <r>
      <rPr>
        <sz val="11"/>
        <rFont val="Calibri"/>
      </rPr>
      <t>https://members.wto.org/crnattachments/2024/TBT/MWI/24_01516_00_e.pdf</t>
    </r>
  </si>
  <si>
    <t>United States of America</t>
  </si>
  <si>
    <t>Cybersecurity in the Marine Transportation System</t>
  </si>
  <si>
    <t>Notice of proposed rulemaking - The Coast Guard proposes to update its maritime security 
regulations by adding regulations specifically focused on establishing 
minimum cybersecurity requirements for U.S.-flagged vessels, Outer 
Continental Shelf facilities, and U.S. facilities subject to the 
Maritime Transportation Security Act of 2002 regulations. This proposed 
rule would help to address current and emerging cybersecurity threats 
in the marine transportation system. We seek your comments on this 
proposed rule and whether we should: use and define the term reportable 
cyber incident to limit cyber incidents that trigger reporting 
requirements, use alternative methods of reporting such incidents, and 
amend the definition of hazardous condition.</t>
  </si>
  <si>
    <t>Marine cybersecurity; IT Security (ICS code(s): 35.030); Seagoing vessels (ICS code(s): 47.040); Inland navigation vessels (ICS code(s): 47.060); Small craft (ICS code(s): 47.080)</t>
  </si>
  <si>
    <t>47.040 - Seagoing vessels; 47.060 - Inland navigation vessels; 47.080 - Small craft</t>
  </si>
  <si>
    <t>National security requirements (TBT)</t>
  </si>
  <si>
    <r>
      <rPr>
        <sz val="11"/>
        <rFont val="Calibri"/>
      </rPr>
      <t>https://members.wto.org/crnattachments/2024/TBT/USA/24_01644_00_e.pdf</t>
    </r>
  </si>
  <si>
    <t>Federal Motor Vehicle Safety Standard (FMVSS) No. 213 Test 
Procedure (TP-213-11)</t>
  </si>
  <si>
    <t>Request for comments by 22 May 2024 - The National Highway Traffic Safety Administration (NHTSA) 
seeks public comment on the Office of Vehicle Safety Compliance (OVSC) 
laboratory test procedure (TP) number TP-213-11, specifically relating 
to FMVSS No. 213a, Child restraint systems--side impact protection. 
This TP, prepared for the limited purpose of use by contracted 
independent laboratories conducting tests for NHTSA, is an agency 
guidance document intended for use by NHTSA test contractors. TPs are 
not rules, regulations, or agency interpretations regarding the meaning 
of a Federal motor vehicle safety standard. The TP serves as a 
contractual document between NHTSA and its contract test laboratories. 
The updated OVSC laboratory test procedure, TP-213-11, includes new 
instructions for how labs should test for compliance with the recently 
created FMVSS No. 213a, Child restraint systems--side impact 
protection.</t>
  </si>
  <si>
    <t>Child restraint systems - side impact protection, test procedures; Quality (ICS code(s): 03.120); Domestic safety (ICS code(s): 13.120); Test conditions and procedures in general (ICS code(s): 19.020); Crash protection and restraint systems (ICS code(s): 43.040.80)</t>
  </si>
  <si>
    <t>03.120 - Quality; 13.120 - Domestic safety; 19.020 - Test conditions and procedures in general; 43.040.80 - Crash protection and restraint systems</t>
  </si>
  <si>
    <t>Quality requirements (TBT); Protection of human health or safety (TBT)</t>
  </si>
  <si>
    <r>
      <rPr>
        <sz val="11"/>
        <rFont val="Calibri"/>
      </rPr>
      <t>https://members.wto.org/crnattachments/2024/TBT/USA/24_01643_00_e.pdf</t>
    </r>
  </si>
  <si>
    <t>Bahrain, Kingdom of</t>
  </si>
  <si>
    <t>UAE Technical Regulation for  Cumin</t>
  </si>
  <si>
    <t>This Technical regulation is concerned with cumin offered for direct consumption, as an ingredient in food processing, or for repackaging if required. It excludes cumin intended for industrial processing, document is identical adoption of codex standard CXS 327-2017 </t>
  </si>
  <si>
    <t>Spices and condiments (ICS code(s): 67.220.10)</t>
  </si>
  <si>
    <t>67.220.10 - Spices and condiments</t>
  </si>
  <si>
    <t>Other (TBT); Harmonization (TBT); Protection of human health or safety (TBT); Prevention of deceptive practices and consumer protection (TBT); Quality requirements (TBT)</t>
  </si>
  <si>
    <t>Yemen</t>
  </si>
  <si>
    <t>Quality requirements (TBT); Prevention of deceptive practices and consumer protection (TBT); Protection of human health or safety (TBT); Harmonization (TBT); Other (TBT)</t>
  </si>
  <si>
    <t>Qatar</t>
  </si>
  <si>
    <t>Oman</t>
  </si>
  <si>
    <t>United Arab Emirates</t>
  </si>
  <si>
    <t>Saudi Arabia, Kingdom of</t>
  </si>
  <si>
    <t>Japan</t>
  </si>
  <si>
    <t>Partial amendment to the Poisonous and Deleterious Substances Designation Order.</t>
  </si>
  <si>
    <t>Under the provision of the Poisonous and Deleterious Substances Control Act, Ministry of Health Labour and Welfare designates 1 substance as deleterious.</t>
  </si>
  <si>
    <t>Deleterious substance.</t>
  </si>
  <si>
    <t>71.100 - Products of the chemical industry</t>
  </si>
  <si>
    <r>
      <rPr>
        <sz val="11"/>
        <rFont val="Calibri"/>
      </rPr>
      <t>https://members.wto.org/crnattachments/2024/TBT/JPN/24_01629_00_e.pdf</t>
    </r>
  </si>
  <si>
    <t>Kuwait, the State of</t>
  </si>
  <si>
    <t>ConsultationonRSS-210, Issue 11</t>
  </si>
  <si>
    <t>Notice is hereby given by the Ministry of Innovation, Science and Economic Development Canada has amended the following standard:RSS-210 (Issue 11) Licence-Exempt Radio Apparatus: Category I Equipment, sets out the certification requirements for several types of licence-exempt radio apparatus. Radio apparatus covered by this standard are primarily low-power and are mainly used for consumer or commercial purposes. </t>
  </si>
  <si>
    <r>
      <rPr>
        <sz val="11"/>
        <rFont val="Calibri"/>
      </rPr>
      <t>https://www.rabc-cccr.ca/ised-radio-standards-specification-rss-210-issue-11-february-2024-licence-exempt-radio-apparatus-category-i-equipment/ (English)
https://www.rabc-cccr.ca/fr/isde-cahier-des-charges-sur-les-normes-radioelectriques-cnr-210-11e-edition-fevrier-2024-appareils-radio-exempts-de-licence-materiel-de-categorie-i/ (French)</t>
    </r>
  </si>
  <si>
    <t>SI 426 part 1 - Single-use rubber gloves: Sterile surgical gloves</t>
  </si>
  <si>
    <t>Revision of the Mandatory Standard SI 426 part 1, dealing with sterile surgical gloves. This proposed standard revision adopts both the International Standard ISO 10282 − Third edition: 2014-02-01 and the American Standard ASTM D3577 – 19, allowing for compliance with either. The major differences between the old version and this new revised draft standard are due to changes introduced to the American route of compliance as follows:Deletes the requirement to cut the glove for testing its width;Adds Section 8.5.2.3 dealing with the accelerated aging test.Both the old standard and this new revised standard will apply from entry into force of this revision for a period of one year. During this time, products may be tested according to the old or the new revised standard.</t>
  </si>
  <si>
    <t>Sterile surgical rubber gloves (HS code(s): 401512); (ICS code(s): 11.140; 83.140.99)</t>
  </si>
  <si>
    <t>401512 - Gloves, mittens and mitts, of a kind used for medical, surgical, dental or veterinary purposes, of vulcanised rubber</t>
  </si>
  <si>
    <t>11.140 - Hospital equipment; 83.140.99 - Other rubber and plastics products</t>
  </si>
  <si>
    <t>Harmonization (TBT); Protection of human health or safety (TBT); Reducing trade barriers and facilitating trade (TBT)</t>
  </si>
  <si>
    <r>
      <rPr>
        <sz val="11"/>
        <rFont val="Calibri"/>
      </rPr>
      <t>https://members.wto.org/crnattachments/2024/TBT/ISR/24_01616_00_x.pdf</t>
    </r>
  </si>
  <si>
    <t>SI 1279 part 1 – Wheelchairs: Manual wheelchairs – Requirements and test methods</t>
  </si>
  <si>
    <t>Revision of the Mandatory Standard SI 1279 part 1, dealing with hand-propelled wheelchairs. This proposed standard revision adopts both the European Standard EN 12183: September 2022 and the American Standard RESNA WC-1:2019 and allows for complying with either. The major differences between the old version and this new revised draft standard are as follows:Chapter A, The European Import route: Adopts an updated European standard. The main differences between the editions are detailed in Annex G. Expanded the standard's scope to include manually propelled wheelchairs for bathing and for use in the toilet.Chapter B, The American Import Route: Adopts an updated American standard.Adds Section 3 dealing with the brake efficiency._x000D_
Both the old standard and this new revised standard will apply from entry into force of this revision for a period of 6 months. During this time, products may be tested according to the old or the new revised standard.</t>
  </si>
  <si>
    <t>Hand-propelled wheelchairs (HS code(s): 871310); (ICS code(s): 11.180.10)</t>
  </si>
  <si>
    <t>871310 - Carriages for disabled persons, not mechanically propelled</t>
  </si>
  <si>
    <t>11.180.10 - Aids and adaptation for moving</t>
  </si>
  <si>
    <t>Protection of human health or safety (TBT); Harmonization (TBT); Reducing trade barriers and facilitating trade (TBT)</t>
  </si>
  <si>
    <r>
      <rPr>
        <sz val="11"/>
        <rFont val="Calibri"/>
      </rPr>
      <t>https://members.wto.org/crnattachments/2024/TBT/ISR/24_01613_00_x.pdf</t>
    </r>
  </si>
  <si>
    <t>Requirements of Nutritional Labelling</t>
  </si>
  <si>
    <t>This draft technical regulation applies to the regulation to control the nutritional labelling data, and it shall apply to all packaged food products, with the exception of the products mentioned in this regulation.</t>
  </si>
  <si>
    <t>Food products in general (ICS code(s): 67.040)</t>
  </si>
  <si>
    <t>Protection of human health or safety (TBT); Other (TBT)</t>
  </si>
  <si>
    <t>Labelling; Nutrition information; Food standards</t>
  </si>
  <si>
    <r>
      <rPr>
        <sz val="11"/>
        <rFont val="Calibri"/>
      </rPr>
      <t>https://members.wto.org/crnattachments/2024/TBT/ARE/24_01574_00_x.pdf</t>
    </r>
  </si>
  <si>
    <t>Nutrition information; Labelling; Food standards</t>
  </si>
  <si>
    <t>GCC Technical Regulation for Wheat (Triticum aestivum L.) — Specification</t>
  </si>
  <si>
    <t>  This Technical regulation is concerned with minimum specifications for wheat (Triticum aestivum L.) grains intended for human consumption, which are the subject of international trade. It is also applicable to the local wheat trade. the document is an identical adoption of ISO  7970:2021</t>
  </si>
  <si>
    <t>Cereals, pulses and derived products (ICS code(s): 67.060)</t>
  </si>
  <si>
    <t>1001 - Wheat and meslin</t>
  </si>
  <si>
    <t>67.060 - Cereals, pulses and derived products</t>
  </si>
  <si>
    <t>Consumer information, labelling (TBT); Prevention of deceptive practices and consumer protection (TBT); Protection of human health or safety (TBT); Harmonization (TBT)</t>
  </si>
  <si>
    <t>South Africa</t>
  </si>
  <si>
    <t>Regulations regarding the classification, packing and marking of mayonnaise, salad cream, salad dressing and salad oil dressing intended for sale in the Republic of South Africa: Revised </t>
  </si>
  <si>
    <t>This is a revision of the present quality regulations (published in 2000) that prescribe the classification of mayonnaise, salad cream, salad dressing and salad oil dressing based on the vegetable oil content thereof, for example salad dressing is classified as Salad Oil Dressing (&gt;52%) Salad Dressing (&gt;12%-52%), Reduced Oil Salad Dressing (0.5%-12%) and Oil Free Salad Dressing (</t>
  </si>
  <si>
    <t>(ICS code(s): 67) Mayonnaise, salad cream, salad dressing, salad oil dressing</t>
  </si>
  <si>
    <t>210390 - Preparations for sauces and prepared sauces; mixed condiments and seasonings (excl. soya sauce, tomato ketchup and other tomato sauces, mustard, and mustard flour and meal)</t>
  </si>
  <si>
    <t>67.220.10 - Spices and condiments; 67 - Food technology</t>
  </si>
  <si>
    <r>
      <rPr>
        <sz val="11"/>
        <rFont val="Calibri"/>
      </rPr>
      <t>https://members.wto.org/crnattachments/2024/TBT/ZAF/24_01591_00_e.pdf</t>
    </r>
  </si>
  <si>
    <t>Harmonization (TBT); Protection of human health or safety (TBT); Prevention of deceptive practices and consumer protection (TBT); Consumer information, labelling (TBT)</t>
  </si>
  <si>
    <t>SI 1888 Part 1 - Child care articles - Wheeled child conveyances: Pushchairs and prams</t>
  </si>
  <si>
    <t>Revision of the Mandatory Standard SI 1888 part 1, dealing with wheeled pushchairs, child conveyances, and prams. This proposed standard revision adopts the European Standard EN 1888-1:2018+A1: April 2022, with a few changes that appear in the standard's Hebrew section. The significant technical changes between the old version and this new revised draft standard are due to the adoption of the new European edition, and relate to the following issues:Chemical hazards; Entrapment hazards;Hazards from moving parts;Entanglement hazards;Parking device test method; Stability of the vehicle; Introduction of an informative Annex E giving relevant translations for warning sentences; Introduction of an informative Annex D giving information on the assessment of moving parts of canopies; Introduction of an informative Annex G giving information on the arrangement of approval marks for car seats. Both the old standard and this new revised standard will apply from entry into force of this revision for a period of 12 months. During this time, products may be tested according to the old or the new revised standard.</t>
  </si>
  <si>
    <t>Wheeled child conveyances; Baby strollers; Baby carriages (HS code(s): 8715); (ICS code(s): 97.190)</t>
  </si>
  <si>
    <t>8715 - Baby carriages and parts thereof.</t>
  </si>
  <si>
    <r>
      <rPr>
        <sz val="11"/>
        <rFont val="Calibri"/>
      </rPr>
      <t>https://members.wto.org/crnattachments/2024/TBT/ISR/24_01599_00_x.pdf</t>
    </r>
  </si>
  <si>
    <t>CGIEE Resolution No. 1, February 2024</t>
  </si>
  <si>
    <t>Approves the Regulatory Agenda of the Energy Efficiency Indicators and Levels Management Committee for the period 2024 - 2026.This ordinance comes into force 7 (seven) days after its official publication.</t>
  </si>
  <si>
    <t>Regulatory Agenda of the Energy Efficiency Indicators and Levels Management Committee for the period 2024 - 2026</t>
  </si>
  <si>
    <t>13.020.99 - Other standards related to environmental protection</t>
  </si>
  <si>
    <t>Consumer information, labelling (TBT); Protection of human health or safety (TBT); Quality requirements (TBT)</t>
  </si>
  <si>
    <r>
      <rPr>
        <sz val="11"/>
        <rFont val="Calibri"/>
      </rPr>
      <t>https://www.in.gov.br/web/dou/-/resolucao-cgiee-n-1-de-1-de-fevereiro-de-2024-541217170</t>
    </r>
  </si>
  <si>
    <t>Other (TBT); Protection of human health or safety (TBT)</t>
  </si>
  <si>
    <t>Chile</t>
  </si>
  <si>
    <t>Establece especificaciones de calidad de combustibles que indica, y deja sin efecto Decreto Supremo N° 60, de 2011, del Ministerio de Energía</t>
  </si>
  <si>
    <t>Establece especificaciones de calidad de combustibles que indica.</t>
  </si>
  <si>
    <t>Gasolina para Motores de Ignición por Chispa, Petróleo Diésel Grado A-1, Petróleo Diésel Grado B-1, Petróleo Diésel Grado B-2, Kerosene, Petróleo Combustible N° 5 y Petróleo Combustibles N° 6.</t>
  </si>
  <si>
    <t>75.160 - Fuels</t>
  </si>
  <si>
    <t>Protection of the environment (TBT)</t>
  </si>
  <si>
    <r>
      <rPr>
        <sz val="11"/>
        <rFont val="Calibri"/>
      </rPr>
      <t>https://members.wto.org/crnattachments/2024/TBT/CHL/24_01557_00_s.pdf</t>
    </r>
  </si>
  <si>
    <t>Egypt</t>
  </si>
  <si>
    <t>Ministerial Decree No. 502 /2023 (4 pages, in Arabic) mandating the Egyptian Standard  ES 8697 for " Luminaries - Particular requirements - Ground recessed luminaries " .</t>
  </si>
  <si>
    <t>The Ministerial Decree No. 502 /2023 gives producers and importers a six-month transitional period to abide by the Egyptian standard ES 8697 which specifies requirements for ground recessed luminaries incorporating electric light sources for operation from supply voltages up to 1 000 V, for indoor or outdoor use, e.g. in gardens, yards, carriageways, parking lots, cycle ways, footways, pedestrian areas, swimming pools areas outside zones for SELV, nurseries and similar applicationsWorth mentioning is that this standard adopts the technical content of IEC 60598-2-13:2006+AMD1:2011+AMD2:2016 CSV</t>
  </si>
  <si>
    <t>Luminaires (ICS code(s): 29.140.40)</t>
  </si>
  <si>
    <t>29.140.40 - Luminaires</t>
  </si>
  <si>
    <t>Quality requirements (TBT)</t>
  </si>
  <si>
    <t xml:space="preserve">DMS 1257:2023 Baker’s yeast – Specification_x000D_
_x000D_
</t>
  </si>
  <si>
    <t>This draft Malawi standard specifies requirements, sampling and test methods for baker's yeast.</t>
  </si>
  <si>
    <t>(HS code(s): 2102); (ICS code(s): 67.220.20)</t>
  </si>
  <si>
    <t>2102 - Yeasts, active or inactive; other dead single-cell micro-organisms, prepared baking powders (excl. single-cell micro-organisms packaged as medicaments)</t>
  </si>
  <si>
    <t>67.220.20 - Food additives</t>
  </si>
  <si>
    <t>Consumer information, labelling (TBT); Prevention of deceptive practices and consumer protection (TBT); Quality requirements (TBT); Protection of human health or safety (TBT); Reducing trade barriers and facilitating trade (TBT)</t>
  </si>
  <si>
    <r>
      <rPr>
        <sz val="11"/>
        <rFont val="Calibri"/>
      </rPr>
      <t>https://members.wto.org/crnattachments/2024/TBT/MWI/24_01517_00_e.pdf</t>
    </r>
  </si>
  <si>
    <t>Ministerial Decree No. 499 /2023 (4 pages, in Arabic) mandating The Egyptian standard ES 7303 for “Household and similar electrical appliances - Safety - Particular requirements for electrical heating appliances for breeding and rearing animals”</t>
  </si>
  <si>
    <t>The Ministerial Decree No. 499 /2023 (4 pages, in Arabic) gives producers and importers a six-month transitional period to abide by the Egyptian standard ES 7303 which deals with the safety of all kinds of electrical heating appliances used for livestock rearing and breeding, such as: heat-radiating appliances, electrical sitting-hens, incubators, chicken breeding units and heating plates for animals, the rated voltage of the appliances being not more than 250 V for single-phase appliances and 480 V for other appliances.This standard applies to heating appliances used for livestock rearing and breeding that include an electrical motor._x000D_
Worth mentioning is that this standard adopts the technical content of IEC 60335-2-71:2018</t>
  </si>
  <si>
    <t>Animal husbandry and breeding (ICS code(s): 65.020.30); Electric heaters (ICS code(s): 97.100.10)</t>
  </si>
  <si>
    <t>65.020.30 - Animal husbandry and breeding; 97.100.10 - Electric heaters</t>
  </si>
  <si>
    <t>Proposed amendments to the “Regulation on medical device group and class by group”</t>
  </si>
  <si>
    <t>The proposed amendments to the “Regulation on medical device group and class by group”  is as follows:1) Establishment of the technology levels of autonomous driving electric wheelchair_x000D_
- Establishment of new standards to create a basis for classifying autonomous driving electric wheelchairs, taking into account their place of use and technical functionalities such as location determination, map formation, route creation, etc.2) Establishment of new items_x000D_
- Establishment of 42 new items for medical devices to categorize those developed within the industry and formalize temporarily designated items3) Adjustment of the class of medical devices_x000D_
- The class of 8 items was adjusted considering international harmonization and equity with other medical devices.4) Change in item name (including English name) and definition._x000D_
  - Two item names or definitions were changed based on item subdivison and considerations regarding clinical use environments.</t>
  </si>
  <si>
    <t> Medical Devices</t>
  </si>
  <si>
    <r>
      <rPr>
        <sz val="11"/>
        <rFont val="Calibri"/>
      </rPr>
      <t>https://members.wto.org/crnattachments/2024/TBT/KOR/24_01539_00_x.pdf</t>
    </r>
  </si>
  <si>
    <t>Ministerial Decree No. 499 /2023 (4 pages, in Arabic) mandating The Egyptian standard ES 7310 for “Household and similar electrical appliances - Safety - Particular requirements for electrical appliances for use with aquariums and garden ponds”</t>
  </si>
  <si>
    <t>The Ministerial Decree No. 499 /2023 (4 pages, in Arabic) gives producers and importers a six-month transitional period to abide by the Egyptian standard ES 7310 which deals with the safety of electric appliances for use with aquariums and garden ponds for household and similar purposes, their rated voltage being not more than 250 V, including direct current (DC) supplied appliances and battery-operated appliances._x000D_
Examples of appliances that this standard is applicable to are_x000D_
- Aerators;_x000D_
- Aquarium heaters;_x000D_
- Automatic food dispensers;_x000D_
- Sludge-suction appliances._x000D_
Appliances not intended for normal household use but that nevertheless can be a source of danger to the public, such as appliances intended to be used by laymen in shops and in light industry and farms, are within the scope of this standard._x000D_
As far as is practicable, this standard deals with the common hazards presented by appliances that are encountered by all persons in and around the home. However, in general, it does not take into account_x000D_
- Persons (including children) whose physical, sensory or mental capabilities; or lack of experience and knowledge prevents them from using the appliance safely without supervision or instruction;_x000D_
- Children playing with the appliance._x000D_
Attention is drawn to the fact that_x000D_
- For appliances intended to be used in vehicles or on board ships or aircraft, additional requirements can be necessary;_x000D_
- In many countries additional requirements are specified by the national health authorities, the national authorities responsible for the protection of labour and similar authorities.Worth mentioning is that this standard adopts the technical content of IEC 60335-2-55:2021</t>
  </si>
  <si>
    <t>Home economics in general (ICS code(s): 97.020)</t>
  </si>
  <si>
    <t>97.020 - Home economics in general</t>
  </si>
  <si>
    <t>Ministerial Decree No. 499 /2023 (4 pages, in Arabic) mandating The Egyptian standard ES 7300 for “Household and similar electrical appliances - Safety - Particular requirements for high pressure cleaners and steam cleaners”.</t>
  </si>
  <si>
    <t>The Ministerial Decree No. 499 /2023 (4 pages, in Arabic) gives producers and importers a six-month transitional period to abide by the Egyptian standard ES 7300 which deals with the safety of high-pressure cleaners without traction drive, intended for household and commercial indoor or outdoor use, having a rated pressure not less than 2,5 MPa and not exceeding 35 MPa. It also applies to steam cleaners and those parts of hot water high pressure cleaners incorporating a steam stage which have a capacity not exceeding 100 l, a rated pressure not exceeding 2,5 MPa and a product of capacity and rated pressure not exceeding 5 MPa. They are not equipped with a traction drive. The following power systems of the drive for the high pressure pump are covered:_x000D_
- Mains powered motors up to a rated voltage of 250 V for single-phase machines and 480 V for other machines,_x000D_
- Battery-operated motors,_x000D_
- Internal combustion engines,_x000D_
- Hydraulic or pneumatic motors._x000D_
Worth mentioning is that this standard adopts the technical content of IEC 60335-2-79:2021</t>
  </si>
  <si>
    <t>Cleaning appliances (ICS code(s): 97.080)</t>
  </si>
  <si>
    <t>97.080 - Cleaning appliances</t>
  </si>
  <si>
    <t>Ministerial Decree No. 499 /2023 (4 pages, in Arabic) mandating The Egyptian standard ES 7312 for “Household and similar electrical appliances - Safety - Particular requirements for sauna heating appliances and infrared cabins”</t>
  </si>
  <si>
    <t>The Ministerial Decree No. 499 /2023 gives producers and importers a six-month transitional period to abide by the Egyptian standard ES 7312  which deals with the safety of electric sauna heating appliances and infrared emitting units having a rated power input not exceeding 20 kW, their rated voltage being not more than 250 V for single-phase appliances and 480 V for other appliances. The appliances covered by this standard are intended for use in the home and in public saunas located in blocks of flats, hotels and similar locations. This standard also deals with the safety of electric sauna heating appliances provided with a humidifier unit, their rated voltage being not more than 250 V for single-phase appliances and 480 V for other appliances. The room air is humidified by evaporating or atomising water. Worth mentioning is that this standard adopts the technical content of IEC 60335-2-53:2011+AMD 1:2017+AMD 2:2021</t>
  </si>
  <si>
    <t>Electric heaters (ICS code(s): 97.100.10)</t>
  </si>
  <si>
    <t>Ministerial Decree No. 499 /2023 (4 pages, in Arabic) mandating The Egyptian standard  ES 7316 for “Household and similar electrical appliances - Safety - Particular requirements for food waste disposers"</t>
  </si>
  <si>
    <t>The Ministerial Decree No. 499 /2023 (4 pages, in Arabic) gives producers and importers a six-month transitional period to abide by the Egyptian standard ES 7316 which deals with the safety of electric food waste disposers for household and similar purposes, their rated voltage being not more than 250 V including direct current (DC) supplied appliances and battery-operated appliances._x000D_
Appliances not intended for normal household use but that nevertheless possibly pose a source of danger to the public, such as appliances intended to be used by laymen in shops, in light industry and on farms, are within the scope of this standard._x000D_
As far as is practicable, this standard deals with the common hazards presented by appliances that are encountered by all persons in and around the home. However, in general, it does not take into account:_x000D_
– Persons (including children) whose physical, sensory or mental capabilities; or lack of experience and knowledge prevents them from using the appliance safely without supervision or instruction;_x000D_
– Children playing with the appliance._x000D_
Attention is drawn to the fact that:_x000D_
– For appliances intended to be used in vehicles or on board ships or aircraft, additional requirements can be necessary;– In many countries additional requirements are specified by the national health authorities, the national authorities responsible for the protection of labour, the national water supply authorities and similar authorities, leading to restriction of or prohibition of the installation of food waste disposers._x000D_
Worth mentioning is that this standard adopts the technical content of IEC 60335-2-16:2022 </t>
  </si>
  <si>
    <t>Domestic safety (ICS code(s): 13.120); Small kitchen appliances (ICS code(s): 97.040.50)</t>
  </si>
  <si>
    <t>13.120 - Domestic safety; 97.040.50 - Small kitchen appliances</t>
  </si>
  <si>
    <t>Ministerial Decree No. 499 /2023 (4 pages, in Arabic) mandating The Egyptian standard ES 7308 for “Household and similar electrical appliances - Safety - Particular requirements for whirlpool baths and whirlpool spas”</t>
  </si>
  <si>
    <t>The Ministerial Decree No. 499 /2023 (4 pages, in Arabic) gives producers and importers a six-month transitional period to abide by the Egyptian standard ES 7308 which deals with the safety of electric whirlpool baths for indoor use and whirlpool spas, for household and similar use, their rated voltage being not more than 250 V for single-phase appliances and 480 V for other appliances, including direct current (DC) supplied appliances and battery-operated appliances. This standard also applies to appliances for circulating air or water in conventional baths. This standard applies to factory-built self-contained whirlpool baths or whirlpool spas in which all controls and components are integral parts of the appliance and are located within or affixed to the whirlpool bath or whirlpool spa structure. Appliances not intended for normal household use but that nevertheless can be a source of danger to the public, such as appliances intended to be used by laymen in hotels, fitness centres and similar places, are within the scope of this standard. As far as is practicable, this standard deals with the common hazards presented by appliances that are encountered by all persons in and around the home. However, in general, it does not take into account:_x000D_
- Persons (including children) whose physical, sensory or mental capabilities; or lack of experience and knowledge prevents them from using the appliance safely without supervision or instruction;_x000D_
- Children playing with the appliance.Attention is drawn to the fact that_x000D_
- For appliances intended to be used in vehicles or on board ships or aircraft, additional requirements can be necessary;_x000D_
- In many countries additional requirements are specified by the national health authorities, the national water supply authorities, the national authorities responsible for the protection of labour and similar authorities._x000D_
Worth mentioning is that this standard adopts the technical content of IEC 60335-2-60:2023</t>
  </si>
  <si>
    <t>Domestic safety (ICS code(s): 13.120); Domestic electrical appliances in general (ICS code(s): 97.030)</t>
  </si>
  <si>
    <t>13.120 - Domestic safety; 97.030 - Domestic electrical appliances in general</t>
  </si>
  <si>
    <t>Ministerial Decree No. 499 /2023 (4 pages, in Arabic) mandating The Egyptian standard ES 7311 for “Household and similar electrical appliances - Safety - Particular requirements for surface-cleaning appliances for household use employing liquids or steam”</t>
  </si>
  <si>
    <t>The Ministerial Decree No. 499 /2023 (4 pages, in Arabic) gives producers and importers a six-month transitional period to abide by the Egyptian standard ES 7311 which deals with the safety of electric cleaning appliances for household use that are intended for cleaning surfaces by using liquid cleansing agents or steam, their rated voltage being not more than 250 V including direct current (DC) supplied appliances and battery-operated appliances. It also covers wallpaper strippers and surface cleaning appliances incorporating heating elements or means for pressurizing the liquid container._x000D_
As far as is practicable, this standard deals with the common hazards presented by appliances that are encountered by all persons in and around the home. However, in general, it does not take into account_x000D_
– Persons (including children) whose physical, sensory or mental capabilities; or lack of experience and knowledge prevents them from using the appliance safely without supervision or instruction;_x000D_
– Children playing with the appliance._x000D_
Attention is drawn to the fact that_x000D_
– For appliances intended to be used in vehicles or on board ships or aircraft, additional requirements can be necessary;_x000D_
–In many countries additional requirements are specified by the national health authorities, the national authorities responsible for the protection of labour, and similar authorities._x000D_
Worth mentioning is that this standard adopts the technical content of IEC 60335-2-54:2022</t>
  </si>
  <si>
    <t>Domestic safety (ICS code(s): 13.120); Miscellaneous domestic and commercial equipment (ICS code(s): 97.180)</t>
  </si>
  <si>
    <t>13.120 - Domestic safety; 97.180 - Miscellaneous domestic and commercial equipment</t>
  </si>
  <si>
    <t>Ministerial Decree No. 499 /2023 (4 pages, in Arabic) mandating The Egyptian standard ES 7314 for “Household and similar electrical appliances - Safety - Particular requirements for appliances for skin exposure to optical radiation”</t>
  </si>
  <si>
    <t>The Ministerial Decree No. 499 /2023 (4 pages, in Arabic) gives producers and importers a six-month transitional period to abide by the Egyptian standard ES 7314 which deals with the safety of electrical appliances incorporating emitters for exposing the skin to optical radiation (wavelength 100 nm to 1 mm), for household and similar use, their rated voltage being not more than 250 V for single-phase appliances and 480 V for other appliances._x000D_
Battery-operated appliances and other DC supplied appliances are within the scope of this standard. Dual supply appliances, either mains-supplied or battery-operated, are regarded as battery-operated appliances when operated in the battery mode._x000D_
As far as practicable, this standard deals with the common hazards presented by appliances that are encountered by all persons using the appliances in tanning salons, beauty parlours and similar premises or at home. However, in general, it does not take into account:– Persons (including children) whose physical, sensory or mental capabilities or lack of experience and knowledge prevents them from using the appliance safely without supervision or instruction;– Children playing with the appliance.Attention is drawn to the fact that:For appliances intended to be used in vehicles or on board ships or aircraft, additional requirements can be necessary;In many countries, additional requirements are specified by the national health authorities, the national authorities responsible for the protection of labour and similar authorities;Worth mentioning is that this standard adopts the technical content of IEC 60335-2-27:2019.</t>
  </si>
  <si>
    <t>Domestic safety (ICS code(s): 13.120); Body care equipment (ICS code(s): 97.170)</t>
  </si>
  <si>
    <t>13.120 - Domestic safety; 97.170 - Body care equipment</t>
  </si>
  <si>
    <t>Ministerial Decree No. 499 /2023 (4 pages, in Arabic) mandating The Egyptian standard ES 7301 for “Household and similar electrical appliances - Safety - Particular requirements for outdoor barbecues”</t>
  </si>
  <si>
    <t>The Ministerial Decree No. 499 /2023 (4 pages, in Arabic) gives producers and importers a six-month transitional period to abide by the Egyptian standard ES 7301 which deals with the safety of outdoor barbecues for household and similar use, their rated voltage being not more than 250 V. Appliances not intended for normal household use but that nevertheless can be a source of danger to the public, such as appliances intended to be used by laymen in shops, restaurants, hotels, in light industry and on farms, are within the scope of this standard._x000D_
As far as is practicable, this standard deals with the common hazards presented by appliances that are encountered by all persons in and around the home. However, in general, it does not take into account:_x000D_
- Persons (including children) whose physical, sensory or mental capabilities; or lack of experience and knowledge prevents them from using the appliance safely without supervision or instruction;_x000D_
- Children playing with the appliance._x000D_
Attention is drawn to the fact that_x000D_
- For appliances intended to be used on board ships, additional requirements may be necessary;_x000D_
- In many countries, additional requirements are specified by the national health authorities, the national authorities responsible for the protection of labour and similar authorities._x000D_
Worth mentioning is that this standard adopts the technical content of IEC 60335-2-78:2021</t>
  </si>
  <si>
    <t>Domestic safety (ICS code(s): 13.120); Interior finishing (ICS code(s): 91.180)</t>
  </si>
  <si>
    <t>13.120 - Domestic safety; 91.180 - Interior finishing</t>
  </si>
  <si>
    <t>Ministerial Decree No. 499 /2023 (4 pages, in Arabic) mandating the Egyptian Standard ES 4549 for “Gas cylinders- Welded aluminium-alloy, carbon and stainless steel gas cylinders Periodic inspection and testing".</t>
  </si>
  <si>
    <t>The Ministerial Decree No. 499 /2023 gives the producers and importers a six-month transitional period to abide by the Egyptian standard ES 4549 which specifies the requirements for the periodic inspection and testing of welded aluminium-alloy, carbon and stainless steel gas cylinders of water capacity from 0,5 l to 150 l intended for compressed and liquefied gas service under pressure and to verify the integrity of such gas cylinders for further service. It also applies, as far as is practical, to cylinders of less than 0,5 l water capacity and greater than 150 l up to 450 l. Worth mentioning is that this standard adopts the technical content of ISO 10460:2018.</t>
  </si>
  <si>
    <t>Gas cylinders (ICS code(s): 23.020.35)</t>
  </si>
  <si>
    <t>23.020.35 - Gas cylinders</t>
  </si>
  <si>
    <t>Ministerial Decree No. 499 /2023 (4 pages, in Arabic) mandating the Egyptian Standard ES 6786-1 for “ Implants for surgery- Metallic skeletal pins and wires- Part 1: General requirements”.</t>
  </si>
  <si>
    <t>The Ministerial Decree No. 499 /2023 gives producers and importers a six-month transitional period to abide by the Egyptian standard ES 6786-1 which specifies general requirements for metallic skeletal pins and wires for use in bone surgery, excluding wires for binding and twisting.This standard cancels and supersedes its last edition issued ES 6786-1/2008Worth mentioning is that this standard is technically identical with ISO 5838-1/2013</t>
  </si>
  <si>
    <t>Implants for surgery, prosthetics and orthotics (ICS code(s): 11.040.40)</t>
  </si>
  <si>
    <t>11.040.40 - Implants for surgery, prosthetics and orthotics</t>
  </si>
  <si>
    <t>Ministerial Decree No. 499 /2023 (4 pages, in Arabic) mandating the Egyptian Standard  ES 7298 “Household and similar electrical appliances - Safety - Particular requirements for amusement machines and personal service machines”.</t>
  </si>
  <si>
    <t>The Ministerial Decree No. 499 /2023 gives producers and importers a six-month transitional period to abide by the Egyptian standard ES 7298 which deals with the safety of electric commercial amusement machines and personal service machines, their rated voltage being not more than 250 V for single-phase appliances and 480 V for other appliances. Examples of appliances that are within the scope of this standard are:_x000D_
- Amusement machines;_x000D_
- Tables;_x000D_
- Bowling machines;_x000D_
- Dartboards;_x000D_
- Driving simulators;_x000D_
- Gaming machines;_x000D_
- Kiddie rides;_x000D_
- Laser shooting appliances;_x000D_
- Pinball machines;_x000D_
- Video games;_x000D_
- Personal service machines;- Card re-value machines;_x000D_
- Currency dispensers;_x000D_
- Luggage lockers;_x000D_
- Weighing machines;_x000D_
- Shoe shining appliances._x000D_
As far as is practicable, this standard deals with the common hazards presented by appliances that are encountered by users and maintenance persons. For appliances intended to be used in vehicles or on board ships or aircraft, additional requirements may be necessary. Worth mentioning is that this standard adopts the technical content of IEC 60335-2-82:2017+AMD1:2020 CSV</t>
  </si>
  <si>
    <t>Miscellaneous domestic and commercial equipment (ICS code(s): 97.180)</t>
  </si>
  <si>
    <t>97.180 - Miscellaneous domestic and commercial equipment</t>
  </si>
  <si>
    <t>Ministerial Decree No. 499 /2023 (4 pages, in Arabic) mandating the Egyptian Standard ES 402 for “Petroleum and natural gas industries - Steel pipe for pipeline transportation systems“</t>
  </si>
  <si>
    <t>The Ministerial Decree No. 499 /2023 gives producers and importers a six-month transitional period to abide by the Egyptian standard ES 402 which specifies requirements for the manufacture of two product specification levels (PSL 1 and PSL 2) of seamless and welded steel pipes for use in pipeline transportation systems in the petroleum and natural gas industries.Worth mentioning is that this standard adopts the technical content of ISO 3183/2019.</t>
  </si>
  <si>
    <t>Petroleum products and natural gas handling equipment (ICS code(s): 75.200); Steel pipes and tubes for specific use (ICS code(s): 77.140.75)</t>
  </si>
  <si>
    <t>75.200 - Petroleum products and natural gas handling equipment; 77.140.75 - Steel pipes and tubes for specific use</t>
  </si>
  <si>
    <t>Ministerial Decree No. 499 /2023 (4 pages, in Arabic) mandating the Egyptian Standard ES 7294 for “ Household and similar electrical appliances – safety - Particular requirements for electrical animal stunning equipment ”.</t>
  </si>
  <si>
    <t>The Ministerial Decree No. 499 /2023 gives producers and importers a six-month transitional period to abide by the Egyptian standard ES 7294  which deals with the safety of electric animal-stunning equipment the rated voltage of which is not more than 250 V for single-phase appliances and 480 V for other appliances. Battery-operated appliances and other D.C supplied appliances are within the scope of this standard. Dual supply appliances, either mains-supplied or battery-operated, are regarded as battery-operated appliances when operated in the battery mode. This standard is applicable to electric animal-stunning equipment for industrial or commercial use, for use on farms or for use in areas where they may be a source of danger to the public. So far as is practical, this standard deals with the common hazards presented by these types of appliances. Examples of electric animal-stunning equipment within the scope of this standard are those used to stun:_x000D_
- Bovines such as cattle, calves, cows, heifers and bulls;_x000D_
- Ovines such as sheep and lambs;_x000D_
- Caprines such as goats;_x000D_
- Cervids such as deer;_x000D_
- Solipeds such as horses, donkeys and mules;_x000D_
- Birds such as chickens, turkeys and guinea fowl;- Porcines such as pigs;_x000D_
- Fur animals such as foxes, chinchilla, rabbits and possums;_x000D_
- Mustelids such as mink and polecats and other ruminants such as camels. The following types of electric animal-stunning equipment are covered by this standard: manual, semi-automatic and automatic. Worth mentioning is that this standard adopts the technical content of IEC 60335-2-87:2016+AMD1:2018 CSV </t>
  </si>
  <si>
    <t>Other agricultural machines and equipment (ICS code(s): 65.060.99)</t>
  </si>
  <si>
    <t>65.060.99 - Other agricultural machines and equipment</t>
  </si>
  <si>
    <t>Ministerial Decree No. 499 /2023 (3 pages, in Arabic) mandating the Egyptian Standard ES 7295 “ Household and similar electrical appliances - Safety - Particular requirements for fabric steamers ”.</t>
  </si>
  <si>
    <t>The Ministerial Decree No. 499 /2023 gives producers and importers a six-month transitional period to abide by the Egyptian standard ES 7295 which deals with the safety of electric fabric steamers intended for household and similar purposes, their rated voltage being not more than 250 V including direct current (DC) supplied appliances and battery-operated appliances._x000D_
Appliances not intended for normal household use, but that nevertheless possibly pose a source of danger to the public, such as appliances intended to be used by laymen in shops, laundries and dry cleaners, are within the scope of this standard._x000D_
As far as is practicable, this standard deals with the common hazards presented by appliances that are encountered by all persons in and around the home. However, in general, it does not take into account:_x000D_
– Persons (including children) whose physical, sensory or mental capabilities; or lack of experience and knowledge prevents them from using the appliance safely without supervision or instruction;_x000D_
– Children playing with the appliance._x000D_
Attention is drawn to the fact that_x000D_
– For appliances intended to be used in vehicles or on board ships or aircraft, additional requirements can be necessary;_x000D_
–In many countries additional requirements are specified by the national health authorities, the national authorities responsible for the protection of labour and similar authorities._x000D_
Worth mentioning is that this standard adopts the technical content of IEC 60335-2-85:2022   </t>
  </si>
  <si>
    <t>Laundry appliances (ICS code(s): 97.060)</t>
  </si>
  <si>
    <t>97.060 - Laundry appliances</t>
  </si>
  <si>
    <t>Draft Commission Delegated Regulation (EU) No …/… amending Annex II to Regulation (EU) No 1169/2011 of the European Parliament and of the Council on the provision of food information to consumers, as regards behenic acid from mustard seeds to be used in the manufacturing of certain emulsifiers </t>
  </si>
  <si>
    <t>This draft Commission Regulation aims at excluding behenic acid derived from mustard seed used for the production of certain emulsifiers from the obligation to be labelled as an allergen.</t>
  </si>
  <si>
    <r>
      <rPr>
        <sz val="11"/>
        <rFont val="Calibri"/>
      </rPr>
      <t>https://members.wto.org/crnattachments/2024/TBT/EEC/24_01496_00_e.pdf</t>
    </r>
  </si>
  <si>
    <t>Ministerial Decree No. 499 /2023 (4 pages, in Arabic) mandating the Egyptian Standard ES 5444 for “Forced draught oil burners".</t>
  </si>
  <si>
    <t>The Ministerial Decree No. 499 /2023 gives producers and importers a six-month transitional period to abide by the Egyptian standard ES 5444 which specifies the terminology, test procedures and general requirements for the construction and operation of automatic forced draught oil burners supplied with a fuel having a viscosity at the burner inlet of 1,6 mm2/s (cSt) to 6 mm2/s (cSt) at 20 °C or higher, boiling petroleum in accordance with ISO 8217-based first raffinates, and the provision of related control and safety devices.It is applicable to automatic oil burners fitted with a combustion air fan, equipped as described therein, and intended for use in appliances of different types and operated with fuel oils, single burners with a single combustion chamber, single‑fuel and dual‑fuel burners when operating only on oil, and the oil function of dual-fuel burners designed for simultaneous operation on gaseous and liquid fuels.Worth mentioning is that this standard adopts the technical content of ISO 22968:2010.</t>
  </si>
  <si>
    <t>Liquid and solid fuel burners (ICS code(s): 27.060.10)</t>
  </si>
  <si>
    <t>27.060.10 - Liquid and solid fuel burners</t>
  </si>
  <si>
    <t>United Kingdom</t>
  </si>
  <si>
    <t>Decision on the withdrawal of approval of the active substance indoxacarb in GB </t>
  </si>
  <si>
    <t>The decision document concludes that the approval of the active substance indoxacarb should be withdrawn in accordance with Assimilated Regulation No. 1107/2009. Authorisations for plant protection products containing indoxacarb as an active substance will be withdrawn in Great Britain.This decision only concerns the placing on the market of this substance and plant protection products containing it in GB. </t>
  </si>
  <si>
    <t>Indoxacarb (pesticide active substance); Pesticides and other agrochemicals (ICS code(s): 65.100)</t>
  </si>
  <si>
    <t>Protection of human health or safety (TBT); Protection of animal or plant life or health (TBT); Protection of the environment (TBT)</t>
  </si>
  <si>
    <t>Ministerial Decree. 499 /2023 (4 pages, in Arabic) mandating The Egyptian standard ES 7288 for “ Household and similar electrical appliances - Safety - Particular requirements for gas, oil and solid-fuel burning appliances having electrical connections”.</t>
  </si>
  <si>
    <t>The Ministerial Decree No. 499 /2023 gives producers and importers a six-month transitional period to abide by the Egyptian standard ES 7288 which deals with the safety of gas, oil and solid-fuel burning appliances having electrical connections, for household and similar purposes, their rated voltage being not more than 250 V for single-phase appliances and 480 V for other appliances. This standard covers the electrical safety and some other safety aspects of these appliances. All safety aspects are covered when the appliance also complies with the relevant standard for the fuel-burning appliance. If the appliance incorporates electric heating sources, safety aspects concerning these electric sources are covered when the appliance also complies with the relevant part 2 of IEC 60335. Examples of appliances within the scope of this standard are:– Central heating boilers;_x000D_
– Commercial catering equipment;_x000D_
–Cooking appliances;– Laundry and cleaning appliances;_x000D_
– Room heaters;_x000D_
– Warm air heaters;_x000D_
– Water heaters.Appliances not intended for normal household use but which nevertheless may be a source of danger to the public, such as appliances intended to be used by laymen in shops, in light industry and on farms, are within the scope of this standard. This standard deals with the reasonably foreseeable hazards presented by appliances that are encountered by all persons. However, in general, it does not take into account:- Persons (including children) whosePhysical, sensory or mental capabilities; orLack of experience and knowledge prevents them from using the appliance safely without supervision or instruction;- Children playing with the appliance.Attention is drawn to the fact that:for appliances intended to be used in vehicles or on board ships or aircraft, additional requirements may be necessary;Worth mentioning is that this standard adopts the technical content of IEC 60335-2-102:2017</t>
  </si>
  <si>
    <t>Domestic safety (ICS code(s): 13.120); Gas heaters (ICS code(s): 97.100.20); Solid fuel heaters (ICS code(s): 97.100.30)</t>
  </si>
  <si>
    <t>13.120 - Domestic safety; 97.100.20 - Gas heaters; 97.100.30 - Solid fuel heaters</t>
  </si>
  <si>
    <t>Law amending the Import and Export Decree (No. 6) - 5724-2024</t>
  </si>
  <si>
    <t xml:space="preserve">The Minister of Economy and Industry had signed the sixth law amending Israel's Import and Export Decree. This amendment creates a significant reform in Israel's import regime. It eases import requirements applying to products and commodities subject to Mandatory Standards and classified to the regulatory Import groups  2 and 3, such as toys, electrical and electronic products, tableware, cleaning materials, faucets, construction materials, etc.The reform allows the importation of various products without the preliminary requirements to perform a model or a compliance test. It will rely on an importer's Declaration of Conformity. These acts will be backed up with an enhancement of market surveillance. The law includes the following steps:Entry into force immediately (17 January 2024):Changes in the timeline allowed for market surveillance control. It extends to 144 hours, the maximum time allowed for inspection and submission of a Product File required for inspection.Changes in the documentation required to substantiate an importer's Declaration of Conformity.Entry into force of the reform (1 July 2024, with an option to postpone for an additional three months):Eliminates the need to submit requests to a testing laboratory for the release of shipments on declaration routes;Removes the obligation to keep a compliance certificate in the Product File required in import group 3 for one year;Cancels of the Importer's Register at the Ministry of Economy and Industry;Simplifies the possibility of moving to carry out compliance tests in a laboratory different from the one where the model was approved;Expands the powers given to the Commissioner of Standardization against importers that breach trust;Obliges the testing laboratory to provide information about standard certificates issued by them;Reduces the penalty for importers who performed a preliminary voluntary test;Doubles the sanction amount for an importer who does not hold a Product File as required._x000D_
_x000D_
</t>
  </si>
  <si>
    <t>Products and commodities subject to Mandatory Standards and classified to the regulatory Import groups  2 and 3</t>
  </si>
  <si>
    <t>Reducing trade barriers and facilitating trade (TBT); Harmonization (TBT)</t>
  </si>
  <si>
    <r>
      <rPr>
        <sz val="11"/>
        <rFont val="Calibri"/>
      </rPr>
      <t>https://members.wto.org/crnattachments/2024/TBT/ISR/24_01485_00_x.pdf</t>
    </r>
  </si>
  <si>
    <t>Ministerial Decree No. 499 /2023 (4 pages, in Arabic) mandating the Egyptian Standard ES 7299 “ Household and similar electrical appliances - Safety - Particular requirements for foot warmers and heating mats”.</t>
  </si>
  <si>
    <t>The Ministerial Decree No. 499 /2023 gives producers and importers a six-month transitional period to abide by the Egyptian standard ES 7299 which deals with the safety of electric foot warmers and heating mats for household and similar purposes, their rated voltage being not more than 250 V. Appliances not intended for normal household use but which nevertheless may be a source of danger to the public, such as appliances intended to be used by laymen in shops, in light industry and on farms, are within the scope of this standard. As far as is practicable, this standard deals with the common hazards presented by appliances that are encountered by all persons in and around the home. However, in general, it does not take into account persons (including children) whose physical, sensory or mental capabilities; or lack of experience and knowledge prevents them from using the appliance safely without supervision or instruction. It also does not take into account children playing with the appliance. Worth mentioning is that this standard adopts the technical content of IEC 60335-2-81:2015+AMD1:2017+AMD2:2020 CSV </t>
  </si>
  <si>
    <t>Domestic safety (ICS code(s): 13.120); Electric heaters (ICS code(s): 97.100.10)</t>
  </si>
  <si>
    <t>13.120 - Domestic safety; 97.100.10 - Electric heaters</t>
  </si>
  <si>
    <t>Ministerial Decree No. 502 /2023 (4 pages, in Arabic) mandating the Egyptian Standard   ES 21-7 for “lead-acid starter batteries –part 7: general requirements and methods of test for motorcycle batteries” </t>
  </si>
  <si>
    <t>The Ministerial Decree No. 502 /2023 gives producers and importers a six-month transitional period to abide by the Egyptian standard ES 21-7 which is applicable to lead-acid batteries used primarily as a power source for the starting of internal combustion engines, lighting and ignition (SLI) of motorcycles and other power sport vehicles. The nominal voltage is 12 V or 6 V._x000D_
Test definitions and criteria in this standard are for batteries with a nominal voltage of   12 V only. For batteries with a nominal voltage of 6 V, all voltages have to be divided by two._x000D_
The other power sports vehicles covered in this standard are snowmobiles, personal water crafts and all-terrain vehicles._x000D_
This standard is not applicable to batteries for other purposes, such as the back-up power sources, auxiliary equipment of internal combustion engine vehicles and e-bikes.This standard specifies:_x000D_
• general requirements;_x000D_
• size, essential functional characteristics, relevant test methods and results required.Worth mentioning is that this standard is technically identical with IEC 60095-7/2019.</t>
  </si>
  <si>
    <t>Acid secondary cells and batteries (ICS code(s): 29.220.20)</t>
  </si>
  <si>
    <t>29.220.20 - Acid secondary cells and batteries</t>
  </si>
  <si>
    <t>Decision on withdrawal of approval of the active substance Famoxadone in GB</t>
  </si>
  <si>
    <t>A decision document concluding that the approval of the active substance Famoxadone should be withdrawn in accordance with Assimilated Regulation No. 1107/2009. Authorisations for plant protection products containing Famoxadone will be withdrawn in Great Britain (GB).This decision only concerns the placing on the market of this substance, and plant protection products containing it in GB.</t>
  </si>
  <si>
    <t>Famoxadone (pesticide active substance); Pesticides and other agrochemicals (ICS code(s): 65.100)</t>
  </si>
  <si>
    <t>Ministerial Decree No. 502 /2023 (4 pages, in Arabic) mandating the Egyptian Standard ES 6113-6 for “ Safety rules for the construction and installation of lifts - Lifts for the transport of persons and goods - Part 6: Passenger and goods passenger lifts ”.</t>
  </si>
  <si>
    <t>The Ministerial Decree No. 502 /2023 gives producers and importers a six-month transitional period to abide by the Egyptian standard ES 6113-6 which specifies the safety rules for permanently installed new passenger or goods passenger lifts, with traction, positive or hydraulic drive, serving defined landing levels, having a car designed for the transportation of persons or persons and goods, suspended by ropes or chains or jacks and moving between guide rails inclined not more than 15° to the vertical. In addition to the requirements of this document, supplementary requirements shall be considered in special cases (use of lifts by persons with disabilities, in case of fire, potentially explosive atmosphere, extreme climate conditions, seismic conditions, transporting dangerous goods, etc.)._x000D_
Worth mentioning is that this standard adopts the technical content of EN 81-20:2020</t>
  </si>
  <si>
    <t>Lifts. Escalators (ICS code(s): 91.140.90)</t>
  </si>
  <si>
    <t>91.140.90 - Lifts. Escalators</t>
  </si>
  <si>
    <t>Ministerial Decree No. 499 /2023 (4 pages, in Arabic) mandating the Egyptian Standard ES 918 for “Inlet air cleaning equipment for internal combustion engines and compressors — Performance testing“</t>
  </si>
  <si>
    <t>The Ministerial Decree No. 499 /2023 gives producers and importers a six-month transitional period to abide by the Egyptian standard ES 918 which specifies uniform test procedures, conditions, equipment and a performance report to permit the direct laboratory performance comparison of air cleaners.The basic performance characteristics of greatest interest are air flow restriction or differential pressure, dust collection efficiency, dust capacity and oil carry-over on oil bath air cleaners. This test code therefore deals with the measurement of these parameters.This document is applicable to air cleaners used on internal combustion engines and compressors generally used in automotive and industrial applications.Worth mentioning is that this standard adopts the technical content of ISO 5011:2020</t>
  </si>
  <si>
    <t>Pressure charging and air/exhaust gas ducting systems (ICS code(s): 43.060.20)</t>
  </si>
  <si>
    <t>43.060.20 - Pressure charging and air/exhaust gas ducting systems</t>
  </si>
  <si>
    <t>Ministerial Decree No. 499 /2023 (4 pages, in Arabic) mandating the Egyptian Standard ES 7296 “ Household and similar electrical appliances - Safety - Particular requirements for toilet appliances”.</t>
  </si>
  <si>
    <t>The Ministerial Decree No. 499 /2023 gives producers and importers a six-month transitional period to abide by the Egyptian standard ES 7296 which deals with the safety of electric toilet appliances having a rated voltage being not more than 250 V, in which excrement is stored, dried or destructed or which wash or dry parts of the human body. Examples of such electric toilets are the following and they can be used to process garbage such as paper and food waste._x000D_
- Mouldering toilets;_x000D_
- Package toilets;_x000D_
- Freezing toilets;_x000D_
- Vacuum toilets._x000D_
This standard also applies to electric equipment for use with conventional toilets._x000D_
Examples of such electric equipment are_x000D_
- Automatic seat covering devices;_x000D_
- Hopping units;_x000D_
- Heated seats;_x000D_
- Pumping units;_x000D_
- Water heaters for spray seats;_x000D_
- Spray seats.As far as is practicable, this standard deals with the common hazards presented by appliances that are encountered by all persons in and around the home. However, in general, it does not take into account young children playing with the appliance._x000D_
Attention is drawn to the fact that_x000D_
- For appliances intended to be used in vehicles or on board ships or aircraft, additional requirements can be necessary;_x000D_
- In many countries, additional requirements are specified by the national health authorities, the national authorities responsible for the protection of labour, the national water supply authorities and similar authorities._x000D_
Worth mentioning is that this standard adopts the technical content of IEC 60335-2-84:2019</t>
  </si>
  <si>
    <t>Sanitary installations (ICS code(s): 91.140.70)</t>
  </si>
  <si>
    <t>91.140.70 - Sanitary installations</t>
  </si>
  <si>
    <t>DMS 30:2023, Fortified wheat flour – Specification</t>
  </si>
  <si>
    <t> This draft Malawi standard specifies the requirements, test methods and sampling for fortified wheat flour prepared from common wheat (Triticum aestivum L.) or club wheat (Triticum compactum Host), or their mixtures intended for human consumption.</t>
  </si>
  <si>
    <t>Wheat or meslin flour (HS code(s): 1101); Food technology (ICS code(s): 67)</t>
  </si>
  <si>
    <t>1101 - Wheat or meslin flour</t>
  </si>
  <si>
    <t>Consumer information, labelling (TBT); Prevention of deceptive practices and consumer protection (TBT); Quality requirements (TBT); Harmonization (TBT); Reducing trade barriers and facilitating trade (TBT); Protection of human health or safety (TBT)</t>
  </si>
  <si>
    <r>
      <rPr>
        <sz val="11"/>
        <rFont val="Calibri"/>
      </rPr>
      <t>https://members.wto.org/crnattachments/2024/TBT/MWI/24_01515_00_e.pdf</t>
    </r>
  </si>
  <si>
    <t>Thailand</t>
  </si>
  <si>
    <t>Draft Notification of the Committee on Labels, Re: Determination of Canned Liquefied Petroleum Gas and Portable Gas Stove Products as Label-Controlled Goods</t>
  </si>
  <si>
    <t>The draft Notification of the Committee on Labels prescribes canned liquefied petroleum gas and portable gas stove products as label-controlled goods.This draft notification applies to the following products:1. Canned liquefied petroleum gas products, which means a product containing gas liquid hydrocarbons, primarily one or a combination of propane or butane, in an aerosol can for a fuel with a capacity not exceeding 1 liter.2. Portable gas stove products, which means cooking equipment that uses petroleum gas products in canned liquid as fuel.The label of label-controlled goods shall specify the statement, figure, artificial mark, or picture as appropriate, and shall not cause misunderstanding about the essence of the goods. The label also shall be in Thai language or a foreign language accompanied by Thai language to explain the meaning of the figure, artificial mark, or picture that can be visible and legible.The label of label-controlled goods does not apply to the label of label-controlled goods manufactured for export and not for sale in Thailand.</t>
  </si>
  <si>
    <t>Canned liquefied petroleum gas products and portable gas stove products</t>
  </si>
  <si>
    <t>75.200 - Petroleum products and natural gas handling equipment; 97.040.20 - Cooking ranges, working tables, ovens and similar appliances</t>
  </si>
  <si>
    <t>Prevention of deceptive practices and consumer protection (TBT); Consumer information, labelling (TBT); Protection of human health or safety (TBT)</t>
  </si>
  <si>
    <t>Labelling</t>
  </si>
  <si>
    <r>
      <rPr>
        <sz val="11"/>
        <rFont val="Calibri"/>
      </rPr>
      <t>https://members.wto.org/crnattachments/2024/TBT/THA/24_01475_00_e.pdf
https://members.wto.org/crnattachments/2024/TBT/THA/24_01475_00_x.pdf</t>
    </r>
  </si>
  <si>
    <t>Norma técnica: Guía de especificaciones de producto farmacéutico terminado </t>
  </si>
  <si>
    <t>El objetivo de esta guía es ayudar en el establecimiento de un conjunto de especificaciones globales para productos farmacéuticos. Proporciona orientación sobre el establecimiento y la justificación de los criterios de aceptación y la selección de procedimientos de ensayo analítico para productos farmacéuticos producidos a partir de principios activos de origen químico sintético o biológico.De acuerdo al Decreto Supremo Nº 3 de 2010 del Ministerio de Salud, aprobatorio del Reglamento del Sistema Nacional de Control de Productos de Uso Humano, las especificaciones corresponden a un documento técnico que define los atributos de una materia prima, material, producto, servicio u otro, y que determina las variables que deben ser evaluadas en éstos, describiendo todas las pruebas y ensayos y análisis utilizados para su determinación y estableciendo los criterios de  aceptación o rechazo (Art. 5º,número 29º).Visto así, las especificaciones son estándares de calidad críticos que son propuestos y justificados por el fabricante/titular de registro, y aprobados por el Instituto de Salud Pública de Chile como condiciones de conformidad.</t>
  </si>
  <si>
    <t>Producto farmacéutico terminado</t>
  </si>
  <si>
    <t>11.120 - Pharmaceutics</t>
  </si>
  <si>
    <r>
      <rPr>
        <sz val="11"/>
        <rFont val="Calibri"/>
      </rPr>
      <t>https://members.wto.org/crnattachments/2024/TBT/CHL/24_01445_00_s.pdf
https://www.minsal.cl/wp-content/uploads/2021/11/GUIA-EPT-Segunda-Edicion-Final-V-29012024.pdf</t>
    </r>
  </si>
  <si>
    <t>Australia</t>
  </si>
  <si>
    <t>Cleaner, Cheaper to Run Cars: The Australian New Vehicle Efficiency Standard—Consultation Impact Analysis </t>
  </si>
  <si>
    <t>The Australian Government Department of Infrastructure, Transport, Regional Development, Communications and the Arts, is consulting on a ‘New Vehicle Efficiency Standard’ for light passenger and commercial vehicles supplied by manufacturers to Australia from 2025. This standard is intended to set a sales weighted average CO2 target for vehicle manufacturers supplying vehicles to Australia, along similar lines to standards adopted by the United States, European Union and New Zealand. The consultation Impact Analysis evaluates the costs and benefits of three possible approaches with varying levels of stringency.This notification is to provide early notice of this upcoming measure and provide the opportunity for Members to make comments on the consultation Impact Analysis. An addendum notification will be issued in the near future to provide further detail on the proposed legislation to implement this measure, once it is introduced in the Australian Parliament. A full comment period will be provided with this future notification and there will be the opportunity for those comments to be taken into consideration in finalisation of the measure.</t>
  </si>
  <si>
    <t xml:space="preserve">Motor cars and other motor vehicles principally designed for the transport of </t>
  </si>
  <si>
    <t>8703 - Motor cars and other motor vehicles principally designed for the transport of &lt;10 persons, incl. station wagons and racing cars (excl. motor vehicles of heading 8702)</t>
  </si>
  <si>
    <t>43.020 - Road vehicles in general</t>
  </si>
  <si>
    <r>
      <rPr>
        <sz val="11"/>
        <rFont val="Calibri"/>
      </rPr>
      <t>https://www.infrastructure.gov.au/department/media/publications/cleaner-cheaper-run-cars-australian-new-vehicle-efficiency-standard-consultation-impact-analysis</t>
    </r>
  </si>
  <si>
    <t>China</t>
  </si>
  <si>
    <t>National Standard of the P.R.C., Fire emergency lighting and evacuate indicating system</t>
  </si>
  <si>
    <t>The document specifies the terms and definitions, classification, requirements, testing, inspection rules, signs, and user manuals of fire emergency lighting and evacuate indicating system.The document applies to the design, manufacturing, and inspection of fire emergency lighting and evacuate indicating system used in industrial and civil buildings.</t>
  </si>
  <si>
    <t>fire emergency luminaire , centralizing power supply for fire emergency luminaries , switch board for fire emergency lighting , central control panel for fire emergency luminaire (HS code(s): 940541); (ICS code(s): 13.220.20)</t>
  </si>
  <si>
    <t>940541 - Photovoltaic luminaires and lighting fittings, solely for light-emitting diode "LED" light sources, n.e.s.</t>
  </si>
  <si>
    <t>13.220.20 - Fire protection</t>
  </si>
  <si>
    <r>
      <rPr>
        <sz val="11"/>
        <rFont val="Calibri"/>
      </rPr>
      <t>https://members.wto.org/crnattachments/2024/TBT/CHN/24_01359_00_x.pdf</t>
    </r>
  </si>
  <si>
    <t>National Standard of the P.R.C., Safety technical specification for concrete admixtures</t>
  </si>
  <si>
    <t>This document specifies the safety technical requirements, test methods, result determination and product manuals of concrete admixture. _x000D_
This document applies to admixtures for cement concrete in construction projects.</t>
  </si>
  <si>
    <t>Concrete admixtures, including high performance water reducing admixture, high range water reducing admixture, water reducing admixture, pumping admixture, hardening accelerating admixture, set retarding admixture, set retarder, air entraining admixture, air entraining type water reducing admixture, water-repellent agent, anti-freezing admixture etc. (HS code(s): 382440); (ICS code(s): 91.100.30)</t>
  </si>
  <si>
    <t>382440 - Prepared additives for cements, mortars or concretes</t>
  </si>
  <si>
    <t>91.100.30 - Concrete and concrete products</t>
  </si>
  <si>
    <r>
      <rPr>
        <sz val="11"/>
        <rFont val="Calibri"/>
      </rPr>
      <t>https://members.wto.org/crnattachments/2024/TBT/CHN/24_01372_00_x.pdf</t>
    </r>
  </si>
  <si>
    <t>National Food Safety Standard of the P.R.C.: General Principles for the Labeling of Prepackaged Foods</t>
  </si>
  <si>
    <t>This standard stipulates food labelling requirements for prepackaged foods.</t>
  </si>
  <si>
    <t>Prepackaged Foods (ICS code(s): 67.230)</t>
  </si>
  <si>
    <t>67.230 - Prepackaged and prepared foods</t>
  </si>
  <si>
    <t>Prevention of deceptive practices and consumer protection (TBT); Protection of human health or safety (TBT); Consumer information, labelling (TBT); Harmonization (TBT)</t>
  </si>
  <si>
    <r>
      <rPr>
        <sz val="11"/>
        <rFont val="Calibri"/>
      </rPr>
      <t>https://members.wto.org/crnattachments/2024/TBT/CHN/24_01376_00_x.pdf</t>
    </r>
  </si>
  <si>
    <t>National Standard of the P.R.C., Fire hose</t>
  </si>
  <si>
    <t>This document specifies the terms and definitions, models, performance requirements, test methods, inspection rules, marking, packaging, transportation, use, and maintenance of fire hoses._x000D_
This document applies to fire hoses used by firefighting and rescue teams, fixed firefighting facilities, water supply and drainage, etc.</t>
  </si>
  <si>
    <t>Fire hose (HS code(s): 391732); (ICS code(s): 13.220.10)</t>
  </si>
  <si>
    <t>391732 - Flexible tubes, pipes and hoses of plastics, not reinforced or otherwise combined with other materials, without fittings</t>
  </si>
  <si>
    <r>
      <rPr>
        <sz val="11"/>
        <rFont val="Calibri"/>
      </rPr>
      <t>https://members.wto.org/crnattachments/2024/TBT/CHN/24_01363_00_x.pdf</t>
    </r>
  </si>
  <si>
    <t>National Standard of the P.R.C., Police ballistic resistance of body armors</t>
  </si>
  <si>
    <t>This document specifies the terminology, definition, classification, naming, and technical requirements of police ballistic resistance of body armors, describes the test methods, quality assurance regulations, packaging, transportation, and storage of police ballistic resistance of body armors, and establishes inspection rules for police ballistic resistance of body armors.This document applies to the research and development, production, inspection, and acceptance of police ballistic resistance of body armors.</t>
  </si>
  <si>
    <t>Products include police ballistic resistance of body armor, police ballistic insert plate, accessory of police ballistic resistance of body armor、armor panel of police ballistic resistance of body armor, ballistic panel of police ballistic resistance of body armor (HS code(s): 611490); (ICS code(s): 13.340.01)</t>
  </si>
  <si>
    <t>611490 - Special garments for professional, sporting or other purposes, n.e.s., of textile materials, knitted or crocheted (excl. of cotton and man-made fibres)</t>
  </si>
  <si>
    <t>13.340.01 - Protective equipment in general</t>
  </si>
  <si>
    <r>
      <rPr>
        <sz val="11"/>
        <rFont val="Calibri"/>
      </rPr>
      <t>https://members.wto.org/crnattachments/2024/TBT/CHN/24_01350_00_x.pdf</t>
    </r>
  </si>
  <si>
    <t>National Standard of the P.R.C., Household and similar electrical appliances-Energy saving and environment protection specification</t>
  </si>
  <si>
    <t>This document specifies the general principles, life cycle requirements, and product requirements for energy saving and environmental protection of household and similar electrical appliances._x000D_
This document applies to the energy saving and environmental protection of household and similar electrical appliances and the production, installation and recycling stages thereof.</t>
  </si>
  <si>
    <t>Household and similar electrical appliances (HS code(s): 84; 85); (ICS code(s): 13.120)</t>
  </si>
  <si>
    <t>84 - NUCLEAR REACTORS, BOILERS, MACHINERY AND MECHANICAL APPLIANCES; PARTS THEREOF; 85 - ELECTRICAL MACHINERY AND EQUIPMENT AND PARTS THEREOF; SOUND RECORDERS AND REPRODUCERS, TELEVISION IMAGE AND SOUND RECORDERS AND REPRODUCERS, AND PARTS AND ACCESSORIES OF SUCH ARTICLES</t>
  </si>
  <si>
    <t>13.120 - Domestic safety</t>
  </si>
  <si>
    <r>
      <rPr>
        <sz val="11"/>
        <rFont val="Calibri"/>
      </rPr>
      <t>https://members.wto.org/crnattachments/2024/TBT/CHN/24_01362_00_x.pdf</t>
    </r>
  </si>
  <si>
    <t>Draft Ministerial Regulation Prescribing Industrial Products for Mercury-Added Electrical and Electronic Equipment to Conform to the Standards B.E. ....</t>
  </si>
  <si>
    <t>The draft Ministerial Regulation mandates the following mercury-added electrical and electronic equipment to conform to TIS 3604–25XX (20XX) Mercury-Added Product – Restriction of the Use of Mercury.1 Button zinc silver oxide batteries2 Button zinc air batteries3 Inclination switches4 Temperature switches5 Electronic acceleration switches (G sensors)6 Overcurrent protection switches7 Switches and relays for measurement, control, and transmission8 Compact fluorescent lamps (CFLs)9 Linear fluorescent lamps (LFLs)10 Cold cathode fluorescent lamps (CCFL) and external electrode fluorescent lamps (EEEL)</t>
  </si>
  <si>
    <t>Environment and environmental protection in general (ICS code(s): 13.020.01)</t>
  </si>
  <si>
    <t>13.020.01 - Environment and environmental protection in general</t>
  </si>
  <si>
    <r>
      <rPr>
        <sz val="11"/>
        <rFont val="Calibri"/>
      </rPr>
      <t>https://members.wto.org/crnattachments/2024/TBT/THA/24_01415_00_x.pdf</t>
    </r>
  </si>
  <si>
    <t>National standard of People's Republic of China “Limits and measurement methods for exhaust pollutants from locomotive and its engines (CHINA I, II)”</t>
  </si>
  <si>
    <t>The proposal regulates limits and measurement methods for exhaust pollutants from locomotive and its engines. The limits of exhaust pollutants of Stages I and II are equivalent to Stages IIIA and IIIB in the Regulation (EU) 2016/1628 of the European Parliament and of the Council, respectively. _x000D_
The technical requirements for type test, conformity of production and durability are also specified in the proposal.</t>
  </si>
  <si>
    <t>locomotive and its engines (HS code(s): 860210); (ICS code(s): 13.040.50)</t>
  </si>
  <si>
    <t>860210 - Diesel-electric locomotives</t>
  </si>
  <si>
    <t>13.040.50 - Transport exhaust emissions</t>
  </si>
  <si>
    <r>
      <rPr>
        <sz val="11"/>
        <rFont val="Calibri"/>
      </rPr>
      <t>https://members.wto.org/crnattachments/2024/TBT/CHN/24_01375_00_x.pdf</t>
    </r>
  </si>
  <si>
    <t>National Standard of the P.R.C., Hygienic requirements for automated washer-disinfector for endoscope</t>
  </si>
  <si>
    <t>This document specifies the performance requirements, control requirements, hygienic indicators and detection methods, transportation, storage and packaging, identification, nameplates and instructions for the use of automated washer-disinfector for endoscope.This document applies to automated washer-disinfector for flexible endoscope.</t>
  </si>
  <si>
    <t>Disinfection products (disinfectants, disinfection apparatus, indicators and sanitary products) (HS code(s): 841920); (ICS code(s): 11.080)</t>
  </si>
  <si>
    <t>841920 - Medical, surgical or laboratory sterilizers</t>
  </si>
  <si>
    <t>11.080 - Sterilization and disinfection</t>
  </si>
  <si>
    <t>Prevention of deceptive practices and consumer protection (TBT); Protection of human health or safety (TBT)</t>
  </si>
  <si>
    <r>
      <rPr>
        <sz val="11"/>
        <rFont val="Calibri"/>
      </rPr>
      <t>https://members.wto.org/crnattachments/2024/TBT/CHN/24_01369_00_x.pdf</t>
    </r>
  </si>
  <si>
    <t>National Standard of the P.R.C., Safety requirements for electronic weighing instruments</t>
  </si>
  <si>
    <t>The document specifies terms and definitions, testing, markings and documents, anti-electric shock, anti-mechanic risk, anti-flame spread, temperature limit and heat resistance and protection of components and by using interlocking devices on safety of weighing instruments._x000D_
This document applies to electronic weighing instruments by using load cell as force-power conversion component, electronic weighing indicator for weight display and electric control box to weigh the load._x000D_
The document does not apply to electronic weighing instruments that are used in explosive environments and high temperature (temperature ≥100℃) environments.</t>
  </si>
  <si>
    <t>Various weighing instruments in OIML R 76, OIML R50, OIML R51, OIML R 61, OIML R106, OIML R 107 and OIML R 134 (HS code(s): 8423; 8433; 8438); (ICS code(s): 17.100)</t>
  </si>
  <si>
    <t>8423 - Weighing machinery, incl. weight-operated counting or checking machines (excl. balances of a sensitivity of 5 cg or better); weighing machine weights of all kinds; parts thereof; 8433 - Harvesting or threshing machinery, incl. straw or fodder balers; grass or hay mowers; machines for cleaning, sorting or grading eggs, fruit or other agricultural produce; parts thereof (other than machines for cleaning, sorting or grading seed, grain or dried leguminous vegetables of heading 8437); 8438 - Machinery, not specified or included elsewhere in this chapter, for the industrial preparation or manufacture of food or drink (other than machinery for the extraction or preparation of animal or fixed vegetable fats or oils); parts thereof</t>
  </si>
  <si>
    <t>17.100 - Measurement of force, weight and pressure</t>
  </si>
  <si>
    <r>
      <rPr>
        <sz val="11"/>
        <rFont val="Calibri"/>
      </rPr>
      <t>https://members.wto.org/crnattachments/2024/TBT/CHN/24_01370_00_x.pdf</t>
    </r>
  </si>
  <si>
    <t>National Standard of the P.R.C., Automatic sprinkler system -Part23: Glass separation sprinklers</t>
  </si>
  <si>
    <t>This document specifies the classification, nominal flow coefficient, interface thread, color mark, specifications, requirements, test methods, inspection rules, operating manual, packaging, transportation and storage for glass separation sprinklers of automatic sprinkler system.This document applies to glass separation sprinklers of automatic sprinkler systems. This document doesn't apply to sprinklers, early suppression fast response (ESFR) sprinklers, domestic sprinklers, specific application sprinklers, and open/close sprinklers.</t>
  </si>
  <si>
    <t>Glass Separation Sprinklers (HS code(s): 842420; 84248); (ICS code(s): 13.220.10)</t>
  </si>
  <si>
    <t>842420 - Spray guns and similar appliances (other than electrical machines, appliances and other devices for spraying molten metals or metal carbides of heading 8515, sand blasting machines and similar jet projecting machines); 84248 - - Other appliances:</t>
  </si>
  <si>
    <r>
      <rPr>
        <sz val="11"/>
        <rFont val="Calibri"/>
      </rPr>
      <t>https://members.wto.org/crnattachments/2024/TBT/CHN/24_01348_00_x.pdf</t>
    </r>
  </si>
  <si>
    <t>National Standard of the P.R.C., Point-type smoke detectors using scattered light, transmitted light or ionization</t>
  </si>
  <si>
    <t>This document specifies the classification, requirements, inspection rules and signs of point-type smoke detectors, and describes the corresponding tests._x000D_
This document applies to the design, manufacture and inspection of point-type smoke detectors products used in industrial and civil buildings.</t>
  </si>
  <si>
    <t>Point-type smoke detectors using scattered light, transmitted light or ionization  (HS code(s): 853190); (ICS code(s): 13.220.20)</t>
  </si>
  <si>
    <t>853190 - Parts of electric sound or visual signalling apparatus, n.e.s.</t>
  </si>
  <si>
    <r>
      <rPr>
        <sz val="11"/>
        <rFont val="Calibri"/>
      </rPr>
      <t>https://members.wto.org/crnattachments/2024/TBT/CHN/24_01353_00_x.pdf</t>
    </r>
  </si>
  <si>
    <t>National Standard of the P.R.C., Household and similar electrical appliances –Health safety specification</t>
  </si>
  <si>
    <t>This document specifies general principles, basic safety, health protection function, marking and instruction  and corresponding test methods for health safety of household and similar electrical appliances. _x000D_
This document applies to the design, manufacturing, inspection, use, installation, maintenance, repair and other aspects of household and similar electrical appliances. </t>
  </si>
  <si>
    <r>
      <rPr>
        <sz val="11"/>
        <rFont val="Calibri"/>
      </rPr>
      <t>https://members.wto.org/crnattachments/2024/TBT/CHN/24_01361_00_x.pdf</t>
    </r>
  </si>
  <si>
    <t>National Standard of the P.R.C., Jewellery—Technical requirement for safety </t>
  </si>
  <si>
    <t>This document specifies the safety technical requirements for jewelry, including mechanical, physical and chemical properties, labeling, and describes the corresponding test methods._x000D_
This document applies to all kinds of jewellery.</t>
  </si>
  <si>
    <t>Jewellery and other adornment (HS code(s): 7113; 7114; 7115; 7116; 7117); (ICS code(s): 39.060)</t>
  </si>
  <si>
    <t>7113 - Articles of jewellery and parts thereof, of precious metal or of metal clad with precious metal (excl. articles &gt; 100 years old); 7114 - Articles of goldsmiths' or silversmiths' wares and parts thereof, of precious metal or of metal clad with precious metal (excl. jewellery, clocks, watches and parts thereof, musical instruments, arms, perfume atomizers and their atomizing heads, original sculptures, collectors' pieces and antiques); 7115 - Articles of precious metal or of metal clad with precious metal, n.e.s.; 7116 - Articles of natural or cultured pearls, precious or semi-precious stones "natural, synthetic or reconstructed", n.e.s.; 7117 - Imitation jewellery</t>
  </si>
  <si>
    <t>39.060 - Jewellery</t>
  </si>
  <si>
    <t>Quality requirements (TBT); Protection of human health or safety (TBT); Prevention of deceptive practices and consumer protection (TBT)</t>
  </si>
  <si>
    <r>
      <rPr>
        <sz val="11"/>
        <rFont val="Calibri"/>
      </rPr>
      <t>https://members.wto.org/crnattachments/2024/TBT/CHN/24_01371_00_x.pdf</t>
    </r>
  </si>
  <si>
    <t>National Standard of the P.R.C., Outdoor fire hydrant</t>
  </si>
  <si>
    <t>This document specifies the terms and definitions, classification and model, technical requirements, test methods, inspection rules, marking and packaging of outdoor fire hydrants. _x000D_
This document applies to all kinds of outdoor fire hydrants and their accessories in fire water supply pipelines.</t>
  </si>
  <si>
    <t>Outdoor fire hydrant (HS code(s): 848180); (ICS code(s): 13.220.10)</t>
  </si>
  <si>
    <t>848180 - Appliances for pipes, boiler shells, tanks, vats or the like (excl. pressure-reducing valves, valves for the control of pneumatic power transmission, check "non-return" valves and safety or relief valves)</t>
  </si>
  <si>
    <r>
      <rPr>
        <sz val="11"/>
        <rFont val="Calibri"/>
      </rPr>
      <t>https://members.wto.org/crnattachments/2024/TBT/CHN/24_01364_00_x.pdf</t>
    </r>
  </si>
  <si>
    <t>National Standard of the P.R.C., Seed of economic crops -part 2: Oil species</t>
  </si>
  <si>
    <t>This document specifies the quality requirements, testing methods, and testing rules for seeds of rape, sunflower, peanuts, sesame, and oil flax. _x000D_
This document applies to the above-mentioned oil seeds produced and sold within the territory of the People's Republic of China.</t>
  </si>
  <si>
    <t>agricultural seeds (HS code(s): 120230; 1204; 120590; 120740; 120930); (ICS code(s): 65.020.20)</t>
  </si>
  <si>
    <t>120590 - High erucic rape or colza seeds "yielding a fixed oil which has an erucic acid content of &gt;= 2% and yielding a solid component of glucosinolates of &gt;= 30 micromoles/g", whether or not broken; 120230 - Groundnut seed, for sowing; 120930 - Seeds of herbaceous plants cultivated mainly for flowers, for sowing; 1204 - Linseed, whether or not broken.; 120740 - Sesamum seeds, whether or not broken</t>
  </si>
  <si>
    <t>65.020.20 - Plant growing</t>
  </si>
  <si>
    <t>Cost saving and productivity enhancement (TBT); Quality requirements (TBT); Protection of animal or plant life or health (TBT)</t>
  </si>
  <si>
    <t>Plant health</t>
  </si>
  <si>
    <r>
      <rPr>
        <sz val="11"/>
        <rFont val="Calibri"/>
      </rPr>
      <t>https://members.wto.org/crnattachments/2024/TBT/CHN/24_01368_00_x.pdf</t>
    </r>
  </si>
  <si>
    <t>National Standard of the P.R.C.,Technical requirements of short message service for public warning</t>
  </si>
  <si>
    <t>This document specifies the technical requirements of short message services for public warning, including services description, services process, overall services requirements, requirements for public warning information publishing platforms, public mobile communication networks, and mobile communication terminals.This document applies to the implementation of public warning short message services based on peer-to-peer short messages.</t>
  </si>
  <si>
    <t>public warning information publishing platform, short message center, mobile communication terminal (HS code(s): 847141; 851713); (ICS code(s): 33.030)</t>
  </si>
  <si>
    <t>847141 - Data-processing machines, automatic, comprising in the same housing at least a central processing unit, and one input unit and one output unit, whether or not combined (excl. portable weighing &lt;= 10 kg and excl. those presented in the form of systems and peripheral units); 851713 - Smartphones for wireless networks</t>
  </si>
  <si>
    <t>33.030 - Telecommunication services. Applications</t>
  </si>
  <si>
    <r>
      <rPr>
        <sz val="11"/>
        <rFont val="Calibri"/>
      </rPr>
      <t>https://members.wto.org/crnattachments/2024/TBT/CHN/24_01349_00_x.pdf</t>
    </r>
  </si>
  <si>
    <t>National Standard of the P.R.C., Fire alarm control units</t>
  </si>
  <si>
    <t>This document specifies the terms and definitions of fire alarm control units, specifies the classification and naming, requirements, inspection rules and signs, and describes the corresponding tests._x000D_
This document applies to the design, manufacture and inspection of fire alarm control units products used in industrial and civil buildings.</t>
  </si>
  <si>
    <t>Fire alarm control units (HS code(s): 853110); (ICS code(s): 13.220.20)</t>
  </si>
  <si>
    <t>853110 - Burglar or fire alarms and similar apparatus</t>
  </si>
  <si>
    <r>
      <rPr>
        <sz val="11"/>
        <rFont val="Calibri"/>
      </rPr>
      <t>https://members.wto.org/crnattachments/2024/TBT/CHN/24_01358_00_x.pdf</t>
    </r>
  </si>
  <si>
    <t>National Standard of the P.R.C., General directive for labelling of agricultural seeds</t>
  </si>
  <si>
    <t>This document specifies the marking content and production requirements for agricultural seeds labels and instructions for use, and clarifies the inspection scope, content, and quality judgment rules for use supervision. _x000D_
This document applies to agricultural seeds sold within the territory of the People's Republic of China.   </t>
  </si>
  <si>
    <t>agricultural seeds (HS code(s): 1209); (ICS code(s): 65.020.20)</t>
  </si>
  <si>
    <t>1209 - Seeds, fruits and spores, for sowing (excl. leguminous vegetables and sweetcorn, coffee, tea, maté and spices, cereals, oil seeds and oleaginous fruits, and seeds and fruit used primarily in perfumery, medicaments or for insecticidal, fungicidal or similar purposes)</t>
  </si>
  <si>
    <t>Protection of animal or plant life or health (TBT); Quality requirements (TBT); Consumer information, labelling (TBT)</t>
  </si>
  <si>
    <r>
      <rPr>
        <sz val="11"/>
        <rFont val="Calibri"/>
      </rPr>
      <t>https://members.wto.org/crnattachments/2024/TBT/CHN/24_01367_00_x.pdf</t>
    </r>
  </si>
  <si>
    <t>National Standard of the P.R.C., General technical requirements for portable X-ray security inspection equipment</t>
  </si>
  <si>
    <t>This document specifies the classification, technical requirements, test methods, inspection rules, packaging, marking, storage and transportation as well as the requirements of random technical documents of portable X-ray security inspection equipment, describes the experimental methods and establishes the inspection rules. _x000D_
This document applies to the design, manufacture and inspection of various portable X-ray security inspection equipment. </t>
  </si>
  <si>
    <t>Portable X-ray security inspection equipment (HS code(s): 902219); (ICS code(s): 13.310)</t>
  </si>
  <si>
    <t>902219 - Apparatus based on the use of X-rays (other than for medical, surgical, dental or veterinary uses)</t>
  </si>
  <si>
    <t>13.310 - Protection against crime</t>
  </si>
  <si>
    <r>
      <rPr>
        <sz val="11"/>
        <rFont val="Calibri"/>
      </rPr>
      <t>https://members.wto.org/crnattachments/2024/TBT/CHN/24_01360_00_x.pdf</t>
    </r>
  </si>
  <si>
    <t>Especificaciones técnicas para el diseño de la etiqueta de eficiencia energética para consumo en espera.</t>
  </si>
  <si>
    <t>Las presentes especificaciones técnicas establecen los límites de la etiqueta de eficiencia energética para equipos que cuentan con la modalidad de consumo en espera.</t>
  </si>
  <si>
    <t>Equipos o artefactos de uso doméstico alimentados por la red eléctrica que contienen el modo en espera aparte de los otros modos de funcionamiento. </t>
  </si>
  <si>
    <r>
      <rPr>
        <sz val="11"/>
        <rFont val="Calibri"/>
      </rPr>
      <t>https://members.wto.org/crnattachments/2024/TBT/CHL/24_01426_00_s.pdf
https://www.energia.gob.cl/consultas-publicas/especificaciones-tecnicas-para-el-diseno-de-la-etiqueta-de-eficiencia-energetica-para-consumo-en-espera</t>
    </r>
  </si>
  <si>
    <t>National Standard of the P.R.C., Fire suction hose</t>
  </si>
  <si>
    <t>This document specifies the terms and definitions, classification and models, technical requirements, test methods, inspection rules, and markings of fire suction hoses.This document applies to the type inspection and production inspection of fire suction hose for water and foam extinguishing agent.</t>
  </si>
  <si>
    <t>Fire suction hose (HS code(s): 5909); (ICS code(s): 13.220.20)</t>
  </si>
  <si>
    <t>5909 - Textile hosepiping and similar textile tubing, with or without lining, armour or accessories of other materials.</t>
  </si>
  <si>
    <r>
      <rPr>
        <sz val="11"/>
        <rFont val="Calibri"/>
      </rPr>
      <t>https://members.wto.org/crnattachments/2024/TBT/CHN/24_01351_00_x.pdf</t>
    </r>
  </si>
  <si>
    <t>National Standard of the P.R.C., Remote-monitoring system of urban fire protection— Part9: User information transmission device</t>
  </si>
  <si>
    <t>This document specifies the terms and definitions of user information transmission device, specifies the requirements, inspection rules and signs, and describes the corresponding tests._x000D_
This document applies to the design, manufacture and inspection of user information transmission device for remote-monitoring system of urban fire protection used in general industrial and civil buildings.</t>
  </si>
  <si>
    <t>User information transmission device (HS code(s): 851762); (ICS code(s): 13.220.20)</t>
  </si>
  <si>
    <t>851762 - Machines for the reception, conversion and transmission or regeneration of voice, images or other data, incl. switching and routing apparatus (excl. telephone sets, telephones for cellular networks or for other wireless networks)</t>
  </si>
  <si>
    <r>
      <rPr>
        <sz val="11"/>
        <rFont val="Calibri"/>
      </rPr>
      <t>https://members.wto.org/crnattachments/2024/TBT/CHN/24_01352_00_x.pdf</t>
    </r>
  </si>
  <si>
    <t>National Standard of the P.R.C., Siamese connection</t>
  </si>
  <si>
    <t>The document specifies terms and definitions, classifications, technical requirements, test methods, inspection rules, symbols and packaging of siamese connections._x000D_
The document applies to all kinds of siamese connections in fire pipes.</t>
  </si>
  <si>
    <t>Siamese connection (HS code(s): 842490); (ICS code(s): 13.220.10)</t>
  </si>
  <si>
    <t>842490 - Parts of fire extinguishers, spray guns and similar appliances, steam or sand blasting machines and similar jet projecting machines and machinery and apparatus for projecting, dispersing or spraying liquids or powders, n.e.s.</t>
  </si>
  <si>
    <r>
      <rPr>
        <sz val="11"/>
        <rFont val="Calibri"/>
      </rPr>
      <t>https://members.wto.org/crnattachments/2024/TBT/CHN/24_01365_00_x.pdf</t>
    </r>
  </si>
  <si>
    <t>National Standard of the P.R.C., Seed of food crops——part 1: Cereals</t>
  </si>
  <si>
    <t>This document specifies the quality requirements, testing methods and testing rules for seeds of rice, corn, wheat, barley, tartary buckwheat, sweet buckwheat, oat, sorghum, millet, and broomcorn seeds. _x000D_
This document applies to the seeds of the above-mentioned cereal crops produced and sold within the territory of the People's Republic of China, including coated seeds and non coated seeds.</t>
  </si>
  <si>
    <t>agricultural seeds (HS code(s): 100191; 1003; 100410; 100510; 100610; 100710; 120929); (ICS code(s): 65.020.20)</t>
  </si>
  <si>
    <t>100610 - Rice in the husk, "paddy" or rough; 100510 - Maize seed for sowing; 100191 - Seed of wheat and meslin, for sowing (excl. durum); 1003 - Barley; 100410 - Oats seed for sowing; 100710 - Grain sorghum, for sowing; 120929 - Seeds of forage plants for sowing (excl. of cereals and of sugar beet, alfalfa, clover "Trifolium spp.", fescue, Kentucky blue grass "Poa pratensis L." and ryegrass "Lolium multiflorum lam. and Lolium perenne L.")</t>
  </si>
  <si>
    <r>
      <rPr>
        <sz val="11"/>
        <rFont val="Calibri"/>
      </rPr>
      <t>https://members.wto.org/crnattachments/2024/TBT/CHN/24_01366_00_x.pdf</t>
    </r>
  </si>
  <si>
    <t>National Standard of the P.R.C., Motor vehicle coolant—Part2: Electric vehicle coolant</t>
  </si>
  <si>
    <t>This document specifies the product classifications,technical requirements and test methods, inspection rules ,marking, packaging, transportation and storage for electric  vehicle coolant. _x000D_
This document applies to the production, inspection and use of electric vehicles coolant, which is prepared with ethylene glycol as antifreeze used in the power battery thermal management system of electric vehicles.</t>
  </si>
  <si>
    <t>Electric  vehicle coolant (HS code(s): 340319); (ICS code(s): 03.220.20)</t>
  </si>
  <si>
    <t>340319 - Lubricant preparations, incl. cutting-oil preparations, bolt or nut release preparations, anti-rust or anti-corrosion preparations and mould-release preparations, based on lubricants and containing petroleum oil or bituminous mineral oil (excl. preparations containing, as basic constituents, &gt;= 70% of petroleum oil or bituminous mineral oil by weight and preparations for treating textiles, leather, furskins and other materials)</t>
  </si>
  <si>
    <t>03.220.20 - Road transport</t>
  </si>
  <si>
    <r>
      <rPr>
        <sz val="11"/>
        <rFont val="Calibri"/>
      </rPr>
      <t>https://members.wto.org/crnattachments/2024/TBT/CHN/24_01373_00_x.pdf</t>
    </r>
  </si>
  <si>
    <t>National Standard of the P.R.C., Safety technical requirements for medical gloves</t>
  </si>
  <si>
    <t>This document specifies the safety technical requirements for medical gloves, including: water-extracted protein limit, surface residual powder limit, microbiological indicators and ethylene oxide residue._x000D_
This document applies to single-use medical rubber examination gloves, single-use sterile rubber surgical gloves, single-use non-sterile rubber surgical gloves, single-use medical poly (vinyl chloride) examination gloves.</t>
  </si>
  <si>
    <t>Single-use medical rubber examination gloves、Single-use sterile rubber surgical gloves、Single-use non-sterile rubber surgical gloves、Single-use medical poly (vinyl chloride) examination gloves (HS code(s): 392620; 40151); (ICS code(s): 83.140.99)</t>
  </si>
  <si>
    <t>392620 - Articles of apparel and clothing accessories produced by the stitching or sticking together of plastic sheeting, incl. gloves, mittens and mitts (excl. goods of 9619); 40151 - - Gloves, mittens and mitts:</t>
  </si>
  <si>
    <t>83.140.99 - Other rubber and plastics products</t>
  </si>
  <si>
    <t>Prevention of deceptive practices and consumer protection (TBT); Protection of human health or safety (TBT); Quality requirements (TBT); Consumer information, labelling (TBT)</t>
  </si>
  <si>
    <r>
      <rPr>
        <sz val="11"/>
        <rFont val="Calibri"/>
      </rPr>
      <t>https://members.wto.org/crnattachments/2024/TBT/CHN/24_01374_00_x.pdf</t>
    </r>
  </si>
  <si>
    <t>Draft of Egyptian standard " Performance Rating of Computer and Data Processing Room Air Conditioners " </t>
  </si>
  <si>
    <t>This draft of Egyptian standard applies to CDPRs specifically marketed for cooling Data Centers and Information Technology Equipment (ITE) and as defined in Section 3. This standard does not apply to the rating and testing of individual assemblies, such as condensing units or coils, for separate use.Worth mentioning is that this Draft standard adopts the technical content of  AHRI  Standard 1361:2022</t>
  </si>
  <si>
    <t>Refrigerating technology (ICS code(s): 27.200)</t>
  </si>
  <si>
    <t>Kenya</t>
  </si>
  <si>
    <t>DKS2817:2023 Furniture — Office Tables —Specification</t>
  </si>
  <si>
    <t>This Draft Kenya Standard prescribes the requirements and methods of test for tables for office use.</t>
  </si>
  <si>
    <t>Furniture (ICS code(s): 97.140)</t>
  </si>
  <si>
    <t>97.140 - Furniture</t>
  </si>
  <si>
    <t>Quality requirements (TBT); Consumer information, labelling (TBT); Prevention of deceptive practices and consumer protection (TBT)</t>
  </si>
  <si>
    <r>
      <rPr>
        <sz val="11"/>
        <rFont val="Calibri"/>
      </rPr>
      <t>https://members.wto.org/crnattachments/2024/TBT/KEN/24_01333_00_e.pdf</t>
    </r>
  </si>
  <si>
    <t>National Standard of the P.R.C., Safety of Toy-Part 3: Flammability</t>
  </si>
  <si>
    <t>This document specifies the categories of flammable materials that are prohibited in all toys, and requirements concerning flammability of certain toys that may come into contact with small source of ignition.The test methods described in Clause 5 are used for the purposes of determining the flammability of toys under the particular test conditions specified.</t>
  </si>
  <si>
    <t>all toys  (HS code(s): 95); (ICS code(s): 97.200.50)</t>
  </si>
  <si>
    <t>95 - TOYS, GAMES AND SPORTS REQUISITES; PARTS AND ACCESSORIES THEREOF</t>
  </si>
  <si>
    <t>97.200.50 - Toys</t>
  </si>
  <si>
    <r>
      <rPr>
        <sz val="11"/>
        <rFont val="Calibri"/>
      </rPr>
      <t>https://members.wto.org/crnattachments/2024/TBT/CHN/24_01341_00_x.pdf</t>
    </r>
  </si>
  <si>
    <t>Ministerial Decree No. 502 /2023 (4 pages, in Arabic) mandating the Egyptian Standard  ES 8698 for “ Luminaries - Particular requirements - Luminaries for cold cathode tubular discharge lamps (neon tubes) and similar equipment ”</t>
  </si>
  <si>
    <t>The Ministerial Decree No. 502 /2023 gives the producers and importers a six-month transitional period to abide by the Egyptian standard ES 8698 which applies to luminaries for cold cathode tubular discharge lamps and similar equipment, operating on a no-load rated output voltage over 1000 V but not exceeding 10000 V, mainly used for general lighting, for indoor or outdoor applications and for supply voltages up to 1000 V.Worth mentioning is that this standard adopts the technical content of IEC 60598-2-14:2009  </t>
  </si>
  <si>
    <t>9405 - Luminaires and lighting fittings, incl. searchlights and spotlights, and parts thereof, n.e.s; illuminated signs, illuminated nameplates and the like having a permanently fixed light source, and parts thereof, n.e.s.</t>
  </si>
  <si>
    <t>Ministerial Decree No. 502 /2023 (4 pages, in Arabic) mandating the Egyptian Standard  ES 5438 for “ Gas cylinders — Outlet connections for gas cylinder valves for compressed breathable air”.</t>
  </si>
  <si>
    <t>The Ministerial Decree No. 502 /2023 gives the producers and importers a six-month transitional period to abide by the Egyptian standard ES 5438 which specifies the characteristics of outlet connections for gas cylinder valves for compressed breathable air gas cylinders. It states the fundamental requirements for both; the connection and its components and includes basic dimensions. Included in this standard the following connections:a) Yoke type outlet connection for SCUBA use up to a maximum cylinder working pressure of 232 bar;b) Threaded type outlet connections up to a maximum cylinder working pressure of 232 bar and 300 bar; andc) Threaded type outlet connection for SCUBA use up to a maximum cylinder working pressure of 232 bar including adaptor for users to convert into a yoke type outlet.             Annex A gives the outlet connection type test procedures.Worth mentioning is that this standard adopts the technical content of ISO 12209:2013 (confirmed 2018), ISO 12209:2013/AMD 1:2016</t>
  </si>
  <si>
    <t>Ministerial Decree No. 499 /2023 (4 pages, in Arabic) mandating The Egyptian standard  ES 7292 “Household and similar electrical appliances - Safety -  Particular requirements for flexible sheet heating elements for room heating”.</t>
  </si>
  <si>
    <t>The Ministerial Decree No. 499 /2023 gives the producers and importers a six-month transitional period to abide by the Egyptian standard ES 7292 which deals with the safety of flexible sheet heating elements intended to be incorporated into floors and walls below 1,2 m and above 2,3 m and in ceilings, their rated voltage being not more than 250 V for single-phase installations and 480 V for other installations.Flexible sheet heating elements are converted into heating units that are incorporated in the building in accordance with the instructions after which the required level of protection against hazards is achieved. Attention is drawn to the fact that:In many countries, different wiring rules apply;For heating units intended to be used in vehicles or on board ships or aircraft, additional requirements can be necessary;In many countries, additional requirements are specified by the national authorities for fire protection, the national authorities for building regulations, the national health authorities, the national authorities responsible for the protection of labour and similar authorities.Worth mentioning is that this standard adopts the technical content of IEC  60335-2-96:2019  </t>
  </si>
  <si>
    <t>Ministerial Decree No. 502 /2023 (4 pages, in Arabic) mandating the Egyptian Standard ES 8700 for “Luminaries - Particular requirements - Luminaries for swimming pools and similar applications “</t>
  </si>
  <si>
    <t>The Ministerial Decree No. 502 /2023 gives the producers and importers a six-month transitional period to abide by the Egyptian standard ES 8700 which specifies requirements for fixed luminaries intended for use in water, or in contact with water, in, for example, the basins of swimming pools, fountains, paddling pools, and garden pools, and for use with electric light sources.Worth mentioning is that this standard adopts the technical content of IEC 60598-2-18:2022</t>
  </si>
  <si>
    <t>Luminaires (ICS code(s): 29.140.40); Sports facilities (ICS code(s): 97.220.10)</t>
  </si>
  <si>
    <t>29.140.40 - Luminaires; 97.220.10 - Sports facilities</t>
  </si>
  <si>
    <t>Ministerial Decree No. 502 /2023 (4 pages, in Arabic) mandating the Egyptian Standard ES 8702 for “Luminaries - Particular requirements - Lighting chains" </t>
  </si>
  <si>
    <t>The Ministerial Decree No. 502 /2023 gives the producers and importers a six-month transitional period to abide by the Egyptian standard ES 8702 which specifies requirements for lighting chains fitted with series, parallel or a combination of series/parallel connected light sources for use either indoors or outdoors on supply voltages not exceeding 250 V.Worth mentioning is that this standard adopts the technical content of IEC 60598-2-20:2022 </t>
  </si>
  <si>
    <t>National Standard of the P.R.C., Safety of Toys - Part 1:  Basic code</t>
  </si>
  <si>
    <t>This document specifies basic safety requirements for toys, including mechanical and physical properties, explosion and flammability properties, chemical properties, electrical properties, hygiene requirements, radiation properties, and labeling requirements.This document applies to all toys (including trial and free gifts), which are any products or materials designed or clearly intended for use in play by children under 14 years of age, as well as to products  intended for use by children under 14 years of age that are not specifically designed for play but have play values.</t>
  </si>
  <si>
    <r>
      <rPr>
        <sz val="11"/>
        <rFont val="Calibri"/>
      </rPr>
      <t>https://members.wto.org/crnattachments/2024/TBT/CHN/24_01339_00_x.pdf</t>
    </r>
  </si>
  <si>
    <t>National Standard of the P.R.C., Electrical fire monitoring system—Part 6: Current limiting protector for electric fire prevention</t>
  </si>
  <si>
    <t>This document specifies the requirements, tests, inspection rules, symbols and operation instructions for electrical fire protection current-limiting protector.This document applies to the electrical fire monitoring system in the electrical fire current-limiting protector. </t>
  </si>
  <si>
    <t>Current limiting protector for electric fire prevention (HS code(s): 847989); (ICS code(s): 13.220.20)</t>
  </si>
  <si>
    <t>847989 - Machines and mechanical appliances, n.e.s.</t>
  </si>
  <si>
    <r>
      <rPr>
        <sz val="11"/>
        <rFont val="Calibri"/>
      </rPr>
      <t>https://members.wto.org/crnattachments/2024/TBT/CHN/24_01345_00_x.pdf</t>
    </r>
  </si>
  <si>
    <t>Ministerial Decree. 499 /2023 (4 pages, in Arabic) mandating The Egyptian standard ES 7315 for Household and similar electrical appliances - Safety -  Particular requirements for blankets, pads, clothing and similar flexible heating appliances".</t>
  </si>
  <si>
    <t>The Ministerial Decree No. 499 /2023 gives the producers and importers a six-month transitional period to abide by the Egyptian standard ES 7315 which deals with the safety of electric blankets, pads, clothing and other flexible appliances that heat the bed or human body, for household and similar purposes, their rated voltage being not more than 250 V including direct current (DC) supplied appliances and battery-operated appliances._x000D_
This standard also applies to control units supplied with the appliance._x000D_
Appliances not intended for normal household use but which nevertheless possibly pose be a source of danger to the public, such as appliances intended to be used in beauty parlours or by persons in cold ambient temperatures, are within the scope of this standard._x000D_
Requirements and tests for clothing are given in normative Annex CC._x000D_
As far as is practicable, this standard deals with the common hazards presented by appliances that are encountered by all persons in and around the home. However, in general, it does not take into account:Persons (including children) whose physical, sensory or mental capabilities or lack of experience and knowledge prevents them from using the appliance safely without supervision or instruction;Children playing with the appliance.Children are considered to be old enough to use an appliance without supervision when they have been adequately instructed by a parent or guardian and are deemed competent to use the appliance safely.Attention is drawn to the fact that:– For appliances intended to be used in vehicles or on board ships or aircraft, additional requirements can be necessary;– In many countries, additional requirements are specified by the national health authorities, the national authorities responsible for the protection of labour and similar authorities.Worth mentioning is that this standard adopts the technical content of IEC 60335-2-17:2022</t>
  </si>
  <si>
    <t>Ministerial Decree No. 502 /2023 (4 pages, in Arabic) mandating the Egyptian Standard ES 8741-2 for "wooden sleepers for railway track part: 2 - application on wooden sleepers and bearers" </t>
  </si>
  <si>
    <t>The Ministerial Decree No. 502/2023 gives the producers and importers a six-month transitional period to abide by the Egyptian standard ES 8741-2 which defines wood species, quality requirements, origin, manufacturing conditions, forms, dimensions and tolerances as well as the durability and preservation of wood sleepers and bearers for use in railway tracks. It does not cover specific finishing processes which may be required by the customer. It does not apply to other track timbers.Worth mentioning is that this standard is technically identical with EN 13145:2001+A1: 2011</t>
  </si>
  <si>
    <t>Wood, sawlogs and sawn timber (ICS code(s): 79.040); Construction of railways (ICS code(s): 93.100)</t>
  </si>
  <si>
    <t>79.040 - Wood, sawlogs and sawn timber; 93.100 - Construction of railways</t>
  </si>
  <si>
    <t>Ministerial Decree No. 502 /2023 (4 pages, in Arabic) mandating the Egyptian Standard ES 8704 for “Luminaries - Particular requirements - Extra-low-voltage lighting systems for ELV light sources"</t>
  </si>
  <si>
    <t>The Ministerial Decree No. 502 /2023 gives the producers and importers a six-month transitional period to abide by the Egyptian standard ES 8704 which specifies requirements for extra-low-voltage (ELV) lighting systems for ELV light sources, intended for ordinary interior use on supply voltages not exceeding 1000 V. The luminaries, being connected in parallel, are supplied via freely suspended continuous supporting conductors or profiles, the current in the ELV part of the system not exceeding 25 A.Worth mentioning is that this standard adopts the technical content of IEC 60598-2-23:2020 </t>
  </si>
  <si>
    <t>Draft of Egyptian standard for “ Walk-in cold rooms - Definition, thermal insulation performance and test methods - Part 2: Customized cold rooms ”</t>
  </si>
  <si>
    <t>This draft of Egyptian standard provides test or calculation methods to assess thermal insulation performances for customized walk-in cold rooms and components under normal end-use conditions._x000D_
The normal end-use conditions of a walk-in cold room are considered to be:_x000D_
- Installation inside an existing building;_x000D_
- Not exposed to external weather conditions;_x000D_
- Internal side of panels subject to temperatures within the indicative range −40 °C ≤ T ≤ 12 °C;_x000D_
- External side of panels subject to temperatures within the indicative range −8 °C ≤ T ≤ 30 °C; temperatures below 0 °C, or higher than 20 °C, can be reached if the walk-in cold room is located inside not air-conditioned premises.Worth mentioning is that this Draft standard adopts the technical content of  EN 16855-2:2018</t>
  </si>
  <si>
    <t>Commercial refrigerating appliances (ICS code(s): 97.130.20)</t>
  </si>
  <si>
    <t>97.130.20 - Commercial refrigerating appliances</t>
  </si>
  <si>
    <t>Ministerial Decree. 499 /2023 (4 pages, in Arabic) mandating The Egyptian standard  ES 7280 for “ Household and similar electrical appliances - Particular requirements for oral hygiene appliances”.</t>
  </si>
  <si>
    <t>The Ministerial Decree No. 499 /2023 (4 pages, in Arabic) gives the producers and importers a six-month transitional period to abide by the Egyptian standard ES 7280 which deals with the safety of electric oral hygiene appliances for household and similar purposes, their rated voltage being not more than 250 V, including direct current (DC) supplied appliances and battery-operated appliances.Examples of appliances that this standard is applicable to are_x000D_
        - Oral irrigators;_x000D_
        - Toothbrushes.As far as is practicable, this standard deals with the common hazards presented by appliances that are encountered by all persons in and around the home. However, in general, it does not take into account:Persons (including children) whose physical, sensory or mental capabilities, or lack of experience and knowledge prevents them from using the appliance safely without supervision or instruction;Children playing with the appliance.Attention is drawn to the fact that:_x000D_
For appliances intended to be used in vehicles or on board ships or aircraft, additional requirements can be necessary;In many countries additional requirements are specified by the national health authorities, the national authorities responsible for the protection of labour and similar authorities.Worth mentioning is that this standard adopts the technical content of IEC 60335-2-52:2021</t>
  </si>
  <si>
    <t>960321 - Tooth brushes, incl. dental-plate brushes</t>
  </si>
  <si>
    <t>Ministerial Decree. 499 /2023 (4 pages, in Arabic) mandating The Egyptian standard  ES 7311 for “Household and similar electrical appliances - Safety -  Particular requirements for surface-cleaning appliances for household use employing liquids or steam” .</t>
  </si>
  <si>
    <t>The Ministerial Decree No. 499 /2023 gives the producers and importers a six-month transitional period to abide by the Egyptian standard ES 7311 which deals with the safety of electric cleaning appliances for household use that are intended for cleaning surfaces by using liquid cleansing agents or steam, their rated voltage being not more than 250 V including direct current (DC) supplied appliances and battery-operated appliances. It also covers wallpaper strippers and surface cleaning appliances incorporating heating elements or means for pressurizing the liquid container.As far as is practicable, this standard deals with the common hazards presented by appliances that are encountered by all persons in and around the home. However, in general, it does not take into account:Persons (including children) whose physical, sensory or mental capabilities; or lack of experience and knowledge prevents them from using the appliance safely without supervision or instruction;Children playing with the appliance.Attention is drawn to the fact that:For appliances intended to be used in vehicles or on board ships or aircraft, additional requirements can be necessary;In many countries additional requirements are specified by the national health authorities, the national authorities responsible for the protection of labour, and similar authorities.Worth mentioning is that this standard adopts the technical content of IEC 60335-2-54:2022</t>
  </si>
  <si>
    <t>Ministerial Decree No. 502 /2023 (4 pages, in Arabic) mandating the Egyptian Standard ES 8699 for “Luminaries - Particular requirements - Luminaries for stage lighting, television and film studios (outdoor and indoor)" </t>
  </si>
  <si>
    <t>The Ministerial Decree No. 502 /2023 gives the producers and importers a six-month transitional period to abide by the Egyptian standard ES 8699 which specifies requirements for stage, television, film and photographic studio luminaries (including spot and floodlighting projectors) for use outdoors and indoors, with electric light sources on supply voltages not exceeding 1000 V.Worth mentioning is that this standard adopts the technical content of IEC 60598-2-17:2017 </t>
  </si>
  <si>
    <t>Luminaires (ICS code(s): 29.140.40); Theatre, stage and studio equipment (ICS code(s): 97.200.10)</t>
  </si>
  <si>
    <t>29.140.40 - Luminaires; 97.200.10 - Theatre, stage and studio equipment</t>
  </si>
  <si>
    <t>Draft of Egyptian standard ES 5072 " ducted air-conditioners and air-to-air heat pumps — Testing and rating for performance" </t>
  </si>
  <si>
    <t>This draft of Egyptian standard ES 5072 specifies performance testing, the standard conditions and the test methods for determining the capacity and efficiency ratings of air-cooled, air-conditioners and air-to-air heat pumps.This standard is applicable to the following equipment:- Ducted air-cooled air conditioners and ducted air-to-air heat pumps.It is limited to:- Residential, commercial and industrial single-package, and split-system air conditioners and heat pumps,- Factory-made, electrically driven and use mechanical compression,- Utilizing single, multiple and variable capacity components, and- Multiple split-system utilizing one or more refrigeration systems, one outdoor unit and one or more indoor units, controlled by a single thermostat/controller.Worth mentioning is that this draft standard adopts the technical content of ISO 13253:2017/AMD 1:2020.</t>
  </si>
  <si>
    <t>Ventilators. Fans. Air-conditioners (ICS code(s): 23.120); Heat pumps (ICS code(s): 27.080)</t>
  </si>
  <si>
    <t>23.120 - Ventilators. Fans. Air-conditioners; 27.080 - Heat pumps</t>
  </si>
  <si>
    <t>Ministerial Decree No.502 /2023 (4 pages, in Arabic) mandating the Egyptian Standard ES 8688 for “safety requirements for household and similar electrical appliances - particular requirements for commercial refrigerating appliances and ice-makers with an incorporated or remote refrigerant unit or motor-compressor”.</t>
  </si>
  <si>
    <t>The Ministerial Decree No. 502 /2023 gives the producers and importers a six-month transitional period to abide by the Egyptian standard ES 8688 which specifies safety requirements for electrically operated commercial refrigerating appliances and ice-makers that have an incorporated motor compressor or that are supplied in two units for assembly as a single appliance in accordance with the instructions (split system). Worth mentioning is that this standard is technically identical with IEC 60335-2-89:2019</t>
  </si>
  <si>
    <t>National Standard of the P.R.C., Protection requirements for fire electronic products</t>
  </si>
  <si>
    <t>This document specifies the conditions of use, structural requirements, performance requirements and testing of fire protection electronic products.This document applies to fire electronic products installed and used in general industrial and civil buildings. Firefighting electronic products with special performance installed in other environments shall also comply with this document, except for special requirements that should be separately specified by relevant standards.</t>
  </si>
  <si>
    <t>fire electronic products  (HS code(s): 842410); (ICS code(s): 13.220.20)</t>
  </si>
  <si>
    <t>842410 - Fire extinguishers, whether or not charged</t>
  </si>
  <si>
    <r>
      <rPr>
        <sz val="11"/>
        <rFont val="Calibri"/>
      </rPr>
      <t>https://members.wto.org/crnattachments/2024/TBT/CHN/24_01344_00_x.pdf</t>
    </r>
  </si>
  <si>
    <t>Ministerial Decree No. 502 /2023 (4 pages, in Arabic) mandating the Egyptian Standard  ES 6113-7 for " Safety rules for the construction and installation of lifts - Examinations and tests - Part 7: Design rules, calculations, examinations and tests of lift components " .</t>
  </si>
  <si>
    <t>The Ministerial Decree No. 502 /2023 gives the producers and importers a six-month transitional period to abide by the Egyptian standard ES 6113-7 which specifies the design rules, calculations, examinations and tests of lift components which are referred to by other standards used for the design of passenger lifts, goods passenger lifts, goods only lifts, and other similar types of lifting appliances.Worth mentioning is that this standard adopts the technical content of EN 81-50:2020</t>
  </si>
  <si>
    <t>8428 - Lifting, handling, loading or unloading machinery, e.g. lifts, escalators, conveyors, teleferics (excl. pulley tackle and hoists, winches and capstans, jacks, cranes of all kinds, mobile lifting frames and straddle carriers, works trucks fitted with a crane, fork-lift trucks and other works trucks fitted with lifting or handling equipment)</t>
  </si>
  <si>
    <t>Ministerial Decree No. 502 /2023 (4 pages, in Arabic) mandating the Egyptian Standard  ES 8696 for " Luminaries - Particular requirements - Mains socket-outlet mounted nightlights "  </t>
  </si>
  <si>
    <t>The Ministerial Decree No. 502 /2023 gives the producers and importers a six-month transitional period to abide by the Egyptian standard ES 8696 which specifies requirements for mains socket-outlet mounted nightlights for use with electric light sources, on supply voltages not exceeding 250 V AC 50/60 Hz. Worth mentioning is that this standard adopts the technical content of IEC 60598-2-12:2013 </t>
  </si>
  <si>
    <t>Draft of Egyptian standard for “Walk-in cold rooms - Definition, thermal insulation performance and test methods - Part 1: Prefabricated cold room kits“</t>
  </si>
  <si>
    <t>This draft of Egyptian standard applies to prefabricated walk-in cold room kits and components. It provides test or calculation methods to assess thermal insulation performances under normal end-use conditions._x000D_
Performance characteristics of walk-in cold rooms are to be assessed in terms of thermal insulating properties, in order to give a basis on which assessing energy consumption related properties of walk-in cold rooms, and of their components._x000D_
Performance characteristics are to be assessed for every single component of the walk-in cold room, and for the assembled walk-in cold room as a whole._x000D_
The normal end-use conditions of a walk-in cold room are considered to be:_x000D_
-   Installation inside an existing building;_x000D_
-   Not exposed to external weather conditions.Worth mentioning is that this Draft standard adopts the technical content of EN 16855-1:2017.</t>
  </si>
  <si>
    <t>National Standard of the P.R.C., Safety of toys —Part 4: Migration of certain elements</t>
  </si>
  <si>
    <t>This document specifies maximum acceptable levels and methods of sampling, extraction and determination for the migration of the elements antimony, arsenic, barium, cadmium, chromium, lead, mercury and selenium from toy materials and from parts of toys.Maximum acceptable levels are specified for the migration of the elements from the following toy materials:_x000D_
— coatings of paints, varnishes, lacquers, printing inks, polymers and similar coatings;_x000D_
— polymeric and similar material, including laminates, whether textile-reinforced or not, but excluding other textiles and non-woven textiles;_x000D_
— paper and paperboard;_x000D_
— natural, artificial or synthetic textiles;_x000D_
— glass/ceramic/metallic materials;_x000D_
— other materials, whether mass-coloured or not (e.g. wood, fibreboard, hardboard, bone and leather);_x000D_
— materials intended to leave a trace (e.g. the graphite materials in pencils and liquid ink in pens);_x000D_
— pliable modelling materials, including modelling clays and gels;_x000D_
— paints to be used as such in the toy, including finger paints, varnishes, lacquers, glazing powders and similar material in solid or liquid form.The requirements in this document apply to the following toys and toy components and toy materials:_x000D_
— all intended food and oral contact toys, cosmetic toys and writing instruments categorized as toys, irrespective of any age grading or recommended age labelling;_x000D_
— all toys intended for or suitable for children under 72 months of age;_x000D_
— accessible coatings, irrespective of any age grading or recommended age labelling; _x000D_
— accessible liquids, pastes, gels (e.g. liquid paints, modelling compounds), irrespective of any age grading or recommended age labelling.Packaging materials are not included, unless they are intended to be kept, e.g. boxes, containers, or unless they are part of the toy or designed to have play value.</t>
  </si>
  <si>
    <t>all toys (HS code(s): 95); (ICS code(s): 97.200.50)</t>
  </si>
  <si>
    <r>
      <rPr>
        <sz val="11"/>
        <rFont val="Calibri"/>
      </rPr>
      <t>https://members.wto.org/crnattachments/2024/TBT/CHN/24_01342_00_x.pdf</t>
    </r>
  </si>
  <si>
    <t>KS 2997: 2024 Edible canola (rapeseed) oil— Specification</t>
  </si>
  <si>
    <t>This draft Kenya standard specifies requirements, sampling, and test methods for virgin and refined canola (rapeseed) oil derived by extraction from seeds of Brassica napus L., Brassica campestris L., Brassica juncea L. and Brassica tournefortii Gouan species intended for human consumption.</t>
  </si>
  <si>
    <t>Edible oils and fats. Oilseeds (ICS code(s): 67.200)</t>
  </si>
  <si>
    <t>1514 - Rape, colza or mustard oil and fractions thereof, whether or not refined, but not chemically modified</t>
  </si>
  <si>
    <t>67.200 - Edible oils and fats. Oilseeds</t>
  </si>
  <si>
    <t>Consumer information, labelling (TBT); Prevention of deceptive practices and consumer protection (TBT); Protection of human health or safety (TBT); Quality requirements (TBT); Reducing trade barriers and facilitating trade (TBT); Cost saving and productivity enhancement (TBT)</t>
  </si>
  <si>
    <r>
      <rPr>
        <sz val="11"/>
        <rFont val="Calibri"/>
      </rPr>
      <t xml:space="preserve">https://members.wto.org/crnattachments/2024/TBT/KEN/24_01248_00_e.pdf
Kenya Bureau of Standards
WTO/TBT National Enquiry Point
P.O. Box: 54974-00200
 Nairobi
 Kenya
Telephone: + (254) 020 605490
 605506/6948258
Fax: + (254) 020 609660/609665
E-mail: info@kebs.org; Website: http://www.kebs.org
</t>
    </r>
  </si>
  <si>
    <t>KS 2996: 2024 Edible macadamia oil— Specification </t>
  </si>
  <si>
    <t>This draft Kenya standard specifies requirements, sampling and test methods for virgin and refined macadamia oil derived from the kernel of the macadamia nuts of varieties grown from Macadamia integrifolia and Macadamia tetraphylla, and their hybrids intended for human consumption.</t>
  </si>
  <si>
    <t>151590 - Fixed vegetable fats and oils and their fractions, whether or not refined, but not chemically modified (excl. soya-bean, groundnut, olive, palm, sunflower-seed, safflower, cotton-seed, coconut, palm kernel, babassu, rape, colza and mustard, linseed, maize, castor and sesame oil and microbial oils)</t>
  </si>
  <si>
    <r>
      <rPr>
        <sz val="11"/>
        <rFont val="Calibri"/>
      </rPr>
      <t>https://members.wto.org/crnattachments/2024/TBT/KEN/24_01249_00_e.pdf
Kenya Bureau of Standards
WTO/TBT National Enquiry Point
P.O. Box: 54974-00200
 Nairobi
 Kenya
Telephone: + (254) 020 605490
 605506/6948258
Fax: + (254) 020 609660/609665
E-mail: info@kebs.org; Website: http://www.kebs.org</t>
    </r>
  </si>
  <si>
    <t>Ministerial Decree No. 502 /2023 (4 pages, in Arabic) mandating the Egyptian Standard ES 8694 for “Luminaries - Particular requirements - Portable luminaries for children "     </t>
  </si>
  <si>
    <t>The Ministerial Decree No. 502 /2023 gives the producers and importers a six-month transitional period to abide by the Egyptian standard ES 8694 which specifies requirements for portable child-appealing luminaires for use with tungsten filament lamps on supply voltages not exceeding 24 V (SELV).Worth mentioning is that this standard adopts the technical content of IEC 60598-2-10:2003 </t>
  </si>
  <si>
    <t>Luminaires (ICS code(s): 29.140.40); Toys (ICS code(s): 97.200.50)</t>
  </si>
  <si>
    <t>29.140.40 - Luminaires; 97.200.50 - Toys</t>
  </si>
  <si>
    <t>Draft of Egyptian standard “Fertilizers and soil conditioners- chitosan" </t>
  </si>
  <si>
    <t>This draft of Egyptian standard specifies the requirements for chitosan alone or with some fertilizer elements added to it, and methods of sampling and testing samples. Worth mentioning is that this standard has been formulated according to National Studies.</t>
  </si>
  <si>
    <t>Fertilizers (ICS code(s): 65.080)</t>
  </si>
  <si>
    <t>31 - FERTILISERS</t>
  </si>
  <si>
    <t>65.080 - Fertilizers</t>
  </si>
  <si>
    <t>Quality requirements (TBT); Protection of the environment (TBT)</t>
  </si>
  <si>
    <t>Ministerial Decree. 499 /2023 (4 pages, in Arabic) mandating The Egyptian standard ES 7286 for “ Household and similar electrical appliances - Particular requirements for heated carpets and for heating units for room heating installed under removable floor coverings”.</t>
  </si>
  <si>
    <t>The Ministerial Decree No. 499 /2023 gives the producers and importers a six-month transitional period to abide by the Egyptian standard ES 7286 which deals with the safety of:Portable heated carpets;Heated carpets and similar appliances;Heating units to heat the room in which they are located and that are intended to be installed directly under materials used as a removable floor covering such as carpet, cushion vinyl, or loose laid laminate,Their rated voltage being not more than 250 V for single-phase installations and 480 V for other installations, including direct current (DC) supplied appliances._x000D_
Attention is drawn to the fact thatIn many countries different wiring rules apply;For appliances intended to be used in vehicles or on board ships or aircraft, additional requirements can be necessary;In many countries additional requirements are specified by the national authorities for fire protection, the national authorities for building regulations, the national health authorities, the national authorities responsible for the protection of labour and similar authorities.Worth mentioning is that this standard adopts the technical content of IEC 60335-2-106:2021</t>
  </si>
  <si>
    <t>Kenya National Workshop Agreement CD/SERV/2014: Sphygmomanometers, mercurial —Specification</t>
  </si>
  <si>
    <t>This National Workshop Agreement lays down the requirements for mercurial sphygmomanometers used for measuring arterial blood pressure of human beings.</t>
  </si>
  <si>
    <t>Sphygmomanometers, mercurial (ICS)</t>
  </si>
  <si>
    <t>9018 - Instruments and appliances used in medical, surgical, dental or veterinary sciences, incl. scintigraphic apparatus, other electro-medical apparatus and sight-testing instruments, n.e.s.</t>
  </si>
  <si>
    <t>11.040.55 - Diagnostic equipment</t>
  </si>
  <si>
    <t>Protection of human health or safety (TBT); Quality requirements (TBT); Prevention of deceptive practices and consumer protection (TBT); Consumer information, labelling (TBT)</t>
  </si>
  <si>
    <r>
      <rPr>
        <sz val="11"/>
        <rFont val="Calibri"/>
      </rPr>
      <t>https://members.wto.org/crnattachments/2024/TBT/KEN/24_01331_00_e.pdf</t>
    </r>
  </si>
  <si>
    <t>Draft of Egyptian standard " Packaged refrigerating units for walk-in cold rooms - Classification, performance and energy consumption testing " </t>
  </si>
  <si>
    <t>This draft of Egyptian standard specifies classification criteria, test conditions and test procedures for performance testing of packaged refrigerating units for stationary cold room applications. This includes ductless units for cold storage applications at medium temperatures (MT) and low temperatures (LT) in either compact or split designs, fitted with electrically driven compressors, which work according to the vapour compression cycle.Worth mentioning is that this Draft standard adopts the technical content of EN 17432:2021.</t>
  </si>
  <si>
    <t>Ministerial Decree No. 502 /2023 (4 pages, in Arabic) mandating the Egyptian Standard ES 8741-1 for "wooden sleepers for railway track part: 1 specification" </t>
  </si>
  <si>
    <t>The Ministerial Decree No. 502 /2023 gives the producers and importers a six-month transitional period to abide by the Egyptian standard ES 8741-1 which covers the requirements of wooden sleepers and wooden specials used for broad gauge, metre gauge and narrow gauge railway tracks.Worth mentioning is that this standard is technically identical with IS 10394:1982</t>
  </si>
  <si>
    <t>DKS2943:2023 Dentistry —Tooth Powder — Specification</t>
  </si>
  <si>
    <t>This Draft Kenya Standard prescribes requirements and the methods of sampling and test for tooth powders.</t>
  </si>
  <si>
    <t>Dentistry (ICS code(s): 11.060)</t>
  </si>
  <si>
    <t>11.060 - Dentistry</t>
  </si>
  <si>
    <t>Consumer information, labelling (TBT); Prevention of deceptive practices and consumer protection (TBT); Quality requirements (TBT); Reducing trade barriers and facilitating trade (TBT); Protection of human health or safety (TBT)</t>
  </si>
  <si>
    <r>
      <rPr>
        <sz val="11"/>
        <rFont val="Calibri"/>
      </rPr>
      <t>https://members.wto.org/crnattachments/2024/TBT/KEN/24_01332_00_e.pdf</t>
    </r>
  </si>
  <si>
    <t>Draft of the Egyptian standard “Multiple split-system air conditioners and air-to-air heat pumps — Testing and rating for performance “</t>
  </si>
  <si>
    <t>This draft of Egyptian standard specifies the performance testing, the standard conditions and the test methods for determining the capacity and efficiency ratings of air-cooled air conditioners and air-to-air heat pumps.It is applicable to the following equipment:Basic multi-split systems, modular multi-split systems and modular heat recovery multi-split systems. These multi-split systems include air-to-air systems with non-ducted and/or ducted indoor units with integral fans and indoor units supplied without fans.It  is limited to:- Residential, commercial and industrial split-system air conditioners and heat pumps;- Factory-made, electrically driven and use mechanical compression;- Single- and multiple-circuit split-systems which utilize one or more compressors with no more than two steps of control of the outdoor unit; or - Split-systems with a single refrigeration circuit which utilize one or more variable-speed compressors or alternative compressor combinations for varying the capacity of the system by three or more steps.Worth mentioning is that this Draft standard adopts the technical content of ISO 15042:2017/AMD 1:2020</t>
  </si>
  <si>
    <t>8415 - Air conditioning machines comprising a motor-driven fan and elements for changing the temperature and humidity, incl. those machines in which the humidity cannot be separately regulated; parts thereof</t>
  </si>
  <si>
    <t>Ministerial Decree No. 499 /2023 (4 pages, in Arabic) mandating The Egyptian standard            ES 7313 for “Household and similar electrical appliances - Safety - Particular requirements for ironers”.</t>
  </si>
  <si>
    <t>The Ministerial Decree No. 499 /2023 gives the producers and importers a six-month transitional period to abide by the Egyptian standard ES 7313 which deals with the safety of electric ironers for both commercial and household and similar purposes, their rated voltage being not more than 250 V for single-phase appliances and 480 V for other appliances. Appliances not intended for normal household, but which nevertheless can be a source of danger to the public, such as appliances intended to be used by laymen in shops, in light industry and on farms, are within the scope of this standard. Examples of appliances within the scope of this standard are:– Ironing presses for one-person operation;_x000D_
– Mangles;_x000D_
– Rotary ironers for one-person operation;_x000D_
– Trouser presses.As far as is practicable, this standard deals with the common hazards presented by appliances that are encountered by all persons in and around the home. However, in general, it does not take into account:Persons (including children) whose physical, sensory or mental capabilities or lack of experience and knowledge prevents them from using the appliance safely without supervision or instruction;Children playing with the appliance.Attention is drawn to the fact that:– For appliances intended to be used in vehicles or on board ships or aircraft, additional requirements can be necessary;_x000D_
– In many countries additional requirements are specified by the national health authorities, the national authorities responsible for the protection of labour and similar authorities.Worth mentioning is that this standard adopts the technical content of IEC 60335-2-44:2021.</t>
  </si>
  <si>
    <t>National Standards of the P.R.C., Electrical equipment and system of industrial machines-Safety requirements</t>
  </si>
  <si>
    <t>This document specifies the safety requirements for electrical equipment and systems throughout their life cycle._x000D_
This document applies to the electrical, electronic and programmable electronic equipment and systems of machinery (including a group of machines that work together)._x000D_
This document applies to the design, manufacture, production, use and maintenance of electrical equipment.This document applies to electrical equipment or components of electrical equipment whose     nominal power supply voltage not exceed 1,000 V A. C. or 1,500 V D. C.,and rated frequency not exceed 200Hz._x000D_
This document applies to the design, manufacture, production, use and maintenance of electrical equipment._x000D_
This document does not apply to:_x000D_
——Electrical equipment for use in explosive atmospheres；_x000D_
——Electrical equipment for radiological and medical purposes；_x000D_
——Electrical parts of elevators for goods and personnel；_x000D_
——Electricity meter；_x000D_
Special electrical equipment for ships, aircraft or railways.</t>
  </si>
  <si>
    <t>Electrical equipment and system of industrial machines (HS code(s): 8536; 8537); (ICS code(s): 29.020)</t>
  </si>
  <si>
    <t>8536 - Electrical apparatus for switching or protecting electrical circuits, or for making connections to or in electrical circuits, e.g., switches, relays, fuses, surge suppressors, plugs, sockets, lamp holders and junction boxes, for a voltage &lt;= 1.000 V (excl. control desks, cabinets, panels etc. of heading 8537); 8537 - Boards, panels, consoles, desks, cabinets and other bases, equipped with two or more apparatus of heading 8535 or 8536, for electric control or the distribution of electricity, incl. those incorporating instruments or apparatus of chapter 90, and numerical control apparatus (excl. switching apparatus for line telephony or line telegraphy)</t>
  </si>
  <si>
    <t>29.020 - Electrical engineering in general</t>
  </si>
  <si>
    <r>
      <rPr>
        <sz val="11"/>
        <rFont val="Calibri"/>
      </rPr>
      <t>https://members.wto.org/crnattachments/2024/TBT/CHN/24_01343_00_x.pdf</t>
    </r>
  </si>
  <si>
    <t>KS 2998: 2024 Named nut or oil seed butters — Specification</t>
  </si>
  <si>
    <t>This draft Kenya standard specifies requirements, sampling and test methods for nut or oilseed butters intended for human consumption.This draft Kenya standard does not apply to peanut and cashew butter.</t>
  </si>
  <si>
    <t>Oilseeds (ICS code(s): 67.200.20)</t>
  </si>
  <si>
    <t>67.200.20 - Oilseeds</t>
  </si>
  <si>
    <r>
      <rPr>
        <sz val="11"/>
        <rFont val="Calibri"/>
      </rPr>
      <t xml:space="preserve">https://members.wto.org/crnattachments/2024/TBT/KEN/24_01250_00_e.pdf
Kenya Bureau of Standards
WTO/TBT National Enquiry Point
P.O. Box: 54974-00200
 Nairobi
 Kenya
Telephone: + (254) 020 605490
 605506/6948258
Fax: + (254) 020 609660/609665
E-mail: info@kebs.org; Website: http://www.kebs.org
</t>
    </r>
  </si>
  <si>
    <t>National Standard of the P.R.C., Electrical fire monitoring system —Part 9: Insulation monitoring device of electrical fire</t>
  </si>
  <si>
    <t>This document specifies the terms and definitions, classification, requirements, tests, inspection rules and symbols for insulation monitoring devices of electrical fire.This document applies to insulation monitoring devices of electrical fire in the electrical fire monitoring system.</t>
  </si>
  <si>
    <t>Insulation monitoring device of electrical fire (HS code(s): 903033); (ICS code(s): 13.220.20)</t>
  </si>
  <si>
    <t>903033 - Instruments and apparatus for measuring or checking voltage, current, resistance or electrical power, without recording device (excl. multimeters, and oscilloscopes and oscillographs)</t>
  </si>
  <si>
    <r>
      <rPr>
        <sz val="11"/>
        <rFont val="Calibri"/>
      </rPr>
      <t>https://members.wto.org/crnattachments/2024/TBT/CHN/24_01347_00_x.pdf</t>
    </r>
  </si>
  <si>
    <t>Ministerial Decree No. 502 /2023 (4 pages, in Arabic) mandating the Egyptian Standard  ES 8693 for " Luminaries - Particular requirements - Portable general purpose luminaries " </t>
  </si>
  <si>
    <t>The Ministerial Decree No. 502 /2023 gives the producers and importers a six-month transitional period to abide by the Egyptian standard ES 8693 which specifies requirements for portable general purpose luminaries for indoor and/or outdoor use (e.g. garden use), other than hand lamps, designed to be used with or incorporating electrical light sources on supply voltages not exceeding 250 V._x000D_
Worth mentioning is that this standard adopts the technical content of IEC 60598-2-4:2017 </t>
  </si>
  <si>
    <t>Ministerial Decree No. 502 /2023 (4 pages, in Arabic) mandating the Egyptian Standard ES 8695 for “Luminaries - Particular requirements - Aquarium luminaries " </t>
  </si>
  <si>
    <t>The Ministerial Decree No. 502 /2023 gives the producers and importers a six-month transitional period to abide by the Egyptian standard ES 8695 which specifies requirements for household aquarium luminaries incorporating electric light sources on supply voltages not exceeding 1000 V.Worth mentioning is that this standard adopts the technical content of IEC 60598-2-11:2013+AMD1:2022 CSV </t>
  </si>
  <si>
    <t>Ministerial Decree No. 502 /2023 (4 pages, in Arabic) mandating the Egyptian Standard ES 8703 for “Luminaries - Particular requirements - Rope lights “</t>
  </si>
  <si>
    <t>The Ministerial Decree No. 502 /2023 gives the producers and importers a six-month transitional period to abide by the Egyptian standard ES 8703 which specifies requirements for rope lights (sealed lighting chains) fitted with non-replaceable series- or parallel- or a combination of series/parallel-connected light sources for use either indoors or outdoors on supply voltages not exceeding 250 V.Worth mentioning is that this standard adopts the technical content of IEC 60598-2-21:2014/COR1:2016</t>
  </si>
  <si>
    <t>KS 2995: 2024 Virgin avocado oil — Specification</t>
  </si>
  <si>
    <t>This draft Kenya standard specifies requirements, sampling and test methods for virgin and extra virgin avocado oil derived from the fruit of the avocado (Persea americana) intended for human consumption.This standard does not apply for crude, refined and blended avocado oils.</t>
  </si>
  <si>
    <r>
      <rPr>
        <sz val="11"/>
        <rFont val="Calibri"/>
      </rPr>
      <t xml:space="preserve">https://members.wto.org/crnattachments/2024/TBT/KEN/24_01251_00_e.pdf
Kenya Bureau of Standards
WTO/TBT National Enquiry Point
P.O. Box: 54974-00200
 Nairobi
 Kenya
Telephone: + (254) 020 605490
 605506/6948258
Fax: + (254) 020 609660/609665
E-mail: info@kebs.org; Website: http://www.kebs.org
</t>
    </r>
  </si>
  <si>
    <t>Ministerial Decree No. 502 /2023 (4 pages, in Arabic) mandating the Egyptian Standard ES 8701 for “Luminaries- Particular requirements - Recessed luminaires and recessed air-handling luminaires (safety requirements)" </t>
  </si>
  <si>
    <t>The Ministerial Decree No. 502 /2023 gives the producers and importers a six-month transitional period to abide by the Egyptian standard ES 8701 which specifies requirements for recessed luminaries incorporating electric light sources for operation from supply voltages up to 1000 V. It also specifies requirements for recessed air-handling luminaries for use with a ventilation duct or ventilated space (plenum).Worth mentioning is that this standard adopts the technical content of IEC 60598-2-2:2023</t>
  </si>
  <si>
    <t>Lighting installation systems (ICS code(s): 29.140.50)</t>
  </si>
  <si>
    <t>29.140.50 - Lighting installation systems</t>
  </si>
  <si>
    <t>Shelf Life of Food Products</t>
  </si>
  <si>
    <t>This technical regulation is concerned with specific and necessary shelf-life requirements for local and imported foodstuffs for direct human consumption, or after manufacturing or preparing.</t>
  </si>
  <si>
    <t>Protection of human health or safety (TBT); Quality requirements (TBT); Prevention of deceptive practices and consumer protection (TBT)</t>
  </si>
  <si>
    <r>
      <rPr>
        <sz val="11"/>
        <rFont val="Calibri"/>
      </rPr>
      <t>https://members.wto.org/crnattachments/2024/TBT/QAT/24_01246_00_x.pdf</t>
    </r>
  </si>
  <si>
    <t>National Standards of the P.R.C., General safety specification for incense products</t>
  </si>
  <si>
    <t>This document specifies the safety requirements, test methods of incense products.This document applies to solid incense used to improve the indoor and outdoor environment in public places such as religion, etiquette, sacrifice, and leisure, recreation, etc..</t>
  </si>
  <si>
    <t>Incense products (HS code(s): 330741); (ICS code(s): 13.120)</t>
  </si>
  <si>
    <t>330741 - "Agarbatti" and other odoriferous preparations which operate by burning</t>
  </si>
  <si>
    <r>
      <rPr>
        <sz val="11"/>
        <rFont val="Calibri"/>
      </rPr>
      <t>https://members.wto.org/crnattachments/2024/TBT/CHN/24_01338_00_x.pdf</t>
    </r>
  </si>
  <si>
    <t>Draft of Egyptian standard for “Packaging - Requirements and test scheme for carrier bags suitable for treatment in well-managed home composting installations” </t>
  </si>
  <si>
    <t>This draft of Egyptian standard specifies a testing scheme and requirements for the designation of carrier bags of any materials that are considered to be suitable for incorporation into well-managed home composting installations for non-commercial purposes with a home composting cycle of normally at least 12 months. Carrier bags are considered as home compostable in a well-managed system only if all the individual components meet the requirements._x000D_
The following four aspects are addressed:_x000D_
a )Characterization;_x000D_
b) Biodegradation in well managed home composting;_x000D_
c) Disintegration in well managed home composting; and_x000D_
d) Home compost quality._x000D_
The four aspects, a) to d), are assessing the effects on the biological treatment process and the compost made by it._x000D_
This document forms the basis for the labelling of carrier bags that are considered to be suitable for the incorporation into well-managed home composting installations._x000D_
NOTE 1:  Compliance with the requirements of this standard by the carrier bags entering the compost does not necessarily imply that a high-quality compost will be produced._x000D_
This standard covers the suitability of carrier bags for the incorporation into well managed home composting installations but does not address regulations that may exist regarding the suitability of anything disposed together with the carrier bag to home composting._x000D_
This standard provides a set of guidance on the parameters, boundaries and processes required to engage in well managed, aerobic, home composting. Alternative composting methods and systems may not provide the conditions necessary for the successful home composting of carrier bags which comply with the requirements of this standard._x000D_
The testing scheme and the requirements specified by this standard do not apply to worm composting, industrial composting nor community composting. It also does not provide information on the biodegradability of carrier bags ending up in the environment as litter._x000D_
The compost produced via home composting by a private individual is for private use only and not for provision to others, free of charge or in return for payment. Therefore, this standard has no value as a marketing authorization or authorization of use of the final compost._x000D_
NOTE 2:  The testing scheme and evaluation criteria could be the basis for the establishment of suitability to home composting of other products._x000D_
NOTE 3:  The purpose of testing activity b) is to demonstrate the potential for ultimate biodegradation of the test material when exposed to microbes active under mesophilic conditions (between 15 °C and 45 °C)._x000D_
NOTE 4:  The purpose of testing activity c) is to verify the thickness and/or grammage that allows a full disintegration of the test product in a period consistent with a home composting cycle, under defined environmental conditions. To allow for the potential for variations of local climatic conditions and consumer application of well-managed home composting techniques, lower than optimal temperature profile has been adopted for this test.Worth mentioning is that this draft standard is technically identical with EN 17427:2022</t>
  </si>
  <si>
    <t>Sacks. Bags (ICS code(s): 55.080)</t>
  </si>
  <si>
    <t>55.080 - Sacks. Bags</t>
  </si>
  <si>
    <t>KS 1485: 2024 Water-based fruit flavoured drinks — Specification</t>
  </si>
  <si>
    <t>This draft Kenya Standard specifies the requirements, sampling and test methods for water-based fruit flavoured drinks.</t>
  </si>
  <si>
    <t>Fruits and derived products (ICS code(s): 67.080.10)</t>
  </si>
  <si>
    <t>67.080.10 - Fruits and derived products</t>
  </si>
  <si>
    <r>
      <rPr>
        <sz val="11"/>
        <rFont val="Calibri"/>
      </rPr>
      <t xml:space="preserve">https://members.wto.org/crnattachments/2024/TBT/KEN/24_01252_00_e.pdf
Kenya Bureau of Standards
WTO/TBT National Enquiry Point
P.O. Box: 54974-00200
 Nairobi
 Kenya
Telephone: + (254) 020 605490
 605506/6948258
Fax: + (254) 020 609660/609665
E-mail: info@kebs.org; Website: http://www.kebs.org
</t>
    </r>
  </si>
  <si>
    <t>KS 1773: 2024 Water-based fruit flavoured drink in solid form — Specification</t>
  </si>
  <si>
    <t>This draft Kenya Standard specifies the requirements for water-based flavoured drink in solid form intended for human consumption prepared by dissolving in potable water into a ready-to-drink beverage.</t>
  </si>
  <si>
    <t>Alcoholic beverages (ICS code(s): 67.160.10)</t>
  </si>
  <si>
    <t>67.160.10 - Alcoholic beverages</t>
  </si>
  <si>
    <r>
      <rPr>
        <sz val="11"/>
        <rFont val="Calibri"/>
      </rPr>
      <t xml:space="preserve">https://members.wto.org/crnattachments/2024/TBT/KEN/24_01253_00_e.pdf
Kenya Bureau of Standards
WTO/TBT National Enquiry Point
P.O. Box: 54974-00200
 Nairobi
 Kenya
Telephone: + (254) 020 605490
 605506/6948258
Fax: + (254) 020 609660/609665
E-mail: info@kebs.org; Website: http://www.kebs.org
</t>
    </r>
  </si>
  <si>
    <t>KS 2999: 2024 Blended or mixed nut and oil seeds — Specification</t>
  </si>
  <si>
    <t>This Kenya Standardspecifies requirements, sampling and test methods for butters obtained by mixing nut and oilseed butters and/or their blends with other ingredients intended for human consumption.</t>
  </si>
  <si>
    <t>Animal and vegetable fats and oils (ICS code(s): 67.200.10)</t>
  </si>
  <si>
    <t>67.200.10 - Animal and vegetable fats and oils</t>
  </si>
  <si>
    <r>
      <rPr>
        <sz val="11"/>
        <rFont val="Calibri"/>
      </rPr>
      <t xml:space="preserve">https://members.wto.org/crnattachments/2024/TBT/KEN/24_01247_00_e.pdf
Kenya Bureau of Standards
WTO/TBT National Enquiry Point
P.O. Box: 54974-00200
 Nairobi
 Kenya
Telephone: + (254) 020 605490
 605506/6948258
Fax: + (254) 020 609660/609665
E-mail: info@kebs.org; Website: http://www.kebs.org
</t>
    </r>
  </si>
  <si>
    <t>National Standard of the P.R.C., Safety of Toys - Part 2: Safety of toys－Part 2: Mechanical and physical properties</t>
  </si>
  <si>
    <t>This document specifies mechanical and physical safety requirements for toys, including acceptable criteria for structural characteristics of toys, such as shape, size, contour, spacing as well as  parameter requirements for the performance of certain toys.This document applies to all toys (including trial and free gifts), which are any products or materials designed or clearly intended for use in play by children under 14 years of age, as well as products not specifically designed for play but having play values and intended for use by children under 14 years of age.</t>
  </si>
  <si>
    <r>
      <rPr>
        <sz val="11"/>
        <rFont val="Calibri"/>
      </rPr>
      <t>https://members.wto.org/crnattachments/2024/TBT/CHN/24_01340_00_x.pdf</t>
    </r>
  </si>
  <si>
    <t>National Standard of the P.R.C., Electrical fire monitoring system—Part 5: Pyrolysis sensing electrical fire monitoring detector</t>
  </si>
  <si>
    <t>This document specifies the terms and definitions, classification, requirements, tests, inspection rules and symbols for pyrolytsis sensing electrical fire monitoring detectors._x000D_
This document applies to the pyrolysis sensing electrical fire monitoring detector in the electrical fire monitoring system of.</t>
  </si>
  <si>
    <t>Pyrolysis sensing electrical fire monitoring detector (HS code(s): 853110); (ICS code(s): 13.220.20)</t>
  </si>
  <si>
    <r>
      <rPr>
        <sz val="11"/>
        <rFont val="Calibri"/>
      </rPr>
      <t>https://members.wto.org/crnattachments/2024/TBT/CHN/24_01346_00_x.pdf</t>
    </r>
  </si>
  <si>
    <t>The Bread and Flour (Amendment) (England) Regulations 2024, 7 pages, EnglishThe Bread and Flour (Amendment) (Scotland) Regulations 2024, EnglishThe Bread and Flour (Wales) Regulations 2024, English and WelshThe Bread and Flour (Amendment) Regulations (Northern Ireland) 2024, 7 pages, English</t>
  </si>
  <si>
    <t>The proposed instruments will update the Bread and Flour Regulations 1998 and the Bread and Flour Regulations (Northern Ireland) 1998 (collectively referred to below as ‘the Regulations’ or ‘The Bread and Flour Regulations’). The changes will be introduced in Wales via the Bread and Flour (Wales) Regulations 2024.Technical changes are being made to update current requirements to fortify non-wholemeal wheat flour and introduce the mandatory addition of folic acid. The instrument also includes amendments to clarify requirements and definitions and introduce exemptions to avoid disproportionate impacts to businesses. These changes are not expected to significantly affect trade and will come into force on 1st October 2024.An addition to the enforcement approach is also being incorporated, providing for the use of improvement notices as a frontline enforcement option, in the regulations for England, Northern Ireland and Wales. Scotland already have analogous enforcement provisions in place.</t>
  </si>
  <si>
    <t>HS 1101001500 flour of common wheat and spelt</t>
  </si>
  <si>
    <t>110100 - Wheat or meslin flour</t>
  </si>
  <si>
    <r>
      <rPr>
        <sz val="11"/>
        <rFont val="Calibri"/>
      </rPr>
      <t>https://members.wto.org/crnattachments/2024/TBT/GBR/24_01220_00_e.pdf
https://members.wto.org/crnattachments/2024/TBT/GBR/24_01220_01_e.pdf</t>
    </r>
  </si>
  <si>
    <t>Ministerial Decree No. 502 /2023 (4 pages, in Arabic) mandating the Egyptian Standard  ES 8692 for “ Luminaries  - Particular requirements - Fixed general purpose luminaries ”.</t>
  </si>
  <si>
    <t>The Ministerial Decree No. 502 /2023 gives the producers and importers a six-month transitional period to abide by the Egyptian standard ES 8692 which specifies requirements for fixed general purpose luminaries for use with electric light sources on supply voltages not exceeding 1000 V.Worth mentioning is that this standard adopts the technical content of IEC 60598-2-1:2020 </t>
  </si>
  <si>
    <t>Partial Amendment of Ordinance for Enforcement of the Radio Act etc.</t>
  </si>
  <si>
    <t>Partial amendment of Ordinance Enforcement of the Radio Act, Ordinance Regulating Radio Equipment and Ordinance on Technical Regulations Conformity Certification of Specified Radio Equipment to change technical requirements for mobile telecommunications and BWA radio equipment for LTE/NR.</t>
  </si>
  <si>
    <t>Mobile telecommunications/BWA (Broadband Wireless Access system) radio equipment for LTE (Long Term Evolution)/NR (New Radio).</t>
  </si>
  <si>
    <t>33.060 - Radiocommunications</t>
  </si>
  <si>
    <r>
      <rPr>
        <sz val="11"/>
        <rFont val="Calibri"/>
      </rPr>
      <t>https://members.wto.org/crnattachments/2024/TBT/JPN/24_01234_00_e.pdf</t>
    </r>
  </si>
  <si>
    <t>Uruguay</t>
  </si>
  <si>
    <t>Proyecto de Resolución del GMC Nº 09/23 - "Reglamento Técnico MERCOSUR sobre los Grupos Motopropulsores de Vehículos Eléctricos"</t>
  </si>
  <si>
    <t>Este proyecto de Reglamento Técnico MERCOSUR busca establecer los requisitos mínimos de seguridad que deben satisfacer los vehículos eléctricos con relación al grupo motopropulsor eléctrico, con el propósito de mejorar la seguridad vial en los Estados Parte del MERCOSUR. Para la elaboración del referido proyecto, fueron considerados el Reglamento Nº 100 de las Naciones Unidas - Disposiciones uniformes relativas a la homologación de vehículos en relación con los requisitos específicos del grupo motopropulsor eléctrico, y la Federal Motor Vehicle Safety Standard (FMVSS) Nº 305 de Estados Unidos.</t>
  </si>
  <si>
    <t>Este Reglamento se aplica a los vehículos automotores de las categorías M y N equipados con grupo motopropulsor eléctrico con una velocidad máxima de fábrica superior a 25 km/h, excepto aquellos vehículos permanentemente conectados a la red.</t>
  </si>
  <si>
    <t>87 - VEHICLES OTHER THAN RAILWAY OR TRAMWAY ROLLING STOCK, AND PARTS AND ACCESSORIES THEREOF</t>
  </si>
  <si>
    <t>43.120 - Electric road vehicles</t>
  </si>
  <si>
    <r>
      <rPr>
        <sz val="11"/>
        <rFont val="Calibri"/>
      </rPr>
      <t>https://members.wto.org/crnattachments/2024/TBT/URY/24_01233_00_s.pdf
Se puede acceder a la consulta pública en el siguiente enlace: https://plataformaparticipacionciudadana.gub.uy/processes/rtm-grupos-motopropulsores-vehiculos-electricos
Se puede acceder directamente al texto completo del documento notificado en el siguiente enlace: https://plataformaparticipacionciudadana.gub.uy/rails/active_storage/disk/eyJfcmFpbHMiOnsibWVzc2FnZSI6IkJBaDdDVG9JYTJWNVNTSWhjR1IxZVhka2RHRjFjSFY2YlRaaWVuTjRaekp0YWpZMllqa3hkZ1k2QmtWVU9oQmthWE53YjNOcGRHbHZia2tpQWFOcGJteHBibVU3SUdacGJHVnVZVzFsUFNKUUxpQlNaWE11SUU0bE0wWWdNRGt0TWpOZlJWTmZWbVZvYVdOMWJHOXpJRkJ5YjNCMWJITnBiMjRnUld4bFkzUnlhV05oTG5Ca1ppSTdJR1pwYkdWdVlXMWxLajFWVkVZdE9DY25VQzRsTWpCU1pYTXVKVEl3VGlWRE1pVkNRU1V5TURBNUxUSXpYMFZUWDFabGFHbGpkV3h2Y3lVeU1GQnliM0IxYkhOcGIyNGxNakJGYkdWamRISnBZMkV1Y0dSbUJqc0dWRG9SWTI5dWRHVnVkRjkwZVhCbFNTSVVZWEJ3YkdsallYUnBiMjR2Y0dSbUJqc0dWRG9SYzJWeWRtbGpaVjl1WVcxbE9ncHNiMk5oYkE9PSIsImV4cCI6IjIwMjktMDItMDFUMTg6MTQ6MTUuNDAwWiIsInB1ciI6ImJsb2Jfa2V5In19--e803ff9029941496fe7dcdba5c2f6d28411bba00/P.%20Res.%20N%C2%BA%2009-23_ES_Vehiculos%20Propulsion%20Electrica.pdf</t>
    </r>
  </si>
  <si>
    <t>Proposal for a Regulation of the European Parliament and of the Council laying down harmonised conditions for the marketing of construction products, amending Regulation (EU) 2019/1020 and repealing Regulation (EU) 305/2011 (COM/2022/144 final) </t>
  </si>
  <si>
    <t>This draft Regulation will replace Regulation (EU) No 305/2011 of the European Parliament and of the Council of 9 March 2011 laying down harmonised conditions for the marketing of construction products and repealing Council Directive 89/106/EEC. It will improve the standardisation system, market surveillance and the environmental sustainability of construction products. </t>
  </si>
  <si>
    <t>Construction products</t>
  </si>
  <si>
    <t>91 - CONSTRUCTION MATERIALS AND BUILDING</t>
  </si>
  <si>
    <r>
      <rPr>
        <sz val="11"/>
        <rFont val="Calibri"/>
      </rPr>
      <t>https://members.wto.org/crnattachments/2024/TBT/EEC/24_01206_00_e.pdf
https://members.wto.org/crnattachments/2024/TBT/EEC/24_01206_01_e.pdf
https://eur-lex.europa.eu/legal-content/EN/TXT/?uri=CELEX%3A52022PC0144&amp;qid=1681398279718</t>
    </r>
  </si>
  <si>
    <t>ConsultationonSRSP-506, Issue 3</t>
  </si>
  <si>
    <t>Notice is hereby given by the Ministry of Innovation, Science and Economic Development Canada has amended the following standard:SRSP-506, Issue 3, Technical Requirements for Land Mobile and Fixed Radio Services, Including Broadband Systems, in the Bands 896-901 MHz and 935-940 MHz.</t>
  </si>
  <si>
    <t>Emergency Response Standard</t>
  </si>
  <si>
    <t>Proposed rule; request for comments by 6 May 2024 - OSHA is proposing through this notice of proposed rulemaking 
(NPRM) to issue a new safety and health standard, titled Emergency 
Response, to replace the existing Fire Brigades Standard. The new 
standard would address a broader scope of emergency responders and 
would include programmatic elements to protect emergency responders 
from a variety of occupational hazards. The agency requests comments on 
all aspects of the proposed rule.</t>
  </si>
  <si>
    <t>Emergency response; Occupational safety. Industrial hygiene (ICS code(s): 13.100); Accident and disaster control (ICS code(s): 13.200); Protection against fire (ICS code(s): 13.220); Protective clothing (ICS code(s): 13.340.10); Protection against falling and slipping (ICS code(s): 13.340.60)</t>
  </si>
  <si>
    <t>13.100 - Occupational safety. Industrial hygiene; 13.200 - Accident and disaster control; 13.220 - Protection against fire; 13.340.10 - Protective clothing; 13.340.60 - Protection against falling and slipping</t>
  </si>
  <si>
    <r>
      <rPr>
        <sz val="11"/>
        <rFont val="Calibri"/>
      </rPr>
      <t>https://members.wto.org/crnattachments/2024/TBT/USA/24_01147_00_e.pdf</t>
    </r>
  </si>
  <si>
    <t>Proposed Revision of the “Act on Labelling and Advertising of Foods” </t>
  </si>
  <si>
    <t>When there is a change in the content or content of foods, new regulations are established to notify changes and impose fines.</t>
  </si>
  <si>
    <t>Foods</t>
  </si>
  <si>
    <r>
      <rPr>
        <sz val="11"/>
        <rFont val="Calibri"/>
      </rPr>
      <t>https://members.wto.org/crnattachments/2024/TBT/KOR/24_01150_00_x.pdf</t>
    </r>
  </si>
  <si>
    <t>Expansion of subjects that can be registered as an autonomous review body and clarification of meaning by revising wordings.</t>
  </si>
  <si>
    <r>
      <rPr>
        <sz val="11"/>
        <rFont val="Calibri"/>
      </rPr>
      <t>https://members.wto.org/crnattachments/2024/TBT/KOR/24_01151_00_x.pdf</t>
    </r>
  </si>
  <si>
    <t>Proposed amendments to the “Regulation on the Labelling of Precautions for Use of Cosmetics and Ingredients as Allergens”</t>
  </si>
  <si>
    <t xml:space="preserve">The “Regulation on the Labelling of Precautions for Use of Cosmetics and Ingredients as Allergens” is being amended by the Ministry of Food and Drug Safety (MFDS) as follows:A. For the vulvar cleansing agents and the eye lash permanent wave, with a content volume of less than 50 millilitres or grams, all labelling items regulated by Cosmetics law should be written on the product packaging for the customer’s safety._x000D_
B. As the eye lash permanent wave is classified as cosmetic products, the relevant category and precautionary notes are newly established in Annex I. _x000D_
</t>
  </si>
  <si>
    <t>Cosmetic Products</t>
  </si>
  <si>
    <t>330790 - Depilatories and other perfumery, toilet or cosmetic preparations, n.e.s.; 330420 - Eye make-up preparations</t>
  </si>
  <si>
    <r>
      <rPr>
        <sz val="11"/>
        <rFont val="Calibri"/>
      </rPr>
      <t>https://members.wto.org/crnattachments/2024/TBT/KOR/24_01152_00_x.pdf</t>
    </r>
  </si>
  <si>
    <t>Philippines</t>
  </si>
  <si>
    <t>Guidelines for the Authorization of Vaporized Nicotine and Non-Nicotine Products and Novel Tobacco Products with Medicinal or Therapeutic Claims or Reduced-Risk Statements Pursuant to Sections 12 (k), 12 (l), and 13 (c) of Republic Act No. 11900</t>
  </si>
  <si>
    <t>The proposed issuance aims to provide the authorization process of the FDA for VNNPs and NTPs with medicinal or therapeutic claims or reduced-risk statements.</t>
  </si>
  <si>
    <t>Tobacco, tobacco products and related equipment (ICS code(s): 65.160)</t>
  </si>
  <si>
    <t>2404 - Products containing tobacco, reconstituted tobacco, nicotine, or tobacco or nicotine substitutes, intended for inhalation without combustion; other nicotine containing products intended for the intake of nicotine into the human body</t>
  </si>
  <si>
    <t>65.160 - Tobacco, tobacco products and related equipment</t>
  </si>
  <si>
    <r>
      <rPr>
        <sz val="11"/>
        <rFont val="Calibri"/>
      </rPr>
      <t>https://members.wto.org/crnattachments/2024/TBT/PHL/24_01029_00_e.pdf
https://members.wto.org/crnattachments/2024/TBT/PHL/24_01029_01_e.pdf</t>
    </r>
  </si>
  <si>
    <t>Burundi</t>
  </si>
  <si>
    <t>DEAS 1198: 2024, Nicotine pouches — Specification, First Edition Note: This Draft East African Standard was also notified under SPS committee</t>
  </si>
  <si>
    <t>This draft East African Standard prescribes the requirements, methods of test and sampling for pre-portioned nicotine pouches exclusively intended for oral use by placing them between the gum and buccal mucosa for a period, to facilitate uptake of the nicotine via the oral mucosa, followed by disposal of the pouch after use.Note: this includes products such as white pouched nicotine products that are used by placing them under the upper lip for a period, before disposal.This draft East African standard does not cover;pre-portioned, tobacco-free oral nicotine pouches in which the nicotine is not of natural origin; smokeless tobacco products, such as moist snuff, tobacco oral pouches, snus, nasal snuff, chewing tobacco or any other tobacco-containing smokeless tobacco products; Nicotine-Containing, Tobacco-Free Oral Products that are licensed medicinal nicotine products, such as nicotine replacement therapies (NRT); products that are subject to an authorization requirement under Directive 2001/83/EC (Community code relating to medicinal products for human use)  or to the requirements set out in Directive 93/42/EEC (Medical Device Directive)  or inhaled-nicotine products, such as cigarettes, other combusted tobacco products, tobacco-heating products or e-cigarettes. method for assessing the health risks or potential reduced health risks of tobacco-free oral nicotine pouches.</t>
  </si>
  <si>
    <t>Products containing nicotine, intended for inhalation without combustion (excl. containing tobacco or reconstituted tobacco) (HS code(s): 240412); Tobacco, tobacco products and related equipment (ICS code(s): 65.160)</t>
  </si>
  <si>
    <t>240412 - Products containing nicotine, intended for inhalation without combustion (excl. containing tobacco or reconstituted tobacco)</t>
  </si>
  <si>
    <t>Protection of human health or safety (TBT); Prevention of deceptive practices and consumer protection (TBT); Protection of animal or plant life or health (TBT); Protection of the environment (TBT); Quality requirements (TBT); Harmonization (TBT); Reducing trade barriers and facilitating trade (TBT); Cost saving and productivity enhancement (TBT); Consumer information, labelling (TBT)</t>
  </si>
  <si>
    <r>
      <rPr>
        <sz val="11"/>
        <rFont val="Calibri"/>
      </rPr>
      <t>https://members.wto.org/crnattachments/2024/TBT/TZA/24_01081_00_e.pdf</t>
    </r>
  </si>
  <si>
    <t>DEAS 1194: 2024, Cigar — Specification,First Edition.Note: This Draft East African Standard was also notified under SPS committee</t>
  </si>
  <si>
    <t>This draft East African Standard specifies the requirements, methods of test and sampling for cigars.</t>
  </si>
  <si>
    <t>Cigars, cheroots and cigarillos containing tobacco (HS code(s): 240210); Tobacco, tobacco products and related equipment (ICS code(s): 65.160)</t>
  </si>
  <si>
    <t>240210 - Cigars, cheroots and cigarillos containing tobacco</t>
  </si>
  <si>
    <t>Consumer information, labelling (TBT); Cost saving and productivity enhancement (TBT); Reducing trade barriers and facilitating trade (TBT); Harmonization (TBT); Quality requirements (TBT); Protection of the environment (TBT); Protection of animal or plant life or health (TBT); Prevention of deceptive practices and consumer protection (TBT); Protection of human health or safety (TBT)</t>
  </si>
  <si>
    <r>
      <rPr>
        <sz val="11"/>
        <rFont val="Calibri"/>
      </rPr>
      <t>https://members.wto.org/crnattachments/2024/TBT/TZA/24_01076_00_e.pdf</t>
    </r>
  </si>
  <si>
    <t>Tanzania</t>
  </si>
  <si>
    <t>DEAS 1197:2024, Tobacco and tobacco products — General requirements for packaging and labelling, First Edition. Note: This Draft East African Standard was also notified under SPS committee</t>
  </si>
  <si>
    <t>This draft East African Standard specifies general requirements for packaging and labelling of tobacco and tobacco products. </t>
  </si>
  <si>
    <t>TOBACCO AND MANUFACTURED TOBACCO SUBSTITUTES; PRODUCTS, WHETHER OR NOT CONTAINING NICOTINE, INTENDED FOR INHALATION WITHOUT COMBUSTION; OTHER NICOTINE CONTAINING PRODUCTS INTENDED FOR THE INTAKE OF NICOTINE INTO THE HUMAN BODY (HS code(s): 24); Tobacco, tobacco products and related equipment (ICS code(s): 65.160)</t>
  </si>
  <si>
    <t>24 - TOBACCO AND MANUFACTURED TOBACCO SUBSTITUTES; PRODUCTS, WHETHER OR NOT CONTAINING NICOTINE, INTENDED FOR INHALATION WITHOUT COMBUSTION; OTHER NICOTINE CONTAINING PRODUCTS INTENDED FOR THE INTAKE OF NICOTINE INTO THE HUMAN BODY</t>
  </si>
  <si>
    <r>
      <rPr>
        <sz val="11"/>
        <rFont val="Calibri"/>
      </rPr>
      <t>https://members.wto.org/crnattachments/2024/TBT/TZA/24_01066_00_e.pdf</t>
    </r>
  </si>
  <si>
    <t>Partial revision of the Japanese Pharmacopoeia Eighteenth edition </t>
  </si>
  <si>
    <t>Under Paragraph 1 of Article 41 of the Act on Securing Quality, Efficacy and Safety of Products Including Pharmaceuticals and Medical Devices, the Japanese Pharmacopoeia, Eighteenth edition are to be revised.</t>
  </si>
  <si>
    <t>Pharmaceutical Products (HS:30)</t>
  </si>
  <si>
    <t>30 - PHARMACEUTICAL PRODUCTS</t>
  </si>
  <si>
    <r>
      <rPr>
        <sz val="11"/>
        <rFont val="Calibri"/>
      </rPr>
      <t>https://members.wto.org/crnattachments/2024/TBT/JPN/24_01013_00_e.pdf</t>
    </r>
  </si>
  <si>
    <t>Uganda</t>
  </si>
  <si>
    <t>DEAS 1195: 2024, Fine-cut smoking tobacco (Roll your own) — Specification, First Edition.Note: This Draft East African Standard was also notified under SPS committee</t>
  </si>
  <si>
    <t>This draft East African Standard prescribes the requirements, methods of test and sampling for Fine-cut smoking tobacco including Roll-Your-Own (RYO) and Make-Your-Own (MYO). This standard does not include unprocessed tobacco</t>
  </si>
  <si>
    <t>Tobacco, partly or wholly stemmed or stripped, otherwise unmanufactured (HS code(s): 240120); Tobacco, tobacco products and related equipment (ICS code(s): 65.160)</t>
  </si>
  <si>
    <t>240120 - Tobacco, partly or wholly stemmed or stripped, otherwise unmanufactured</t>
  </si>
  <si>
    <r>
      <rPr>
        <sz val="11"/>
        <rFont val="Calibri"/>
      </rPr>
      <t>https://members.wto.org/crnattachments/2024/TBT/TZA/24_01071_00_e.pdf</t>
    </r>
  </si>
  <si>
    <t>AFDC 26 (1844) DTZS, Lettuces and endives – specification, 1st EditionThis Draft African Standard was also notified under SPS Committee.</t>
  </si>
  <si>
    <t>This standard specifies requirements, sampling and test methods of i) broadleaved (Batavian) endives (escaroles) of varieties Cichorium endivia var. latifolium Lam, ii) curled-leaved endives of varieties Cichorium endivia var. crispum Lam and iii) other lettuces of varieties; Lactuca sativa var. capitata L. (head lettuces including crisp-head and "Iceberg" type lettuces), Lactuca sativa var. longifolia Lam. (cos or romaine lettuces), Lactuca sativa var. crispa L. (leaf lettuces) and crosses of these varieties to be supplied fresh to the consumer after preparation and packaging. This standard does not apply to produce for industrial processing, produce presented as individual leaves, lettuces with root ball or lettuces in pots</t>
  </si>
  <si>
    <t>Fresh or chilled fruits of the genus Capsicum or Pimenta (HS code(s): 070960); Vegetables and derived products (ICS code(s): 67.080.20)</t>
  </si>
  <si>
    <t>070960 - Fresh or chilled fruits of the genus Capsicum or Pimenta</t>
  </si>
  <si>
    <t>67.080.20 - Vegetables and derived products</t>
  </si>
  <si>
    <t>Protection of human health or safety (TBT); Quality requirements (TBT); Reducing trade barriers and facilitating trade (TBT)</t>
  </si>
  <si>
    <r>
      <rPr>
        <sz val="11"/>
        <rFont val="Calibri"/>
      </rPr>
      <t>https://members.wto.org/crnattachments/2024/TBT/TZA/24_01108_00_e.pdf</t>
    </r>
  </si>
  <si>
    <t>AFDC 26 (2447) DTZS, Cooking banana - Specification, 1st EditionThis Draft African Standard was also notified under SPS Committee.</t>
  </si>
  <si>
    <t>This standard specifies requirements, sampling and test methods of cooking banana grown from Musa spp. and of family Musaceae to be supplied raw to the consumer after preparation and packaging. Cooking banana for industrial processing are excluded.</t>
  </si>
  <si>
    <t>Bananas, incl. plantains, fresh or dried (HS code(s): 0803); Fruits and derived products (ICS code(s): 67.080.10)</t>
  </si>
  <si>
    <t>0803 - Bananas, incl. plantains, fresh or dried</t>
  </si>
  <si>
    <r>
      <rPr>
        <sz val="11"/>
        <rFont val="Calibri"/>
      </rPr>
      <t>https://members.wto.org/crnattachments/2024/TBT/TZA/24_01106_00_e.pdf</t>
    </r>
  </si>
  <si>
    <t>the draft Law of Ukraine “On Amendments to Certain Laws of Ukraine on Improving the Regulation of Production and Circulation of Dietary Supplements”</t>
  </si>
  <si>
    <t>the draft Law of Ukraine "On Amendments to Certain Laws of Ukraine on Improving the Regulation of Production and Circulation of Dietary Supplements" aims to improve the regulation of production and circulation of dietary supplements on the market of Ukraine and state control over their circulation, considering the requirements of EU legislation.The draft Law introduces a procedure for submitting notifications on the circulation of dietary supplements, maintaining a list of such notifications, which will be publicly accessible on the official website of the competent authority. The draft Law stipulates that simultaneously with the notification, the market operator is obliged to submit a sample of labelling used for the dietary supplement in the state (Ukrainian) language, which is an integral part of such notification. The sale and circulation of dietary supplements to the final consumer is allowed only in dosed and packaged forms.The draft Law also aims to strengthen responsibility for the production and sale of dietary supplements that that do not meet the requirements of the law, in particular, for non-compliance with labelling requirements.The draft Law requires market operators to notify the competent authority within six months from the date of its entry into force of their intention to circulate dietary supplements that were marketed in Ukraine before the entry into force of this Law and that are expected to be marketed after its entry into force.The draft Law is also notified under the SPS Agreement.</t>
  </si>
  <si>
    <t>dietary supplements</t>
  </si>
  <si>
    <t>Protection of human health or safety (TBT); Protection of animal or plant life or health (TBT); Quality requirements (TBT); Harmonization (TBT)</t>
  </si>
  <si>
    <r>
      <rPr>
        <sz val="11"/>
        <rFont val="Calibri"/>
      </rPr>
      <t>https://members.wto.org/crnattachments/2024/TBT/UKR/24_01011_00_x.pdf
https://moz.gov.ua/article/public-discussions/opriljudnennja-proektu-zakonu-ukraini-pro-vnesennja-zmin-do-dejakih-zakoniv-ukraini-schodo-udoskonalennja-reguljuvannja-virobnictva-ta-obigu-dietichnih-dobavok</t>
    </r>
  </si>
  <si>
    <t>PRD/SZNS 078:2023 GENERAL REQUIREMENTS FOR PROCESSED MEAT PRODUCTS</t>
  </si>
  <si>
    <t>This standard specifies the general requirements for the handling, preparation, processing, packaging, refrigeration, transportation and storage of processed meat products, and includes microbiological and compositional requirements.</t>
  </si>
  <si>
    <t>(HS code(s): 02); (ICS code(s): 67)</t>
  </si>
  <si>
    <t>02 - MEAT AND EDIBLE MEAT OFFAL</t>
  </si>
  <si>
    <t>67.120.10 - Meat and meat products; 67 - Food technology</t>
  </si>
  <si>
    <r>
      <rPr>
        <sz val="11"/>
        <rFont val="Calibri"/>
      </rPr>
      <t>https://members.wto.org/crnattachments/2024/TBT/SWZ/24_01014_00_e.pdf</t>
    </r>
  </si>
  <si>
    <t>Energy Labeling Rule</t>
  </si>
  <si>
    <t xml:space="preserve">Notice of proposed rulemaking - The Federal Trade Commission ("FTC" or "Commission") proposes amendments to improve the Energy Labeling Rule ("Rule"), including energy labels for several new consumer product categories and changes to label display requirements. Specifically, the Notice seeks comment on labels for air cleaners, clothes dryers, miscellaneous refrigeration products, and portable electric spas; modifications to existing labels for clothes washers, televisions, and several heating products; revisions to the current requirements for affixing labels on showroom models; and several minor amendments to improve the Rule. _x000D_
</t>
  </si>
  <si>
    <t>Air cleaners, clothes dryers, miscellaneous refrigeration products, and portable electric spas; modifications to existing labels for clothes washers, televisions, and several heating products; Energy efficiency. Energy conservation in general (ICS code(s): 27.015); Television receivers (ICS code(s): 33.160.25); Domestic refrigerating appliances (ICS code(s): 97.040.30); Laundry appliances (ICS code(s): 97.060); Domestic, commercial and industrial heating appliances (ICS code(s): 97.100); Commercial refrigerating appliances (ICS code(s): 97.130.20); Miscellaneous domestic and commercial equipment (ICS code(s): 97.180)</t>
  </si>
  <si>
    <t>27.015 - Energy efficiency. Energy conservation in general; 33.160.25 - Television receivers; 97.040.30 - Domestic refrigerating appliances; 97.060 - Laundry appliances; 97.100 - Domestic, commercial and industrial heating appliances; 97.130.20 - Commercial refrigerating appliances; 97.180 - Miscellaneous domestic and commercial equipment</t>
  </si>
  <si>
    <t>Protection of the environment (TBT); Prevention of deceptive practices and consumer protection (TBT); Consumer information, labelling (TBT)</t>
  </si>
  <si>
    <r>
      <rPr>
        <sz val="11"/>
        <rFont val="Calibri"/>
      </rPr>
      <t>https://members.wto.org/crnattachments/2024/TBT/USA/24_01028_00_e.pdf</t>
    </r>
  </si>
  <si>
    <t>Jordan</t>
  </si>
  <si>
    <t>ENERGY DRINKS</t>
  </si>
  <si>
    <t>This Technical regulation specifies the requirements that must be met in non-alcoholic energy drinks ready for human consumption and does not include drinks for athletes</t>
  </si>
  <si>
    <t>Food technology (ICS code(s): 67)</t>
  </si>
  <si>
    <t>67.160.20 - Non-alcoholic beverages; 67 - Food technology</t>
  </si>
  <si>
    <r>
      <rPr>
        <sz val="11"/>
        <rFont val="Calibri"/>
      </rPr>
      <t>https://members.wto.org/crnattachments/2024/TBT/JOR/24_00960_00_x.pdf</t>
    </r>
  </si>
  <si>
    <t>draft Resolution of the Cabinet of Ministers of Ukraine “Some Іssues of Safety and Verification of Medicinal Products”</t>
  </si>
  <si>
    <t>the draft Resolution of the Cabinet of Ministers of Ukraine "Some Іssues of Safety and Verification of Medicinal Products"  is developed in order to establish and ensure the effective operation of the national system of verification of medicinal products and to assure that manufacturers apply safety features to the packaging of the medicinal product.In order to approximate the EU legislation on preventing and combating the circulation of counterfeit medicines and to effectively prevent and combat the circulation of counterfeit medicines it is proposed to implement the verification of medicines - the  2D coding system for medicines.Thus, the draft Resolution provides for approval:_x000D_
1) the Regulation on the national system of verification of medicinal products (hereinafter - the Regulation); and _x000D_
2) the Procedure for application of safety features to the packaging of medicinal products and their use.The Regulation on the national system of verification of medicinal products defines the principles, procedure for the formation and functioning of the national system of verification of medicinal products. The purpose of the national system of verification of medicinal products is to facilitate control over the circulation of medicinal products exclusively for preventing and counteracting the circulation of counterfeit medicines. The Regulation is mandatory for the National agency for verification of medicinal products, state control body, owners and/or holders (managers) of information systems, registers, databases/data warehouses, all legal entities and individuals engaged in business activities in field of medical practice, production, import (except for APIs), wholesale, retail trade, including distance trade, utilisation and/or destruction of medicinal products that:_x000D_
1) sold on prescription, except for medicinal products included in the list of prescription medicinal products for which safety features are are not mandatory;2) sold without a prescription, included in the list of over-the-counter medicinal products for which safety features are mandatory;3) contain safety features applied by manufacturers in accordance with the  Procedure for application of safety features to the packaging of medicinal product and their use, approved by this Resolution, on a voluntary basis.The Procedure for application of safety features to the packaging of medicinal products and their use defines the characteristics of the safety features of medicinal products, the procedure for their application, means of verification, encryption requirements (if necessary), as well as the structure and format of information to be contained in the relevant safety features. Manufacturers shall apply safety features to medicinal products in accordance with the provisions of this Procedure. Safety features shall not be applied to medicinal products intended for export to countries outside the EU. The draft Resolution also stipulates that:    the requirements of the Regulation in terms of establishing of National agency for verification of medicinal products and the national system of verification of medicinal products shall apply from the entry into force of this Resolution;      the provisions of the Regulation, not specified above, as well as the Procedure for application of safety features to the packaging of medicinal products and their use shall be applied by business entities:_x000D_
     - on a voluntary basis from 01 January 2026, but not before the availability of the relevant technical capability in the national system of verification of medicinal products. The technical capability of the national system of verification of medicinal products will be effective from the date of publication on the website of the National agency for verification of medicinal products of the information on the commissioning of  the centralised data warehouse of the national system of medicinal products verification;    - mandatory from 01 January 2028. </t>
  </si>
  <si>
    <t>Medicines</t>
  </si>
  <si>
    <t>Consumer information, labelling (TBT); Protection of human health or safety (TBT); Prevention of deceptive practices and consumer protection (TBT)</t>
  </si>
  <si>
    <r>
      <rPr>
        <sz val="11"/>
        <rFont val="Calibri"/>
      </rPr>
      <t>https://members.wto.org/crnattachments/2024/TBT/UKR/24_00963_00_x.pdf
https://members.wto.org/crnattachments/2024/TBT/UKR/24_00963_01_x.pdf
https://members.wto.org/crnattachments/2024/TBT/UKR/24_00963_02_x.pdf
https://moz.gov.ua/article/public-discussions/povidomlennja-pro-opriljudnennja-proektu-postanovi-kabinetu-ministriv-ukraini--dejaki-pitannja-bezpeki-ta-verifikacii-likarskih-zasobiv</t>
    </r>
  </si>
  <si>
    <t>Draft Notification of the Ministry of Public Health Re: Determining the Criteria for Deviation Limits of Main Ingredients in Cosmetics Containing Alcohol for Hand Sanitizing B.E. …</t>
  </si>
  <si>
    <t>By the virtue of Article 5, Section One and Article 6 (13) of the Cosmetic Act B.E. 2558 (2015), the Minister of Public Health hereby issued the (draft) Notification as follows: Determining the criteria for deviation limits of alcohol in cosmetics containing alcohol for hand sanitizing to contain not less than 15% or not more than 18% as notified to the Regulatory Body.Remark: "alcohol" refers to ethyl alcohol (ethanol), isopropyl alcohol (isopropanol), and n-propyl alcohol (n-propanol) in cosmetics containing alcohol for hand sanitizing</t>
  </si>
  <si>
    <t>Hand sanitizer (HS code: 3808.94)</t>
  </si>
  <si>
    <t>380894 - Disinfectants, put up in forms or packings for retail sale or as preparations or articles (excl. goods of subheading 3808.59)</t>
  </si>
  <si>
    <t>11.080.20 - Disinfectants and antiseptics; 71.100.70 - Cosmetics. Toiletries</t>
  </si>
  <si>
    <r>
      <rPr>
        <sz val="11"/>
        <rFont val="Calibri"/>
      </rPr>
      <t>https://members.wto.org/crnattachments/2024/TBT/THA/24_00956_00_x.pdf</t>
    </r>
  </si>
  <si>
    <t>Allocation of Spectrum for Non-Federal Space Launch Operations</t>
  </si>
  <si>
    <t>Proposed rule - In this document the Commission proposes to adopt three 
footnotes to the Table of Frequency Allocations to address the use of 
spectrum by manned and unmanned spacecraft during space missions. The 
Commission also seeks further comment on whether to include new 
spectrum allocations in specific bands for communications with cargo 
and crew capsules and payload communications with the International 
Space Station (ISS) and other crewed space stations. In addition, the 
Commission seeks further comment on expanding the use of the 2360-2395 
MHz band, both in the context of additional uses to the band as well as 
expanding use in the band beyond the three frequencies currently 
designated for telemetry and telecommand operations of launch vehicles.</t>
  </si>
  <si>
    <t>Frequency allocations to address the use of spectrum by manned and unmanned spacecraft during space missions; Radiocommunications (ICS 33.060), Mobile services (ICS  33.070),  Emission  (ICS  33.100.10),  Aircraft  and  space  vehicles  in  general  (ICS 49.020), On-board equipment and instruments (ICS 49.090)</t>
  </si>
  <si>
    <t>33.060 - Radiocommunications; 33.070 - Mobile services; 33.100.10 - Emission; 49.020 - Aircraft and space vehicles in general; 49.090 - On-board equipment and instruments</t>
  </si>
  <si>
    <t>Protection of human health or safety (TBT); Cost saving and productivity enhancement (TBT)</t>
  </si>
  <si>
    <r>
      <rPr>
        <sz val="11"/>
        <rFont val="Calibri"/>
      </rPr>
      <t>https://members.wto.org/crnattachments/2024/TBT/USA/24_00971_00_e.pdf
https://members.wto.org/crnattachments/2024/TBT/USA/24_00971_01_e.pdf</t>
    </r>
  </si>
  <si>
    <t>Paraguay</t>
  </si>
  <si>
    <t>PROYECTO DE DECRETO, "POR EL CUAL SE APRUEBA EL REGLAMENTO TÉCNICO SOBRE LA COMPOSICIÓN Y ETIQUETADO DE ALIMENTOS ENVASADOS LIBRES DE GLUTEN COMERCIALIZADOS EN EL TERRITORIO NACIONAL" (Draft Decree approving the Technical Regulation on the composition and labelling of packaged gluten-free foods marketed in Paraguayan territory) (7 page(s), in Spanish)</t>
  </si>
  <si>
    <t>The Ministry of Public Health and Social Welfare, through the National Food and Nutrition Institute, is submitting for public consultation the draft Decree approving the Technical Regulation on the composition and labelling of packaged gluten-free foods marketed in Paraguayan territory.</t>
  </si>
  <si>
    <t>Miscellaneous edible preparations (HS code(s): 21)</t>
  </si>
  <si>
    <t>21 - MISCELLANEOUS EDIBLE PREPARATIONS</t>
  </si>
  <si>
    <t>Consumer information, labelling (TBT); Protection of human health or safety (TBT); Quality requirements (TBT); Reducing trade barriers and facilitating trade (TBT)</t>
  </si>
  <si>
    <t>Food standards; Labelling</t>
  </si>
  <si>
    <r>
      <rPr>
        <sz val="11"/>
        <rFont val="Calibri"/>
      </rPr>
      <t>https://members.wto.org/crnattachments/2024/TBT/PRY/24_00952_00_s.pdf</t>
    </r>
  </si>
  <si>
    <t>Draft Notification of the Ministry of Public Health Re: Determining the Characteristics of Cosmetics Containing Alcohol for Hand Sanitizing Prohibited for Manufacture, Import, or Sale B.E. …</t>
  </si>
  <si>
    <t>By the virtue of Article 5, Section One, Article 6 (1), and Article 6 (4) of the Cosmetic Act B.E. 2558 (2015), the Minister of Public Health hereby issued the (draft) Notification as follows:The Notification of the Ministry of Public Health Re: Determining the Characteristics of Cosmetics Containing Alcohol for Hand Sanitizing prohibited for manufacture, import, or sale since March 9, B.E. 2563 (2020), is hereby repealed.In this Notification, "alcohol" refers to ethyl alcohol (ethanol), isopropyl alcohol (isopropanol), and n-propyl alcohol (n-propanol), determined as an/the “active ingredient(s)” in cosmetics containing alcohol for hand sanitizing.Cosmetics containing alcohol for hand sanitizing, with the purpose of cleaning hands without using water, which have a concentration of either ethanol, isopropanol, n-propanol, or mixed together, less than 70% by volume or less than 65% by weight, are prohibited for manufacture, import, or sale.</t>
  </si>
  <si>
    <r>
      <rPr>
        <sz val="11"/>
        <rFont val="Calibri"/>
      </rPr>
      <t>https://members.wto.org/crnattachments/2024/TBT/THA/24_00955_00_x.pdf</t>
    </r>
  </si>
  <si>
    <t>Notice of Intent to Repeal Sixteen Food-Related Marketing Authorizations</t>
  </si>
  <si>
    <t>The proposed Marketing Authorization repealing certain Marketing Authorizations issued under the Food and Drugs Act would repeal 16 redundant food marketing authorizations; 15 of which relate to permitted food additives, and 1 regarding the fortification of Milk, Goat's Milk and Margarine with vitamin D.</t>
  </si>
  <si>
    <t>Food products in general (ICS: 67.040)</t>
  </si>
  <si>
    <t>2936 - Provitamins and vitamins, natural or reproduced by synthesis, incl. natural concentrates, derivatives thereof used primarily as vitamins, and intermixtures of the foregoing, whether or not in any solvent; 1517 - Margarine, other edible mixtures or preparations of animal or vegetable fats or oils and edible fractions of different fats or oils (excl. fats, oils and their fractions, partly or wholly hydrogenated, inter-esterified, re-esterified or elaidinised, whether or not refined, but not further prepared, and mixtures of olive oils and their fractions); 040390 - Buttermilk, curdled milk and cream, kephir and other fermented or acidified milk and cream, whether or not concentrated or flavoured or containing added sugar or other sweetening matter, fruits, nuts or cocoa (excl. yogurt)</t>
  </si>
  <si>
    <r>
      <rPr>
        <sz val="11"/>
        <rFont val="Calibri"/>
      </rPr>
      <t>https://www.canada.ca/en/health-canada/services/food-nutrition/public-involvement-partnerships/notice-intent-repeal-sixteen-food-related-marketing-authorizations.html (English)
https://www.canada.ca/fr/sante-canada/services/aliments-nutrition/participation-public-partenariats/avis-intention-abrogation-seize-autorisations-mise-marche-liees-aliments.html (French)</t>
    </r>
  </si>
  <si>
    <t>Draft amendment of Technical standards for radio equipment for simple radio stations, space stations, earth stations, radio wave detection and other radio equipment, 6 pages, Korean</t>
  </si>
  <si>
    <t>Only LTE-V2X method is used to define the technical standards of wireless facilities for ITS,and the WAVE method is deleted so that there is no confusion over coexistence with the existing WAVE method. </t>
  </si>
  <si>
    <t>radio equipment for C-ITS  </t>
  </si>
  <si>
    <t>33.060.20 - Receiving and transmitting equipment</t>
  </si>
  <si>
    <r>
      <rPr>
        <sz val="11"/>
        <rFont val="Calibri"/>
      </rPr>
      <t>https://members.wto.org/crnattachments/2024/TBT/KOR/24_00957_00_x.pdf</t>
    </r>
  </si>
  <si>
    <t>Draft Amendments to the Technical Regulation of the Eurasian Economic Union «Poultry Meat and Poultry Processed Products» (hereafter – EAEU ТR 051/2021).</t>
  </si>
  <si>
    <t>The draft amendments envisage the following: - correction of the names of subjects of technical regulation in the EAEU TR 051/2021;- expanding the EAEU TR 051/2021 with classification groups of various types of poultry meat products depending on the mass fraction of meat ingredients;- correction of concepts relating to poultry canned meat (offal), poultry canned meat (offal) for baby food and boneless poultry meat;- revision of labeling requirements and expanding the scope of application of the safety indicators established by the EAEU TR 051/2011 in relation to poultry meat (offal) products, taking into account its new classification features </t>
  </si>
  <si>
    <t>Poultry meat and poultry processed products</t>
  </si>
  <si>
    <t>0207 - Meat and edible offal of fowls of the species Gallus domesticus, ducks, geese, turkeys and guinea fowls, fresh, chilled or frozen</t>
  </si>
  <si>
    <t>67.120.20 - Poultry and eggs</t>
  </si>
  <si>
    <t>Labeling and Advertising of Wine, Distilled Spirits, and Malt 
Beverages With Alcohol Content, Nutritional Information, Major Food 
Allergens, and Ingredients</t>
  </si>
  <si>
    <t>Announcement of listening sessions; request for comments by 29 March 2024 - The Alcohol and Tobacco Tax and Trade Bureau (TTB) is announcing virtual listening sessions to receive input from the public on labeling of wine, distilled spirits, and malt beverages to disclose per-serving alcohol and nutritional information, major food allergens, and/or ingredients. The Department of the Treasury's February 2022 report on “Competition in the Markets for Beer, Wine, and Spirits” recommended that TTB revive or initiate rulemaking in these areas. These listening sessions are intended to engage the public, including consumers, public health stakeholders, and industry members of all sizes, and facilitate the public's ability to provide input to inform rulemaking. This notice sets forth the dates and times of the virtual listening sessions and instructions for registration. It also opens a docket for submitting written comments on the issues to be discussed in the listening sessions.Listening sessions and requests to speak: The virtual listening sessions will be held 28 February 2024, from 10:00 p.m. to 2:00 p.m.Eastern Standard Time; and 29 February 2024, from 1:00 p.m. to 5:00 p.m.Eastern Standard Time. The deadline to register to virtually attend either session is 12:00 p.m.Eastern Standard Time, 27 February 2024. Submit requests to speak during one of the listening sessions by 12:00 p.m.Eastern Standard Time, on 26 February 2024. If all registered speakers have had an opportunity to speak, the session may conclude early.</t>
  </si>
  <si>
    <t>Labeling and Advertising; Alcoholic beverages (ICS code(s): 67.160.10)</t>
  </si>
  <si>
    <t>Consumer information, labelling (TBT); Prevention of deceptive practices and consumer protection (TBT)</t>
  </si>
  <si>
    <r>
      <rPr>
        <sz val="11"/>
        <rFont val="Calibri"/>
      </rPr>
      <t>https://members.wto.org/crnattachments/2024/TBT/USA/24_00953_00_e.pdf</t>
    </r>
  </si>
  <si>
    <t>Eurasian Economic Commission Collegium Draft Decision on amendments to the Section 7 of the Chapter II of the Common sanitary-epidemiological and hygienic requirements for products subject to sanitary-epidemiological supervision (control); (1+7 page(s), in Russian)</t>
  </si>
  <si>
    <t>13.110 - Safety of machinery; 29 - ELECTRICAL ENGINEERING</t>
  </si>
  <si>
    <t>SI 994 part 1 - Air conditioners: Safety and operational requirements </t>
  </si>
  <si>
    <t>Revision of the partially Mandatory Standard SI 994 part 1, dealing with air conditioners' safety and operational requirements. This proposed standard revision adopts the International Standard IEC 60335-2-40 - Edition 6.0: 2018-01, with a few changes that appear in the standard's Hebrew section.  The major differences between the old version and this new revised draft standard are as follows:Deletes a few specific national deviations, such as special marking, labelling, and instructions;Deletes  the special energy requirements for ducted air conditioners with hidden installation. The entry into force of this part is coordinated with the cancellation of Israel's Energy Source Regulations;Deletes the requirement for power factor (cos ϕ);Deletes the requirement for 7.5 meters of pipes between units during the test;Amends section 30.201 - deletes the requirement for ventilation openings and adds an option to test fire resistance according to the American Standard UL 60334-2-40;Adopts all changes introduced in the updated edition of the adopted International Standard.After the entry into force of this proposed revision. The requirements of all sections will be mandatory except the following nationally added sections:The national sub-sections 7.201 and 7.202 dealing marking;A specific national paragraph added at the end of sub-section 15.1;The national sub-section 30.201 dealing with the insulation against combustible fire sources;The national sub-section 201 dealing test methods and action requirements for un-ducted air conditioners;The national sub-section 202 dealing test methods and action requirements for ducted air conditioners.Both the old standard and this new revised standard will apply from entry into force of this revision for a period of 2 years. During this time, products may be tested according to the old or the new revised standard.</t>
  </si>
  <si>
    <t>Air conditioners (HS code(s): 8415); (ICS code(s): 23.120)</t>
  </si>
  <si>
    <t>23.120 - Ventilators. Fans. Air-conditioners</t>
  </si>
  <si>
    <r>
      <rPr>
        <sz val="11"/>
        <rFont val="Calibri"/>
      </rPr>
      <t>https://members.wto.org/crnattachments/2024/TBT/ISR/24_00934_00_x.pdf</t>
    </r>
  </si>
  <si>
    <t>Lægemidler</t>
  </si>
  <si>
    <t>Køleapparater til husholdningsbrug (HS-kode(r): 8418); (ICS-kode(r): 97.030)</t>
  </si>
  <si>
    <t>Drikkeudstyr til børn (HS-kode(r): 3923; 3924; 401410; 70134); (ICS-kode(r): 97.190)</t>
  </si>
  <si>
    <t>Maskiner, instrumentering og elektroteknik</t>
  </si>
  <si>
    <t>Telekommunikation (ICS 33.170)</t>
  </si>
  <si>
    <t>Biler (M1, M2, M3), lastbiler (N1, N2, N3), motorcykler (2- og 3-hjulede), knallerter, traktorer, ikke-vejgående mobile maskiner, trailere (O1, O2, O3, O4) og landbrug køretøjer mv. De berørte køretøjstyper svarer til dem, der er nævnt i EU-forordninger 2018/858/EU, 167/2013/EU og 168/2013/EU. Bekendtgørelsen indeholder også krav til køretøjsmanualer og placering af symboler. Disse bestemmelser forventes at blive ophævet ved en anden bekendtgørelse, inden denne bekendtgørelse træder i kraft.</t>
  </si>
  <si>
    <t>Naturstensplader til belægning af trapper (HS-kode(r): 68022; 68029; 681019); (ICS-kode(r): 91.060.30; 91.100.15)</t>
  </si>
  <si>
    <t>Mejetærskere</t>
  </si>
  <si>
    <t>ALUMINIUM OG VARER DERAF (HS-kode(r): 76); Vejkøretøjsteknik (ICS-kode(r): 43)</t>
  </si>
  <si>
    <t>Elektriske apparater</t>
  </si>
  <si>
    <t>Motoriserede personlige mobilitetsanordninger (HS: 87116020); og Power assisted pedal cykler (HS: 87116030)</t>
  </si>
  <si>
    <t>Husholdnings- og erhvervsudstyr. Underholdning. Sport (ordforråd) (ICS-kode(r): 01.040.97)</t>
  </si>
  <si>
    <t>Bærbare håndholdte græsslåmaskiner</t>
  </si>
  <si>
    <t>Mad</t>
  </si>
  <si>
    <t>Halvfabrikater af træ (ICS-kode(r): 79.080)</t>
  </si>
  <si>
    <t>ELEKTRISKE MASKINER OG UDSTYR SAMT DELE DERTIL; LYDOPTAGERE OG -GENGIVERE, TV-BILLEDE- OG LYDOPTAGERE OG -GENGIVERE SAMT DELE OG TILBEHØR TIL SÅDANNE ARTIKLER (HS-kode(r): 85); Køleteknologi (ICS-kode(r): 27.200)</t>
  </si>
  <si>
    <t>Motorkøretøjer i kategori M og N og systemer, komponenter og separate tekniske enheder til sådanne køretøjer.</t>
  </si>
  <si>
    <t>Marineudstyr (Ikke-perkolerende liggende flade brandslukningsslanger)</t>
  </si>
  <si>
    <t>Marine cybersikkerhed; IT-sikkerhed (ICS-kode(r): 35.030); Søgående skibe (ICS-kode(r): 47.040); Fartøjer til sejlads på indre vandveje (ICS-kode(r): 47.060); Små fartøjer (ICS-kode(r): 47.080)</t>
  </si>
  <si>
    <t>Barnefastholdelsesanordninger - sidekollisionsbeskyttelse, testprocedurer; Kvalitet (ICS-kode(r): 03.120); Sikkerhed i hjemmet (ICS-kode(r): 13.120); Testbetingelser og -procedurer generelt (ICS-kode(r): 19.020); Kollisionsbeskyttelse og fastholdelsessystemer (ICS-kode(r): 43.040.80)</t>
  </si>
  <si>
    <t>Krydderier og krydderier (ICS-kode(r): 67.220.10)</t>
  </si>
  <si>
    <t>Skadeligt stof.</t>
  </si>
  <si>
    <t>Sterile kirurgiske gummihandsker (HS-kode(r): 401512); (ICS-kode(r): 11.140; 83.140.99)</t>
  </si>
  <si>
    <t>Hånddrevne kørestole (HS-kode(r): 871310); (ICS-kode(r): 11.180.10)</t>
  </si>
  <si>
    <t>Fødevarer generelt (ICS-kode(r): 67.040)</t>
  </si>
  <si>
    <t>Korn, bælgfrugter og afledte produkter (ICS-kode(r): 67.060)</t>
  </si>
  <si>
    <t>Børnetransporter på hjul; Barnevogne; Barnevogne (HS-kode(r): 8715); (ICS-kode(r): 97.190)</t>
  </si>
  <si>
    <t>Regulatorisk dagsorden for forvaltningsudvalget for energieffektivitetsindikatorer og -niveauer for perioden 2024 - 2026</t>
  </si>
  <si>
    <t>Gasolina para Motores de Ignición por Chispa, Petróleo Diésel Grado A-1, Petróleo Diésel Grado B-1, Petróleo Diésel Grado B-2, petroleum, Petróleo Combustible N° 5 y Petróleo Combustibles N° 6.</t>
  </si>
  <si>
    <t>Armaturer (ICS-kode(r): 29.140.40)</t>
  </si>
  <si>
    <t>Husdyravl og husdyravl (ICS-kode(r): 65.020.30); Elektriske varmeapparater (ICS-kode(r): 97.100.10)</t>
  </si>
  <si>
    <t>Hospitalsudstyr</t>
  </si>
  <si>
    <t>Hjemkundskab generelt (ICS-kode(r): 97.020)</t>
  </si>
  <si>
    <t>Rengøringsapparater (ICS-kode(r): 97.080)</t>
  </si>
  <si>
    <t>Elektriske varmeapparater (ICS-kode(r): 97.100.10)</t>
  </si>
  <si>
    <t>Emne</t>
  </si>
  <si>
    <t>Personlig pleje</t>
  </si>
  <si>
    <t>Komfurer, arbejdsborde, ovne og lignende apparater (ICS-kode(r): 97.040.20)</t>
  </si>
  <si>
    <t>Sundhedsteknologi (ICS-kode(r): 11)</t>
  </si>
  <si>
    <t>Metconazol (pesticid aktivt stof)</t>
  </si>
  <si>
    <t>Aerosol dispensere</t>
  </si>
  <si>
    <t>Elektrisk rumopvarmning ICS 97.100.10 - Elektriske varmeapparater</t>
  </si>
  <si>
    <t>Kage</t>
  </si>
  <si>
    <t>Mayonnaise, salatcreme, salatdressing, salatoliedressing</t>
  </si>
  <si>
    <t>Bagegær</t>
  </si>
  <si>
    <t>Sikkerhed i hjemmet (ICS-kode(r): 13.120); Små køkkenmaskiner (ICS-kode(r): 97.040.50)</t>
  </si>
  <si>
    <t>Sikkerhed i hjemmet (ICS-kode(r): 13.120); Elektriske husholdningsapparater generelt (ICS-kode(r): 97.030)</t>
  </si>
  <si>
    <t>Sikkerhed i hjemmet (ICS-kode(r): 13.120); Diverse husholdnings- og erhvervsudstyr (ICS-kode(r): 97.180)</t>
  </si>
  <si>
    <t>Sikkerhed i hjemmet (ICS-kode(r): 13.120); Kropsplejeudstyr (ICS-kode(r): 97.170)</t>
  </si>
  <si>
    <t>Sikkerhed i hjemmet (ICS-kode(r): 13.120); Indvendig finish (ICS-kode(r): 91.180)</t>
  </si>
  <si>
    <t>Gasflasker (ICS-kode(r): 23.020.35)</t>
  </si>
  <si>
    <t>Implantater til kirurgi, proteser og ortotik (ICS-kode(r): 11.040.40)</t>
  </si>
  <si>
    <t>Diverse husholdnings- og erhvervsudstyr (ICS-kode(r): 97.180)</t>
  </si>
  <si>
    <t>Petroleumsprodukter og naturgashåndteringsudstyr (ICS-kode(r): 75.200); Stålrør og -rør til specifik brug (ICS-kode(r): 77.140.75)</t>
  </si>
  <si>
    <t>Andre landbrugsmaskiner og -udstyr (ICS-kode(r): 65.060.99)</t>
  </si>
  <si>
    <t>Vaskemaskiner (ICS-kode(r): 97.060)</t>
  </si>
  <si>
    <t>Brændere til flydende og fast brændsel (ICS-kode(r): 27.060.10)</t>
  </si>
  <si>
    <t>Indoxacarb (pesticid aktivt stof); Pesticider og andre landbrugskemikalier (ICS-kode(r): 65.100)</t>
  </si>
  <si>
    <t>Sikkerhed i hjemmet (ICS-kode(r): 13.120); Gasvarmere (ICS-kode(r): 97.100.20); Varmeapparater til fast brændsel (ICS-kode(r): 97.100.30)</t>
  </si>
  <si>
    <t>Produkter og varer underlagt obligatoriske standarder og klassificeret i de lovpligtige importgrupper  2 og 3</t>
  </si>
  <si>
    <t>Sikkerhed i hjemmet (ICS-kode(r): 13.120); Elektriske varmeapparater (ICS-kode(r): 97.100.10)</t>
  </si>
  <si>
    <t>Syre sekundære celler og batterier (ICS-kode(r): 29.220.20)</t>
  </si>
  <si>
    <t>Famoxadon (pesticidaktivt stof); Pesticider og andre landbrugskemikalier (ICS-kode(r): 65.100)</t>
  </si>
  <si>
    <t>Elevatorer. Rulletrapper (ICS-kode(r): 91.140.90)</t>
  </si>
  <si>
    <t>Trykladnings- og luft-/udstødningsgaskanalsystemer (ICS-kode(r): 43.060.20)</t>
  </si>
  <si>
    <t>Sanitære installationer (ICS-kode(r): 91.140.70)</t>
  </si>
  <si>
    <t>Hvede- eller meslinmel (HS-kode(r): 1101); Fødevareteknologi (ICS-kode(r): 67)</t>
  </si>
  <si>
    <t>Konserves til flydende gasprodukter og transportable gaskomfurprodukter</t>
  </si>
  <si>
    <t>Produkto farmacéutico terminado</t>
  </si>
  <si>
    <t>Motorkøretøjer og andre motorkøretøjer, der hovedsagelig er beregnet til transport af</t>
  </si>
  <si>
    <t>brandnødbelysning, centraliseringsstrømforsyning til brandnødbelysningsarmaturer, tavle til brandnødbelysning, centralt kontrolpanel til brandnødbelysning (HS-kode(r): 940541); (ICS-kode(r): 13.220.20)</t>
  </si>
  <si>
    <t>Betonblandinger, herunder højtydende vandreducerende blanding, høj-range vandreducerende blanding, vandreducerende blanding, pumpeblanding, hærdningsaccelererende blanding, hærdningshæmmende blanding, hærdningshæmmer, luftinddragende blanding, luftinddragende vandreducerende blanding, vandafvisende middel, frostbeskyttelsesblanding osv. (HS-kode(r): 382440); (ICS-kode(r): 91.100.30)</t>
  </si>
  <si>
    <t>Færdigpakkede fødevarer (ICS-kode(r): 67.230)</t>
  </si>
  <si>
    <t>Brandslange (HS-kode(r): 391732); (ICS-kode(r): 13.220.10)</t>
  </si>
  <si>
    <t>Produkterne inkluderer politiets ballistiske modstand af kropsrustninger, politiets ballistiske indsatsplade, tilbehør til politiets ballistiske modstand af kropsrustninger, panserpanel af politiets ballistiske modstand af kropsrustninger, ballistisk panel af politiets ballistiske modstand af rustning (HS-kode(r): 611490 ); (ICS-kode(r): 13.340.01)</t>
  </si>
  <si>
    <t>Husholdningsapparater og lignende elektriske apparater (HS-kode(r): 84; 85); (ICS-kode(r): 13.120)</t>
  </si>
  <si>
    <t>Miljø og miljøbeskyttelse generelt (ICS-kode(r): 13.020.01)</t>
  </si>
  <si>
    <t>Desinfektionsprodukter (desinfektionsmidler, desinfektionsapparater, indikatorer og sanitære produkter) (HS-kode(r): 841920); (ICS-kode(r): 11.080)</t>
  </si>
  <si>
    <t>Forskellige vejeinstrumenter i OIML R 76, OIML R50, OIML R51, OIML R 61, OIML R106, OIML R 107 og OIML R 134 (HS-kode(r): 8423; 8433; 8438); (ICS-kode(r): 17.100)</t>
  </si>
  <si>
    <t>Glasadskillelsessprinklere (HS-kode(r): 842420; 84248); (ICS-kode(r): 13.220.10)</t>
  </si>
  <si>
    <t>Røgdetektorer af punkttype, der bruger spredt lys, transmitteret lys eller ionisering  (HS-kode(r): 853190); (ICS-kode(r): 13.220.20)</t>
  </si>
  <si>
    <t>Udendørs brandhane (HS-kode(r): 848180); (ICS-kode(r): 13.220.10)</t>
  </si>
  <si>
    <t>landbrugsfrø (HS-kode(r): 120230; 1204; 120590; 120740; 120930); (ICS-kode(r): 65.020.20)</t>
  </si>
  <si>
    <t>Brandalarmkontrolenheder (HS-kode(r): 853110); (ICS-kode(r): 13.220.20)</t>
  </si>
  <si>
    <t>landbrugsfrø (HS-kode(r): 1209); (ICS-kode(r): 65.020.20)</t>
  </si>
  <si>
    <t>Bærbart røntgensikkerhedsinspektionsudstyr (HS-kode(r): 902219); (ICS-kode(r): 13.310)</t>
  </si>
  <si>
    <t>Brandsugeslange (HS-kode(r): 5909); (ICS-kode(r): 13.220.20)</t>
  </si>
  <si>
    <t>Brugerinformationstransmissionsenhed (HS-kode(r): 851762); (ICS-kode(r): 13.220.20)</t>
  </si>
  <si>
    <t>Siamesisk forbindelse (HS-kode(r): 842490); (ICS-kode(r): 13.220.10)</t>
  </si>
  <si>
    <t>landbrugsfrø (HS-kode(r): 100191; 1003; 100410; 100510; 100610; 100710; 120929); (ICS-kode(r): 65.020.20)</t>
  </si>
  <si>
    <t>Kølevæske til elektriske køretøjer (HS-kode(r): 340319); (ICS-kode(</t>
  </si>
  <si>
    <t>Lokomotiv og dets motorer (HS-kode(r): 860210); (ICS-kode(r): 13.040.50)</t>
  </si>
  <si>
    <t>Smykker og anden udsmykning (HS-kode(r): 7113; 7114; 7115; 7116; 7117); (ICS-kode(r): 39.060)</t>
  </si>
  <si>
    <t xml:space="preserve">Cooling Data Centers and Information Technology Equipment (ITE) </t>
  </si>
  <si>
    <t>Engangsundersøgelseshandsker af gummi、Engangs sterile kirurgiske gummihandsker、Engangs ikke-sterile kirurgiske gummihandsker、Engangs medicinske poly(vinylchlorid) undersøgelseshandsker (HS-kode(r): 392620; 40151); (ICS-kode(r): 83.140.99)</t>
  </si>
  <si>
    <t>Køledatacentre og informationsteknologiudstyr (ITE)</t>
  </si>
  <si>
    <t>Møbler (ICS-kode(r): 97.140)</t>
  </si>
  <si>
    <t>Armaturer (ICS-kode(r): 29.140.40); Sportsfaciliteter (ICS-kode(r): 97.220.10)</t>
  </si>
  <si>
    <t>Strømbegrænsende beskyttelse til elektrisk brandforebyggelse (HS-kode(r): 847989); (ICS-kode(r): 13.220.20)</t>
  </si>
  <si>
    <t>Træ, savstammer og savet træ (ICS-kode(r): 79.040); Anlæg af jernbaner (ICS-kode(r): 93.100)</t>
  </si>
  <si>
    <t>Kommercielle køleapparater (ICS-kode(r): 97.130.20)</t>
  </si>
  <si>
    <t>Armaturer (ICS-kode(r): 29.140.40); Teater-, scene- og studieudstyr (ICS-kode(r): 97.200.10)</t>
  </si>
  <si>
    <t>Ventilatorer. Fans. Airconditionanlæg (ICS-kode(r): 23.120); Varmepumper (ICS-kode(r): 27.080)</t>
  </si>
  <si>
    <t>Legetøj  (HS-kode(r): 95); (ICS-kode(r): 97.200.50)</t>
  </si>
  <si>
    <t>Brandelektroniske produkter  (HS-kode(r): 842410); (ICS-kode(r): 13.220.20)</t>
  </si>
  <si>
    <t>Spiselige olier og fedtstoffer. Oliefrø (ICS-kode(r): 67.200)</t>
  </si>
  <si>
    <t>Armaturer (ICS-kode(r): 29.140.40); Legetøj (ICS-kode(r): 97.200.50)</t>
  </si>
  <si>
    <t>Gødning (ICS-kode(r): 65.080)</t>
  </si>
  <si>
    <t>Sfygmomanometre, mercurial (ICS)</t>
  </si>
  <si>
    <t>Køleteknologi (ICS-kode(r): 27.200)</t>
  </si>
  <si>
    <t>Tandpleje (ICS-kode(r): 11.060)</t>
  </si>
  <si>
    <t>Elektrisk udstyr og system til industrielle maskiner (HS-kode(r): 8536; 8537); (ICS-kode(r): 29.020)</t>
  </si>
  <si>
    <t>Oliefrø (ICS-kode(r): 67.200.20)</t>
  </si>
  <si>
    <t>Isolationsovervågningsanordning for elektrisk brand (HS-kode(r): 903033); (ICS-kode(r): 13.220.20)</t>
  </si>
  <si>
    <t>Belysningsinstallationssystemer (ICS-kode(r): 29.140.50)</t>
  </si>
  <si>
    <t>Røgelseprodukter (HS-kode(r): 330741); (ICS-kode(r): 13.120)</t>
  </si>
  <si>
    <t>Sække. Tasker (ICS-kode(r): 55.080)</t>
  </si>
  <si>
    <t>Frugter og afledte produkter (ICS-kode(r): 67.080.10)</t>
  </si>
  <si>
    <t>Alkoholholdige drikkevarer (ICS-kode(r): 67.160.10)</t>
  </si>
  <si>
    <t>Animalske og vegetabilske fedtstoffer og olier (ICS-kode(r): 67.200.10)</t>
  </si>
  <si>
    <t>Legetøj (HS-kode(r): 95); (ICS-kode(r): 97.200.50)</t>
  </si>
  <si>
    <t>Pyrolysefølende elektrisk brandovervågningsdetektor (HS-kode(r): 853110); (ICS-kode(r): 13.220.20)</t>
  </si>
  <si>
    <t>HS 1101001500 mel af blød hvede og spelt</t>
  </si>
  <si>
    <t>Mobiltelekommunikation/BWA (Broadband Wireless Access system) radioudstyr til LTE (Long Term Evolution)/NR (New Radio).</t>
  </si>
  <si>
    <t>Byggevarer</t>
  </si>
  <si>
    <t>Nødberedskab; Arbejdssikkerhed. Industriel hygiejne (ICS-kode(r): 13.100); Ulykkes- og katastrofekontrol (ICS-kode(r): 13.200); Beskyttelse mod brand (ICS-kode(r): 13.220); Beskyttelsesbeklædning (ICS-kode(r): 13.340.10); Beskyttelse mod fald og glidning (ICS-kode(r): 13.340.60)</t>
  </si>
  <si>
    <t>Fødevarer</t>
  </si>
  <si>
    <t>Kosmetiske produkter</t>
  </si>
  <si>
    <t>Tobak, tobaksvarer og beslægtet udstyr (ICS-kode(r): 65.160)</t>
  </si>
  <si>
    <t>Produkter indeholdende nikotin, beregnet til inhalation uden forbrænding (undtagen indeholdende tobak eller rekonstitueret tobak) (HS-kode(r): 240412); Tobak, tobaksvarer og beslægtet udstyr (ICS-kode(r): 65.160)</t>
  </si>
  <si>
    <t>Cigarer, cheroots og cigarillos indeholdende tobak (HS-kode(r): 240210); Tobak, tobaksvarer og beslægtet udstyr (ICS-kode(r): 65.160)</t>
  </si>
  <si>
    <t>Køretøjer</t>
  </si>
  <si>
    <t>TOBAK OG FREMSTILLEDE TOBAKSERSTATNINGER; PRODUKTER, OGSÅ INDEHOLDENDE NIKOTIN, BEREGNET TIL INHALATION UDEN FORBRÆNDING; ANDRE NIKOTININDHOLDENDE PRODUKTER BEREGNET TIL INDTAGELSE AF NIKOTIN I DEN MENNESKELIGE KROPP (HS-kode(r): 24); Tobak, tobaksvarer og beslægtet udstyr (ICS-kode(r): 65.160)</t>
  </si>
  <si>
    <t>Farmaceutiske produkter (HS:30)</t>
  </si>
  <si>
    <t>Tobak, helt eller delvist tilstammet eller strippet, på anden måde uforarbejdet (HS-kode(r): 240120); Tobak, tobaksvarer og beslægtet udstyr (ICS-kode(r): 65.160)</t>
  </si>
  <si>
    <t>Friske eller kølede frugter af slægten Capsicum eller Pimenta (HS-kode(r): 070960); Grøntsager og afledte produkter (ICS-kode(r): 67.080.20)</t>
  </si>
  <si>
    <t>Bananer, inkl. pisang, friske eller tørrede (HS-kode(r): 0803); Frugter og afledte produkter (ICS-kode(r): 67.080.10)</t>
  </si>
  <si>
    <t>Luftrensere, tørretumblere, diverse køleprodukter og bærbare elektriske spabade; ændringer af eksisterende etiketter til tøjvaskere, fjernsyn og adskillige varmeprodukter; Energieffektivitet. Energibesparelse generelt (ICS-kode(r): 27.015); Tv-modtagere (ICS-kode(r): 33.160.25); Køleapparater til husholdningsbrug (ICS-kode(r): 97.040.30); Vaskemaskiner (ICS-kode(r): 97.060); Husholdnings-, kommercielle og industrielle varmeapparater (ICS-kode(r): 97.100); Kommercielle køleapparater (ICS-kode(r): 97.130.20); Diverse husholdnings- og erhvervsudstyr (ICS-kode(r): 97.180)</t>
  </si>
  <si>
    <t>Fødevareteknologi (ICS-kode(r): 67)</t>
  </si>
  <si>
    <t>Håndsprit (HS-kode: 3808.94)</t>
  </si>
  <si>
    <t>Frekvenstildelinger til at adressere brugen af spektrum af bemandede og ubemandede rumfartøjer under rummissioner; Radiokommunikation (ICS 33.060), Mobiltjenester (ICS 33.070),  Emission  (ICS  33.100.10),  Fly  og  rumfartøjer  i almindelighed  (ICS 49.020), On-</t>
  </si>
  <si>
    <t>Kosttilskud</t>
  </si>
  <si>
    <t>Kød</t>
  </si>
  <si>
    <t>Diverse spiselige tilberedninger (HS-kode(r): 21)</t>
  </si>
  <si>
    <t>Fødevarer generelt (ICS: 67.040)</t>
  </si>
  <si>
    <t>Fjerkrækød og fjerkræforarbejdede produkter</t>
  </si>
  <si>
    <t>Mærkning og reklame; Alkoholholdige drikkevarer (ICS-kode(r): 67.160.10)</t>
  </si>
  <si>
    <t>Airconditionanlæg (HS-kode(r): 8415); (ICS-kode(r): 23.120)</t>
  </si>
  <si>
    <t>Radioudstyr til C-ITS</t>
  </si>
  <si>
    <t>Energimærke</t>
  </si>
  <si>
    <t>Offentlig advarselsinformationspubliceringsplatform, kortmeddelelsescenter, mobilkommunikationsterminal (HS-kode(r): 847141; 851713); (ICS-kode(r): 33.030)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</si>
</sst>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name val="Calibri"/>
    </font>
    <font>
      <b/>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18"/>
  <sheetViews>
    <sheetView tabSelected="1" topLeftCell="A217" workbookViewId="0">
      <selection activeCell="A153" sqref="A153"/>
    </sheetView>
  </sheetViews>
  <sheetFormatPr defaultRowHeight="15" x14ac:dyDescent="0.25"/>
  <cols>
    <col min="1" max="1" width="73.28515625" customWidth="1"/>
    <col min="2" max="2" width="20" style="4" customWidth="1"/>
    <col min="3" max="3" width="50" customWidth="1"/>
    <col min="4" max="4" width="30" customWidth="1"/>
    <col min="5" max="7" width="100" style="2" customWidth="1"/>
    <col min="8" max="8" width="40" customWidth="1"/>
    <col min="9" max="12" width="100" customWidth="1"/>
    <col min="13" max="13" width="30" style="4" customWidth="1"/>
    <col min="14" max="18" width="100" customWidth="1"/>
  </cols>
  <sheetData>
    <row r="1" spans="1:18" ht="30" customHeight="1" x14ac:dyDescent="0.25">
      <c r="A1" s="5" t="s">
        <v>966</v>
      </c>
      <c r="B1" s="5" t="s">
        <v>1</v>
      </c>
      <c r="C1" s="1" t="s">
        <v>2</v>
      </c>
      <c r="D1" s="1" t="s">
        <v>0</v>
      </c>
      <c r="E1" s="3" t="s">
        <v>3</v>
      </c>
      <c r="F1" s="3" t="s">
        <v>4</v>
      </c>
      <c r="G1" s="3" t="s">
        <v>5</v>
      </c>
      <c r="H1" s="1" t="s">
        <v>6</v>
      </c>
      <c r="I1" s="1" t="s">
        <v>7</v>
      </c>
      <c r="J1" s="1" t="s">
        <v>8</v>
      </c>
      <c r="K1" s="1" t="s">
        <v>9</v>
      </c>
      <c r="L1" s="1" t="s">
        <v>10</v>
      </c>
      <c r="M1" s="5" t="s">
        <v>11</v>
      </c>
      <c r="N1" s="1" t="s">
        <v>12</v>
      </c>
      <c r="O1" s="1" t="s">
        <v>13</v>
      </c>
      <c r="P1" s="1" t="s">
        <v>14</v>
      </c>
      <c r="Q1" s="1" t="s">
        <v>15</v>
      </c>
      <c r="R1" s="1" t="s">
        <v>16</v>
      </c>
    </row>
    <row r="2" spans="1:18" ht="75" x14ac:dyDescent="0.25">
      <c r="A2" t="s">
        <v>971</v>
      </c>
      <c r="B2" s="7">
        <v>45349</v>
      </c>
      <c r="C2" s="6" t="str">
        <f>HYPERLINK("https://eping.wto.org/en/Search?viewData= G/TBT/N/UKR/287"," G/TBT/N/UKR/287")</f>
        <v xml:space="preserve"> G/TBT/N/UKR/287</v>
      </c>
      <c r="D2" s="6" t="s">
        <v>148</v>
      </c>
      <c r="E2" s="8" t="s">
        <v>149</v>
      </c>
      <c r="F2" s="8" t="s">
        <v>150</v>
      </c>
      <c r="G2" s="8" t="s">
        <v>151</v>
      </c>
      <c r="H2" s="6" t="s">
        <v>21</v>
      </c>
      <c r="I2" s="6" t="s">
        <v>152</v>
      </c>
      <c r="J2" s="6" t="s">
        <v>153</v>
      </c>
      <c r="K2" s="6" t="s">
        <v>21</v>
      </c>
      <c r="L2" s="6"/>
      <c r="M2" s="7">
        <v>45409</v>
      </c>
      <c r="N2" s="6" t="s">
        <v>24</v>
      </c>
      <c r="O2" s="8" t="s">
        <v>154</v>
      </c>
      <c r="P2" s="6" t="str">
        <f>HYPERLINK("https://docs.wto.org/imrd/directdoc.asp?DDFDocuments/t/G/TBTN24/UKR287.DOCX", "https://docs.wto.org/imrd/directdoc.asp?DDFDocuments/t/G/TBTN24/UKR287.DOCX")</f>
        <v>https://docs.wto.org/imrd/directdoc.asp?DDFDocuments/t/G/TBTN24/UKR287.DOCX</v>
      </c>
      <c r="Q2" s="6" t="str">
        <f>HYPERLINK("https://docs.wto.org/imrd/directdoc.asp?DDFDocuments/u/G/TBTN24/UKR287.DOCX", "https://docs.wto.org/imrd/directdoc.asp?DDFDocuments/u/G/TBTN24/UKR287.DOCX")</f>
        <v>https://docs.wto.org/imrd/directdoc.asp?DDFDocuments/u/G/TBTN24/UKR287.DOCX</v>
      </c>
      <c r="R2" s="6"/>
    </row>
    <row r="3" spans="1:18" ht="270" x14ac:dyDescent="0.25">
      <c r="A3" t="s">
        <v>1078</v>
      </c>
      <c r="B3" s="7">
        <v>45323</v>
      </c>
      <c r="C3" s="6" t="str">
        <f>HYPERLINK("https://eping.wto.org/en/Search?viewData= G/TBT/N/ISR/1315"," G/TBT/N/ISR/1315")</f>
        <v xml:space="preserve"> G/TBT/N/ISR/1315</v>
      </c>
      <c r="D3" s="6" t="s">
        <v>25</v>
      </c>
      <c r="E3" s="8" t="s">
        <v>926</v>
      </c>
      <c r="F3" s="8" t="s">
        <v>927</v>
      </c>
      <c r="G3" s="8" t="s">
        <v>928</v>
      </c>
      <c r="H3" s="6" t="s">
        <v>695</v>
      </c>
      <c r="I3" s="6" t="s">
        <v>929</v>
      </c>
      <c r="J3" s="6" t="s">
        <v>31</v>
      </c>
      <c r="K3" s="6" t="s">
        <v>21</v>
      </c>
      <c r="L3" s="6"/>
      <c r="M3" s="7">
        <v>45383</v>
      </c>
      <c r="N3" s="6" t="s">
        <v>24</v>
      </c>
      <c r="O3" s="8" t="s">
        <v>930</v>
      </c>
      <c r="P3" s="6" t="str">
        <f>HYPERLINK("https://docs.wto.org/imrd/directdoc.asp?DDFDocuments/t/G/TBTN24/ISR1315.DOCX", "https://docs.wto.org/imrd/directdoc.asp?DDFDocuments/t/G/TBTN24/ISR1315.DOCX")</f>
        <v>https://docs.wto.org/imrd/directdoc.asp?DDFDocuments/t/G/TBTN24/ISR1315.DOCX</v>
      </c>
      <c r="Q3" s="6" t="str">
        <f>HYPERLINK("https://docs.wto.org/imrd/directdoc.asp?DDFDocuments/u/G/TBTN24/ISR1315.DOCX", "https://docs.wto.org/imrd/directdoc.asp?DDFDocuments/u/G/TBTN24/ISR1315.DOCX")</f>
        <v>https://docs.wto.org/imrd/directdoc.asp?DDFDocuments/u/G/TBTN24/ISR1315.DOCX</v>
      </c>
      <c r="R3" s="6" t="str">
        <f>HYPERLINK("https://docs.wto.org/imrd/directdoc.asp?DDFDocuments/v/G/TBTN24/ISR1315.DOCX", "https://docs.wto.org/imrd/directdoc.asp?DDFDocuments/v/G/TBTN24/ISR1315.DOCX")</f>
        <v>https://docs.wto.org/imrd/directdoc.asp?DDFDocuments/v/G/TBTN24/ISR1315.DOCX</v>
      </c>
    </row>
    <row r="4" spans="1:18" ht="165" x14ac:dyDescent="0.25">
      <c r="A4" t="s">
        <v>1049</v>
      </c>
      <c r="B4" s="7">
        <v>45331</v>
      </c>
      <c r="C4" s="6" t="str">
        <f>HYPERLINK("https://eping.wto.org/en/Search?viewData= G/TBT/N/KEN/1584"," G/TBT/N/KEN/1584")</f>
        <v xml:space="preserve"> G/TBT/N/KEN/1584</v>
      </c>
      <c r="D4" s="6" t="s">
        <v>576</v>
      </c>
      <c r="E4" s="8" t="s">
        <v>745</v>
      </c>
      <c r="F4" s="8" t="s">
        <v>746</v>
      </c>
      <c r="G4" s="8" t="s">
        <v>747</v>
      </c>
      <c r="H4" s="6" t="s">
        <v>21</v>
      </c>
      <c r="I4" s="6" t="s">
        <v>748</v>
      </c>
      <c r="J4" s="6" t="s">
        <v>658</v>
      </c>
      <c r="K4" s="6" t="s">
        <v>141</v>
      </c>
      <c r="L4" s="6"/>
      <c r="M4" s="7">
        <v>45391</v>
      </c>
      <c r="N4" s="6" t="s">
        <v>24</v>
      </c>
      <c r="O4" s="8" t="s">
        <v>749</v>
      </c>
      <c r="P4" s="6" t="str">
        <f>HYPERLINK("https://docs.wto.org/imrd/directdoc.asp?DDFDocuments/t/G/TBTN24/KEN1584.DOCX", "https://docs.wto.org/imrd/directdoc.asp?DDFDocuments/t/G/TBTN24/KEN1584.DOCX")</f>
        <v>https://docs.wto.org/imrd/directdoc.asp?DDFDocuments/t/G/TBTN24/KEN1584.DOCX</v>
      </c>
      <c r="Q4" s="6" t="str">
        <f>HYPERLINK("https://docs.wto.org/imrd/directdoc.asp?DDFDocuments/u/G/TBTN24/KEN1584.DOCX", "https://docs.wto.org/imrd/directdoc.asp?DDFDocuments/u/G/TBTN24/KEN1584.DOCX")</f>
        <v>https://docs.wto.org/imrd/directdoc.asp?DDFDocuments/u/G/TBTN24/KEN1584.DOCX</v>
      </c>
      <c r="R4" s="6" t="str">
        <f>HYPERLINK("https://docs.wto.org/imrd/directdoc.asp?DDFDocuments/v/G/TBTN24/KEN1584.DOCX", "https://docs.wto.org/imrd/directdoc.asp?DDFDocuments/v/G/TBTN24/KEN1584.DOCX")</f>
        <v>https://docs.wto.org/imrd/directdoc.asp?DDFDocuments/v/G/TBTN24/KEN1584.DOCX</v>
      </c>
    </row>
    <row r="5" spans="1:18" ht="90" x14ac:dyDescent="0.25">
      <c r="A5" t="s">
        <v>939</v>
      </c>
      <c r="B5" s="7">
        <v>45350</v>
      </c>
      <c r="C5" s="6" t="str">
        <f>HYPERLINK("https://eping.wto.org/en/Search?viewData= G/TBT/N/SWZ/37"," G/TBT/N/SWZ/37")</f>
        <v xml:space="preserve"> G/TBT/N/SWZ/37</v>
      </c>
      <c r="D5" s="6" t="s">
        <v>75</v>
      </c>
      <c r="E5" s="8" t="s">
        <v>76</v>
      </c>
      <c r="F5" s="8" t="s">
        <v>77</v>
      </c>
      <c r="G5" s="8" t="s">
        <v>78</v>
      </c>
      <c r="H5" s="6" t="s">
        <v>79</v>
      </c>
      <c r="I5" s="6" t="s">
        <v>80</v>
      </c>
      <c r="J5" s="6" t="s">
        <v>81</v>
      </c>
      <c r="K5" s="6" t="s">
        <v>21</v>
      </c>
      <c r="L5" s="6"/>
      <c r="M5" s="7">
        <v>45395</v>
      </c>
      <c r="N5" s="6" t="s">
        <v>24</v>
      </c>
      <c r="O5" s="8" t="s">
        <v>82</v>
      </c>
      <c r="P5" s="6" t="str">
        <f>HYPERLINK("https://docs.wto.org/imrd/directdoc.asp?DDFDocuments/t/G/TBTN24/SWZ37.DOCX", "https://docs.wto.org/imrd/directdoc.asp?DDFDocuments/t/G/TBTN24/SWZ37.DOCX")</f>
        <v>https://docs.wto.org/imrd/directdoc.asp?DDFDocuments/t/G/TBTN24/SWZ37.DOCX</v>
      </c>
      <c r="Q5" s="6"/>
      <c r="R5" s="6"/>
    </row>
    <row r="6" spans="1:18" ht="300" x14ac:dyDescent="0.25">
      <c r="A6" t="s">
        <v>985</v>
      </c>
      <c r="B6" s="7">
        <v>45337</v>
      </c>
      <c r="C6" s="6" t="str">
        <f>HYPERLINK("https://eping.wto.org/en/Search?viewData= G/TBT/N/EGY/415"," G/TBT/N/EGY/415")</f>
        <v xml:space="preserve"> G/TBT/N/EGY/415</v>
      </c>
      <c r="D6" s="6" t="s">
        <v>274</v>
      </c>
      <c r="E6" s="8" t="s">
        <v>342</v>
      </c>
      <c r="F6" s="8" t="s">
        <v>343</v>
      </c>
      <c r="G6" s="8" t="s">
        <v>344</v>
      </c>
      <c r="H6" s="6" t="s">
        <v>21</v>
      </c>
      <c r="I6" s="6" t="s">
        <v>345</v>
      </c>
      <c r="J6" s="6" t="s">
        <v>279</v>
      </c>
      <c r="K6" s="6" t="s">
        <v>21</v>
      </c>
      <c r="L6" s="6"/>
      <c r="M6" s="7">
        <v>45397</v>
      </c>
      <c r="N6" s="6" t="s">
        <v>24</v>
      </c>
      <c r="O6" s="6"/>
      <c r="P6" s="6" t="str">
        <f>HYPERLINK("https://docs.wto.org/imrd/directdoc.asp?DDFDocuments/t/G/TBTN24/EGY415.DOCX", "https://docs.wto.org/imrd/directdoc.asp?DDFDocuments/t/G/TBTN24/EGY415.DOCX")</f>
        <v>https://docs.wto.org/imrd/directdoc.asp?DDFDocuments/t/G/TBTN24/EGY415.DOCX</v>
      </c>
      <c r="Q6" s="6" t="str">
        <f>HYPERLINK("https://docs.wto.org/imrd/directdoc.asp?DDFDocuments/u/G/TBTN24/EGY415.DOCX", "https://docs.wto.org/imrd/directdoc.asp?DDFDocuments/u/G/TBTN24/EGY415.DOCX")</f>
        <v>https://docs.wto.org/imrd/directdoc.asp?DDFDocuments/u/G/TBTN24/EGY415.DOCX</v>
      </c>
      <c r="R6" s="6" t="str">
        <f>HYPERLINK("https://docs.wto.org/imrd/directdoc.asp?DDFDocuments/v/G/TBTN24/EGY415.DOCX", "https://docs.wto.org/imrd/directdoc.asp?DDFDocuments/v/G/TBTN24/EGY415.DOCX")</f>
        <v>https://docs.wto.org/imrd/directdoc.asp?DDFDocuments/v/G/TBTN24/EGY415.DOCX</v>
      </c>
    </row>
    <row r="7" spans="1:18" ht="165" x14ac:dyDescent="0.25">
      <c r="A7" t="s">
        <v>1050</v>
      </c>
      <c r="B7" s="7">
        <v>45331</v>
      </c>
      <c r="C7" s="6" t="str">
        <f>HYPERLINK("https://eping.wto.org/en/Search?viewData= G/TBT/N/KEN/1578"," G/TBT/N/KEN/1578")</f>
        <v xml:space="preserve"> G/TBT/N/KEN/1578</v>
      </c>
      <c r="D7" s="6" t="s">
        <v>576</v>
      </c>
      <c r="E7" s="8" t="s">
        <v>750</v>
      </c>
      <c r="F7" s="8" t="s">
        <v>751</v>
      </c>
      <c r="G7" s="8" t="s">
        <v>752</v>
      </c>
      <c r="H7" s="6" t="s">
        <v>21</v>
      </c>
      <c r="I7" s="6" t="s">
        <v>753</v>
      </c>
      <c r="J7" s="6" t="s">
        <v>658</v>
      </c>
      <c r="K7" s="6" t="s">
        <v>141</v>
      </c>
      <c r="L7" s="6"/>
      <c r="M7" s="7">
        <v>45391</v>
      </c>
      <c r="N7" s="6" t="s">
        <v>24</v>
      </c>
      <c r="O7" s="8" t="s">
        <v>754</v>
      </c>
      <c r="P7" s="6" t="str">
        <f>HYPERLINK("https://docs.wto.org/imrd/directdoc.asp?DDFDocuments/t/G/TBTN24/KEN1578.DOCX", "https://docs.wto.org/imrd/directdoc.asp?DDFDocuments/t/G/TBTN24/KEN1578.DOCX")</f>
        <v>https://docs.wto.org/imrd/directdoc.asp?DDFDocuments/t/G/TBTN24/KEN1578.DOCX</v>
      </c>
      <c r="Q7" s="6" t="str">
        <f>HYPERLINK("https://docs.wto.org/imrd/directdoc.asp?DDFDocuments/u/G/TBTN24/KEN1578.DOCX", "https://docs.wto.org/imrd/directdoc.asp?DDFDocuments/u/G/TBTN24/KEN1578.DOCX")</f>
        <v>https://docs.wto.org/imrd/directdoc.asp?DDFDocuments/u/G/TBTN24/KEN1578.DOCX</v>
      </c>
      <c r="R7" s="6" t="str">
        <f>HYPERLINK("https://docs.wto.org/imrd/directdoc.asp?DDFDocuments/v/G/TBTN24/KEN1578.DOCX", "https://docs.wto.org/imrd/directdoc.asp?DDFDocuments/v/G/TBTN24/KEN1578.DOCX")</f>
        <v>https://docs.wto.org/imrd/directdoc.asp?DDFDocuments/v/G/TBTN24/KEN1578.DOCX</v>
      </c>
    </row>
    <row r="8" spans="1:18" ht="90" x14ac:dyDescent="0.25">
      <c r="A8" t="s">
        <v>960</v>
      </c>
      <c r="B8" s="7">
        <v>45338</v>
      </c>
      <c r="C8" s="6" t="str">
        <f>HYPERLINK("https://eping.wto.org/en/Search?viewData= G/TBT/N/EGY/429"," G/TBT/N/EGY/429")</f>
        <v xml:space="preserve"> G/TBT/N/EGY/429</v>
      </c>
      <c r="D8" s="6" t="s">
        <v>274</v>
      </c>
      <c r="E8" s="8" t="s">
        <v>275</v>
      </c>
      <c r="F8" s="8" t="s">
        <v>276</v>
      </c>
      <c r="G8" s="8" t="s">
        <v>277</v>
      </c>
      <c r="H8" s="6" t="s">
        <v>21</v>
      </c>
      <c r="I8" s="6" t="s">
        <v>278</v>
      </c>
      <c r="J8" s="6" t="s">
        <v>279</v>
      </c>
      <c r="K8" s="6" t="s">
        <v>21</v>
      </c>
      <c r="L8" s="6"/>
      <c r="M8" s="7">
        <v>45398</v>
      </c>
      <c r="N8" s="6" t="s">
        <v>24</v>
      </c>
      <c r="O8" s="6"/>
      <c r="P8" s="6" t="str">
        <f>HYPERLINK("https://docs.wto.org/imrd/directdoc.asp?DDFDocuments/t/G/TBTN24/EGY429.DOCX", "https://docs.wto.org/imrd/directdoc.asp?DDFDocuments/t/G/TBTN24/EGY429.DOCX")</f>
        <v>https://docs.wto.org/imrd/directdoc.asp?DDFDocuments/t/G/TBTN24/EGY429.DOCX</v>
      </c>
      <c r="Q8" s="6" t="str">
        <f>HYPERLINK("https://docs.wto.org/imrd/directdoc.asp?DDFDocuments/u/G/TBTN24/EGY429.DOCX", "https://docs.wto.org/imrd/directdoc.asp?DDFDocuments/u/G/TBTN24/EGY429.DOCX")</f>
        <v>https://docs.wto.org/imrd/directdoc.asp?DDFDocuments/u/G/TBTN24/EGY429.DOCX</v>
      </c>
      <c r="R8" s="6" t="str">
        <f>HYPERLINK("https://docs.wto.org/imrd/directdoc.asp?DDFDocuments/v/G/TBTN24/EGY429.DOCX", "https://docs.wto.org/imrd/directdoc.asp?DDFDocuments/v/G/TBTN24/EGY429.DOCX")</f>
        <v>https://docs.wto.org/imrd/directdoc.asp?DDFDocuments/v/G/TBTN24/EGY429.DOCX</v>
      </c>
    </row>
    <row r="9" spans="1:18" ht="75" x14ac:dyDescent="0.25">
      <c r="A9" t="s">
        <v>960</v>
      </c>
      <c r="B9" s="7">
        <v>45331</v>
      </c>
      <c r="C9" s="6" t="str">
        <f>HYPERLINK("https://eping.wto.org/en/Search?viewData= G/TBT/N/EGY/390"," G/TBT/N/EGY/390")</f>
        <v xml:space="preserve"> G/TBT/N/EGY/390</v>
      </c>
      <c r="D9" s="6" t="s">
        <v>274</v>
      </c>
      <c r="E9" s="8" t="s">
        <v>589</v>
      </c>
      <c r="F9" s="8" t="s">
        <v>590</v>
      </c>
      <c r="G9" s="8" t="s">
        <v>277</v>
      </c>
      <c r="H9" s="6" t="s">
        <v>591</v>
      </c>
      <c r="I9" s="6" t="s">
        <v>278</v>
      </c>
      <c r="J9" s="6" t="s">
        <v>279</v>
      </c>
      <c r="K9" s="6" t="s">
        <v>21</v>
      </c>
      <c r="L9" s="6"/>
      <c r="M9" s="7">
        <v>45391</v>
      </c>
      <c r="N9" s="6" t="s">
        <v>24</v>
      </c>
      <c r="O9" s="6"/>
      <c r="P9" s="6" t="str">
        <f>HYPERLINK("https://docs.wto.org/imrd/directdoc.asp?DDFDocuments/t/G/TBTN24/EGY390.DOCX", "https://docs.wto.org/imrd/directdoc.asp?DDFDocuments/t/G/TBTN24/EGY390.DOCX")</f>
        <v>https://docs.wto.org/imrd/directdoc.asp?DDFDocuments/t/G/TBTN24/EGY390.DOCX</v>
      </c>
      <c r="Q9" s="6" t="str">
        <f>HYPERLINK("https://docs.wto.org/imrd/directdoc.asp?DDFDocuments/u/G/TBTN24/EGY390.DOCX", "https://docs.wto.org/imrd/directdoc.asp?DDFDocuments/u/G/TBTN24/EGY390.DOCX")</f>
        <v>https://docs.wto.org/imrd/directdoc.asp?DDFDocuments/u/G/TBTN24/EGY390.DOCX</v>
      </c>
      <c r="R9" s="6" t="str">
        <f>HYPERLINK("https://docs.wto.org/imrd/directdoc.asp?DDFDocuments/v/G/TBTN24/EGY390.DOCX", "https://docs.wto.org/imrd/directdoc.asp?DDFDocuments/v/G/TBTN24/EGY390.DOCX")</f>
        <v>https://docs.wto.org/imrd/directdoc.asp?DDFDocuments/v/G/TBTN24/EGY390.DOCX</v>
      </c>
    </row>
    <row r="10" spans="1:18" ht="75" x14ac:dyDescent="0.25">
      <c r="A10" t="s">
        <v>960</v>
      </c>
      <c r="B10" s="7">
        <v>45331</v>
      </c>
      <c r="C10" s="6" t="str">
        <f>HYPERLINK("https://eping.wto.org/en/Search?viewData= G/TBT/N/EGY/394"," G/TBT/N/EGY/394")</f>
        <v xml:space="preserve"> G/TBT/N/EGY/394</v>
      </c>
      <c r="D10" s="6" t="s">
        <v>274</v>
      </c>
      <c r="E10" s="8" t="s">
        <v>600</v>
      </c>
      <c r="F10" s="8" t="s">
        <v>601</v>
      </c>
      <c r="G10" s="8" t="s">
        <v>277</v>
      </c>
      <c r="H10" s="6" t="s">
        <v>21</v>
      </c>
      <c r="I10" s="6" t="s">
        <v>278</v>
      </c>
      <c r="J10" s="6" t="s">
        <v>279</v>
      </c>
      <c r="K10" s="6" t="s">
        <v>21</v>
      </c>
      <c r="L10" s="6"/>
      <c r="M10" s="7">
        <v>45391</v>
      </c>
      <c r="N10" s="6" t="s">
        <v>24</v>
      </c>
      <c r="O10" s="6"/>
      <c r="P10" s="6" t="str">
        <f>HYPERLINK("https://docs.wto.org/imrd/directdoc.asp?DDFDocuments/t/G/TBTN24/EGY394.DOCX", "https://docs.wto.org/imrd/directdoc.asp?DDFDocuments/t/G/TBTN24/EGY394.DOCX")</f>
        <v>https://docs.wto.org/imrd/directdoc.asp?DDFDocuments/t/G/TBTN24/EGY394.DOCX</v>
      </c>
      <c r="Q10" s="6" t="str">
        <f>HYPERLINK("https://docs.wto.org/imrd/directdoc.asp?DDFDocuments/u/G/TBTN24/EGY394.DOCX", "https://docs.wto.org/imrd/directdoc.asp?DDFDocuments/u/G/TBTN24/EGY394.DOCX")</f>
        <v>https://docs.wto.org/imrd/directdoc.asp?DDFDocuments/u/G/TBTN24/EGY394.DOCX</v>
      </c>
      <c r="R10" s="6" t="str">
        <f>HYPERLINK("https://docs.wto.org/imrd/directdoc.asp?DDFDocuments/v/G/TBTN24/EGY394.DOCX", "https://docs.wto.org/imrd/directdoc.asp?DDFDocuments/v/G/TBTN24/EGY394.DOCX")</f>
        <v>https://docs.wto.org/imrd/directdoc.asp?DDFDocuments/v/G/TBTN24/EGY394.DOCX</v>
      </c>
    </row>
    <row r="11" spans="1:18" ht="90" x14ac:dyDescent="0.25">
      <c r="A11" t="s">
        <v>960</v>
      </c>
      <c r="B11" s="7">
        <v>45331</v>
      </c>
      <c r="C11" s="6" t="str">
        <f>HYPERLINK("https://eping.wto.org/en/Search?viewData= G/TBT/N/EGY/396"," G/TBT/N/EGY/396")</f>
        <v xml:space="preserve"> G/TBT/N/EGY/396</v>
      </c>
      <c r="D11" s="6" t="s">
        <v>274</v>
      </c>
      <c r="E11" s="8" t="s">
        <v>616</v>
      </c>
      <c r="F11" s="8" t="s">
        <v>617</v>
      </c>
      <c r="G11" s="8" t="s">
        <v>277</v>
      </c>
      <c r="H11" s="6" t="s">
        <v>21</v>
      </c>
      <c r="I11" s="6" t="s">
        <v>278</v>
      </c>
      <c r="J11" s="6" t="s">
        <v>279</v>
      </c>
      <c r="K11" s="6" t="s">
        <v>21</v>
      </c>
      <c r="L11" s="6"/>
      <c r="M11" s="7">
        <v>45391</v>
      </c>
      <c r="N11" s="6" t="s">
        <v>24</v>
      </c>
      <c r="O11" s="6"/>
      <c r="P11" s="6" t="str">
        <f>HYPERLINK("https://docs.wto.org/imrd/directdoc.asp?DDFDocuments/t/G/TBTN24/EGY396.DOCX", "https://docs.wto.org/imrd/directdoc.asp?DDFDocuments/t/G/TBTN24/EGY396.DOCX")</f>
        <v>https://docs.wto.org/imrd/directdoc.asp?DDFDocuments/t/G/TBTN24/EGY396.DOCX</v>
      </c>
      <c r="Q11" s="6" t="str">
        <f>HYPERLINK("https://docs.wto.org/imrd/directdoc.asp?DDFDocuments/u/G/TBTN24/EGY396.DOCX", "https://docs.wto.org/imrd/directdoc.asp?DDFDocuments/u/G/TBTN24/EGY396.DOCX")</f>
        <v>https://docs.wto.org/imrd/directdoc.asp?DDFDocuments/u/G/TBTN24/EGY396.DOCX</v>
      </c>
      <c r="R11" s="6" t="str">
        <f>HYPERLINK("https://docs.wto.org/imrd/directdoc.asp?DDFDocuments/v/G/TBTN24/EGY396.DOCX", "https://docs.wto.org/imrd/directdoc.asp?DDFDocuments/v/G/TBTN24/EGY396.DOCX")</f>
        <v>https://docs.wto.org/imrd/directdoc.asp?DDFDocuments/v/G/TBTN24/EGY396.DOCX</v>
      </c>
    </row>
    <row r="12" spans="1:18" ht="60" x14ac:dyDescent="0.25">
      <c r="A12" t="s">
        <v>960</v>
      </c>
      <c r="B12" s="7">
        <v>45331</v>
      </c>
      <c r="C12" s="6" t="str">
        <f>HYPERLINK("https://eping.wto.org/en/Search?viewData= G/TBT/N/EGY/389"," G/TBT/N/EGY/389")</f>
        <v xml:space="preserve"> G/TBT/N/EGY/389</v>
      </c>
      <c r="D12" s="6" t="s">
        <v>274</v>
      </c>
      <c r="E12" s="8" t="s">
        <v>645</v>
      </c>
      <c r="F12" s="8" t="s">
        <v>646</v>
      </c>
      <c r="G12" s="8" t="s">
        <v>277</v>
      </c>
      <c r="H12" s="6" t="s">
        <v>591</v>
      </c>
      <c r="I12" s="6" t="s">
        <v>278</v>
      </c>
      <c r="J12" s="6" t="s">
        <v>279</v>
      </c>
      <c r="K12" s="6" t="s">
        <v>21</v>
      </c>
      <c r="L12" s="6"/>
      <c r="M12" s="7">
        <v>45391</v>
      </c>
      <c r="N12" s="6" t="s">
        <v>24</v>
      </c>
      <c r="O12" s="6"/>
      <c r="P12" s="6" t="str">
        <f>HYPERLINK("https://docs.wto.org/imrd/directdoc.asp?DDFDocuments/t/G/TBTN24/EGY389.DOCX", "https://docs.wto.org/imrd/directdoc.asp?DDFDocuments/t/G/TBTN24/EGY389.DOCX")</f>
        <v>https://docs.wto.org/imrd/directdoc.asp?DDFDocuments/t/G/TBTN24/EGY389.DOCX</v>
      </c>
      <c r="Q12" s="6" t="str">
        <f>HYPERLINK("https://docs.wto.org/imrd/directdoc.asp?DDFDocuments/u/G/TBTN24/EGY389.DOCX", "https://docs.wto.org/imrd/directdoc.asp?DDFDocuments/u/G/TBTN24/EGY389.DOCX")</f>
        <v>https://docs.wto.org/imrd/directdoc.asp?DDFDocuments/u/G/TBTN24/EGY389.DOCX</v>
      </c>
      <c r="R12" s="6" t="str">
        <f>HYPERLINK("https://docs.wto.org/imrd/directdoc.asp?DDFDocuments/v/G/TBTN24/EGY389.DOCX", "https://docs.wto.org/imrd/directdoc.asp?DDFDocuments/v/G/TBTN24/EGY389.DOCX")</f>
        <v>https://docs.wto.org/imrd/directdoc.asp?DDFDocuments/v/G/TBTN24/EGY389.DOCX</v>
      </c>
    </row>
    <row r="13" spans="1:18" ht="75" x14ac:dyDescent="0.25">
      <c r="A13" t="s">
        <v>960</v>
      </c>
      <c r="B13" s="7">
        <v>45331</v>
      </c>
      <c r="C13" s="6" t="str">
        <f>HYPERLINK("https://eping.wto.org/en/Search?viewData= G/TBT/N/EGY/386"," G/TBT/N/EGY/386")</f>
        <v xml:space="preserve"> G/TBT/N/EGY/386</v>
      </c>
      <c r="D13" s="6" t="s">
        <v>274</v>
      </c>
      <c r="E13" s="8" t="s">
        <v>714</v>
      </c>
      <c r="F13" s="8" t="s">
        <v>715</v>
      </c>
      <c r="G13" s="8" t="s">
        <v>277</v>
      </c>
      <c r="H13" s="6" t="s">
        <v>591</v>
      </c>
      <c r="I13" s="6" t="s">
        <v>278</v>
      </c>
      <c r="J13" s="6" t="s">
        <v>279</v>
      </c>
      <c r="K13" s="6" t="s">
        <v>21</v>
      </c>
      <c r="L13" s="6"/>
      <c r="M13" s="7">
        <v>45391</v>
      </c>
      <c r="N13" s="6" t="s">
        <v>24</v>
      </c>
      <c r="O13" s="6"/>
      <c r="P13" s="6" t="str">
        <f>HYPERLINK("https://docs.wto.org/imrd/directdoc.asp?DDFDocuments/t/G/TBTN24/EGY386.DOCX", "https://docs.wto.org/imrd/directdoc.asp?DDFDocuments/t/G/TBTN24/EGY386.DOCX")</f>
        <v>https://docs.wto.org/imrd/directdoc.asp?DDFDocuments/t/G/TBTN24/EGY386.DOCX</v>
      </c>
      <c r="Q13" s="6" t="str">
        <f>HYPERLINK("https://docs.wto.org/imrd/directdoc.asp?DDFDocuments/u/G/TBTN24/EGY386.DOCX", "https://docs.wto.org/imrd/directdoc.asp?DDFDocuments/u/G/TBTN24/EGY386.DOCX")</f>
        <v>https://docs.wto.org/imrd/directdoc.asp?DDFDocuments/u/G/TBTN24/EGY386.DOCX</v>
      </c>
      <c r="R13" s="6" t="str">
        <f>HYPERLINK("https://docs.wto.org/imrd/directdoc.asp?DDFDocuments/v/G/TBTN24/EGY386.DOCX", "https://docs.wto.org/imrd/directdoc.asp?DDFDocuments/v/G/TBTN24/EGY386.DOCX")</f>
        <v>https://docs.wto.org/imrd/directdoc.asp?DDFDocuments/v/G/TBTN24/EGY386.DOCX</v>
      </c>
    </row>
    <row r="14" spans="1:18" ht="60" x14ac:dyDescent="0.25">
      <c r="A14" t="s">
        <v>960</v>
      </c>
      <c r="B14" s="7">
        <v>45331</v>
      </c>
      <c r="C14" s="6" t="str">
        <f>HYPERLINK("https://eping.wto.org/en/Search?viewData= G/TBT/N/EGY/388"," G/TBT/N/EGY/388")</f>
        <v xml:space="preserve"> G/TBT/N/EGY/388</v>
      </c>
      <c r="D14" s="6" t="s">
        <v>274</v>
      </c>
      <c r="E14" s="8" t="s">
        <v>716</v>
      </c>
      <c r="F14" s="8" t="s">
        <v>717</v>
      </c>
      <c r="G14" s="8" t="s">
        <v>277</v>
      </c>
      <c r="H14" s="6" t="s">
        <v>591</v>
      </c>
      <c r="I14" s="6" t="s">
        <v>278</v>
      </c>
      <c r="J14" s="6" t="s">
        <v>279</v>
      </c>
      <c r="K14" s="6" t="s">
        <v>21</v>
      </c>
      <c r="L14" s="6"/>
      <c r="M14" s="7">
        <v>45391</v>
      </c>
      <c r="N14" s="6" t="s">
        <v>24</v>
      </c>
      <c r="O14" s="6"/>
      <c r="P14" s="6" t="str">
        <f>HYPERLINK("https://docs.wto.org/imrd/directdoc.asp?DDFDocuments/t/G/TBTN24/EGY388.DOCX", "https://docs.wto.org/imrd/directdoc.asp?DDFDocuments/t/G/TBTN24/EGY388.DOCX")</f>
        <v>https://docs.wto.org/imrd/directdoc.asp?DDFDocuments/t/G/TBTN24/EGY388.DOCX</v>
      </c>
      <c r="Q14" s="6" t="str">
        <f>HYPERLINK("https://docs.wto.org/imrd/directdoc.asp?DDFDocuments/u/G/TBTN24/EGY388.DOCX", "https://docs.wto.org/imrd/directdoc.asp?DDFDocuments/u/G/TBTN24/EGY388.DOCX")</f>
        <v>https://docs.wto.org/imrd/directdoc.asp?DDFDocuments/u/G/TBTN24/EGY388.DOCX</v>
      </c>
      <c r="R14" s="6" t="str">
        <f>HYPERLINK("https://docs.wto.org/imrd/directdoc.asp?DDFDocuments/v/G/TBTN24/EGY388.DOCX", "https://docs.wto.org/imrd/directdoc.asp?DDFDocuments/v/G/TBTN24/EGY388.DOCX")</f>
        <v>https://docs.wto.org/imrd/directdoc.asp?DDFDocuments/v/G/TBTN24/EGY388.DOCX</v>
      </c>
    </row>
    <row r="15" spans="1:18" ht="75" x14ac:dyDescent="0.25">
      <c r="A15" t="s">
        <v>960</v>
      </c>
      <c r="B15" s="7">
        <v>45331</v>
      </c>
      <c r="C15" s="6" t="str">
        <f>HYPERLINK("https://eping.wto.org/en/Search?viewData= G/TBT/N/EGY/395"," G/TBT/N/EGY/395")</f>
        <v xml:space="preserve"> G/TBT/N/EGY/395</v>
      </c>
      <c r="D15" s="6" t="s">
        <v>274</v>
      </c>
      <c r="E15" s="8" t="s">
        <v>718</v>
      </c>
      <c r="F15" s="8" t="s">
        <v>719</v>
      </c>
      <c r="G15" s="8" t="s">
        <v>277</v>
      </c>
      <c r="H15" s="6" t="s">
        <v>21</v>
      </c>
      <c r="I15" s="6" t="s">
        <v>278</v>
      </c>
      <c r="J15" s="6" t="s">
        <v>279</v>
      </c>
      <c r="K15" s="6" t="s">
        <v>21</v>
      </c>
      <c r="L15" s="6"/>
      <c r="M15" s="7">
        <v>45391</v>
      </c>
      <c r="N15" s="6" t="s">
        <v>24</v>
      </c>
      <c r="O15" s="6"/>
      <c r="P15" s="6" t="str">
        <f>HYPERLINK("https://docs.wto.org/imrd/directdoc.asp?DDFDocuments/t/G/TBTN24/EGY395.DOCX", "https://docs.wto.org/imrd/directdoc.asp?DDFDocuments/t/G/TBTN24/EGY395.DOCX")</f>
        <v>https://docs.wto.org/imrd/directdoc.asp?DDFDocuments/t/G/TBTN24/EGY395.DOCX</v>
      </c>
      <c r="Q15" s="6" t="str">
        <f>HYPERLINK("https://docs.wto.org/imrd/directdoc.asp?DDFDocuments/u/G/TBTN24/EGY395.DOCX", "https://docs.wto.org/imrd/directdoc.asp?DDFDocuments/u/G/TBTN24/EGY395.DOCX")</f>
        <v>https://docs.wto.org/imrd/directdoc.asp?DDFDocuments/u/G/TBTN24/EGY395.DOCX</v>
      </c>
      <c r="R15" s="6" t="str">
        <f>HYPERLINK("https://docs.wto.org/imrd/directdoc.asp?DDFDocuments/v/G/TBTN24/EGY395.DOCX", "https://docs.wto.org/imrd/directdoc.asp?DDFDocuments/v/G/TBTN24/EGY395.DOCX")</f>
        <v>https://docs.wto.org/imrd/directdoc.asp?DDFDocuments/v/G/TBTN24/EGY395.DOCX</v>
      </c>
    </row>
    <row r="16" spans="1:18" ht="60" x14ac:dyDescent="0.25">
      <c r="A16" t="s">
        <v>960</v>
      </c>
      <c r="B16" s="7">
        <v>45331</v>
      </c>
      <c r="C16" s="6" t="str">
        <f>HYPERLINK("https://eping.wto.org/en/Search?viewData= G/TBT/N/EGY/385"," G/TBT/N/EGY/385")</f>
        <v xml:space="preserve"> G/TBT/N/EGY/385</v>
      </c>
      <c r="D16" s="6" t="s">
        <v>274</v>
      </c>
      <c r="E16" s="8" t="s">
        <v>767</v>
      </c>
      <c r="F16" s="8" t="s">
        <v>768</v>
      </c>
      <c r="G16" s="8" t="s">
        <v>277</v>
      </c>
      <c r="H16" s="6" t="s">
        <v>591</v>
      </c>
      <c r="I16" s="6" t="s">
        <v>278</v>
      </c>
      <c r="J16" s="6" t="s">
        <v>279</v>
      </c>
      <c r="K16" s="6" t="s">
        <v>21</v>
      </c>
      <c r="L16" s="6"/>
      <c r="M16" s="7">
        <v>45391</v>
      </c>
      <c r="N16" s="6" t="s">
        <v>24</v>
      </c>
      <c r="O16" s="6"/>
      <c r="P16" s="6" t="str">
        <f>HYPERLINK("https://docs.wto.org/imrd/directdoc.asp?DDFDocuments/t/G/TBTN24/EGY385.DOCX", "https://docs.wto.org/imrd/directdoc.asp?DDFDocuments/t/G/TBTN24/EGY385.DOCX")</f>
        <v>https://docs.wto.org/imrd/directdoc.asp?DDFDocuments/t/G/TBTN24/EGY385.DOCX</v>
      </c>
      <c r="Q16" s="6" t="str">
        <f>HYPERLINK("https://docs.wto.org/imrd/directdoc.asp?DDFDocuments/u/G/TBTN24/EGY385.DOCX", "https://docs.wto.org/imrd/directdoc.asp?DDFDocuments/u/G/TBTN24/EGY385.DOCX")</f>
        <v>https://docs.wto.org/imrd/directdoc.asp?DDFDocuments/u/G/TBTN24/EGY385.DOCX</v>
      </c>
      <c r="R16" s="6" t="str">
        <f>HYPERLINK("https://docs.wto.org/imrd/directdoc.asp?DDFDocuments/v/G/TBTN24/EGY385.DOCX", "https://docs.wto.org/imrd/directdoc.asp?DDFDocuments/v/G/TBTN24/EGY385.DOCX")</f>
        <v>https://docs.wto.org/imrd/directdoc.asp?DDFDocuments/v/G/TBTN24/EGY385.DOCX</v>
      </c>
    </row>
    <row r="17" spans="1:18" ht="60" x14ac:dyDescent="0.25">
      <c r="A17" t="s">
        <v>1037</v>
      </c>
      <c r="B17" s="7">
        <v>45331</v>
      </c>
      <c r="C17" s="6" t="str">
        <f>HYPERLINK("https://eping.wto.org/en/Search?viewData= G/TBT/N/EGY/387"," G/TBT/N/EGY/387")</f>
        <v xml:space="preserve"> G/TBT/N/EGY/387</v>
      </c>
      <c r="D17" s="6" t="s">
        <v>274</v>
      </c>
      <c r="E17" s="8" t="s">
        <v>664</v>
      </c>
      <c r="F17" s="8" t="s">
        <v>665</v>
      </c>
      <c r="G17" s="8" t="s">
        <v>666</v>
      </c>
      <c r="H17" s="6" t="s">
        <v>591</v>
      </c>
      <c r="I17" s="6" t="s">
        <v>667</v>
      </c>
      <c r="J17" s="6" t="s">
        <v>279</v>
      </c>
      <c r="K17" s="6" t="s">
        <v>21</v>
      </c>
      <c r="L17" s="6"/>
      <c r="M17" s="7">
        <v>45391</v>
      </c>
      <c r="N17" s="6" t="s">
        <v>24</v>
      </c>
      <c r="O17" s="6"/>
      <c r="P17" s="6" t="str">
        <f>HYPERLINK("https://docs.wto.org/imrd/directdoc.asp?DDFDocuments/t/G/TBTN24/EGY387.DOCX", "https://docs.wto.org/imrd/directdoc.asp?DDFDocuments/t/G/TBTN24/EGY387.DOCX")</f>
        <v>https://docs.wto.org/imrd/directdoc.asp?DDFDocuments/t/G/TBTN24/EGY387.DOCX</v>
      </c>
      <c r="Q17" s="6" t="str">
        <f>HYPERLINK("https://docs.wto.org/imrd/directdoc.asp?DDFDocuments/u/G/TBTN24/EGY387.DOCX", "https://docs.wto.org/imrd/directdoc.asp?DDFDocuments/u/G/TBTN24/EGY387.DOCX")</f>
        <v>https://docs.wto.org/imrd/directdoc.asp?DDFDocuments/u/G/TBTN24/EGY387.DOCX</v>
      </c>
      <c r="R17" s="6" t="str">
        <f>HYPERLINK("https://docs.wto.org/imrd/directdoc.asp?DDFDocuments/v/G/TBTN24/EGY387.DOCX", "https://docs.wto.org/imrd/directdoc.asp?DDFDocuments/v/G/TBTN24/EGY387.DOCX")</f>
        <v>https://docs.wto.org/imrd/directdoc.asp?DDFDocuments/v/G/TBTN24/EGY387.DOCX</v>
      </c>
    </row>
    <row r="18" spans="1:18" ht="75" x14ac:dyDescent="0.25">
      <c r="A18" t="s">
        <v>1028</v>
      </c>
      <c r="B18" s="7">
        <v>45331</v>
      </c>
      <c r="C18" s="6" t="str">
        <f>HYPERLINK("https://eping.wto.org/en/Search?viewData= G/TBT/N/EGY/392"," G/TBT/N/EGY/392")</f>
        <v xml:space="preserve"> G/TBT/N/EGY/392</v>
      </c>
      <c r="D18" s="6" t="s">
        <v>274</v>
      </c>
      <c r="E18" s="8" t="s">
        <v>596</v>
      </c>
      <c r="F18" s="8" t="s">
        <v>597</v>
      </c>
      <c r="G18" s="8" t="s">
        <v>598</v>
      </c>
      <c r="H18" s="6" t="s">
        <v>21</v>
      </c>
      <c r="I18" s="6" t="s">
        <v>599</v>
      </c>
      <c r="J18" s="6" t="s">
        <v>279</v>
      </c>
      <c r="K18" s="6" t="s">
        <v>21</v>
      </c>
      <c r="L18" s="6"/>
      <c r="M18" s="7">
        <v>45391</v>
      </c>
      <c r="N18" s="6" t="s">
        <v>24</v>
      </c>
      <c r="O18" s="6"/>
      <c r="P18" s="6" t="str">
        <f>HYPERLINK("https://docs.wto.org/imrd/directdoc.asp?DDFDocuments/t/G/TBTN24/EGY392.DOCX", "https://docs.wto.org/imrd/directdoc.asp?DDFDocuments/t/G/TBTN24/EGY392.DOCX")</f>
        <v>https://docs.wto.org/imrd/directdoc.asp?DDFDocuments/t/G/TBTN24/EGY392.DOCX</v>
      </c>
      <c r="Q18" s="6" t="str">
        <f>HYPERLINK("https://docs.wto.org/imrd/directdoc.asp?DDFDocuments/u/G/TBTN24/EGY392.DOCX", "https://docs.wto.org/imrd/directdoc.asp?DDFDocuments/u/G/TBTN24/EGY392.DOCX")</f>
        <v>https://docs.wto.org/imrd/directdoc.asp?DDFDocuments/u/G/TBTN24/EGY392.DOCX</v>
      </c>
      <c r="R18" s="6" t="str">
        <f>HYPERLINK("https://docs.wto.org/imrd/directdoc.asp?DDFDocuments/v/G/TBTN24/EGY392.DOCX", "https://docs.wto.org/imrd/directdoc.asp?DDFDocuments/v/G/TBTN24/EGY392.DOCX")</f>
        <v>https://docs.wto.org/imrd/directdoc.asp?DDFDocuments/v/G/TBTN24/EGY392.DOCX</v>
      </c>
    </row>
    <row r="19" spans="1:18" ht="75" x14ac:dyDescent="0.25">
      <c r="A19" t="s">
        <v>1032</v>
      </c>
      <c r="B19" s="7">
        <v>45331</v>
      </c>
      <c r="C19" s="6" t="str">
        <f>HYPERLINK("https://eping.wto.org/en/Search?viewData= G/TBT/N/EGY/391"," G/TBT/N/EGY/391")</f>
        <v xml:space="preserve"> G/TBT/N/EGY/391</v>
      </c>
      <c r="D19" s="6" t="s">
        <v>274</v>
      </c>
      <c r="E19" s="8" t="s">
        <v>627</v>
      </c>
      <c r="F19" s="8" t="s">
        <v>628</v>
      </c>
      <c r="G19" s="8" t="s">
        <v>629</v>
      </c>
      <c r="H19" s="6" t="s">
        <v>21</v>
      </c>
      <c r="I19" s="6" t="s">
        <v>630</v>
      </c>
      <c r="J19" s="6" t="s">
        <v>279</v>
      </c>
      <c r="K19" s="6" t="s">
        <v>21</v>
      </c>
      <c r="L19" s="6"/>
      <c r="M19" s="7">
        <v>45391</v>
      </c>
      <c r="N19" s="6" t="s">
        <v>24</v>
      </c>
      <c r="O19" s="6"/>
      <c r="P19" s="6" t="str">
        <f>HYPERLINK("https://docs.wto.org/imrd/directdoc.asp?DDFDocuments/t/G/TBTN24/EGY391.DOCX", "https://docs.wto.org/imrd/directdoc.asp?DDFDocuments/t/G/TBTN24/EGY391.DOCX")</f>
        <v>https://docs.wto.org/imrd/directdoc.asp?DDFDocuments/t/G/TBTN24/EGY391.DOCX</v>
      </c>
      <c r="Q19" s="6" t="str">
        <f>HYPERLINK("https://docs.wto.org/imrd/directdoc.asp?DDFDocuments/u/G/TBTN24/EGY391.DOCX", "https://docs.wto.org/imrd/directdoc.asp?DDFDocuments/u/G/TBTN24/EGY391.DOCX")</f>
        <v>https://docs.wto.org/imrd/directdoc.asp?DDFDocuments/u/G/TBTN24/EGY391.DOCX</v>
      </c>
      <c r="R19" s="6" t="str">
        <f>HYPERLINK("https://docs.wto.org/imrd/directdoc.asp?DDFDocuments/v/G/TBTN24/EGY391.DOCX", "https://docs.wto.org/imrd/directdoc.asp?DDFDocuments/v/G/TBTN24/EGY391.DOCX")</f>
        <v>https://docs.wto.org/imrd/directdoc.asp?DDFDocuments/v/G/TBTN24/EGY391.DOCX</v>
      </c>
    </row>
    <row r="20" spans="1:18" ht="45" x14ac:dyDescent="0.25">
      <c r="A20" t="s">
        <v>975</v>
      </c>
      <c r="B20" s="7">
        <v>45338</v>
      </c>
      <c r="C20" s="6" t="str">
        <f>HYPERLINK("https://eping.wto.org/en/Search?viewData= G/TBT/N/MWI/94"," G/TBT/N/MWI/94")</f>
        <v xml:space="preserve"> G/TBT/N/MWI/94</v>
      </c>
      <c r="D20" s="6" t="s">
        <v>177</v>
      </c>
      <c r="E20" s="8" t="s">
        <v>280</v>
      </c>
      <c r="F20" s="8" t="s">
        <v>281</v>
      </c>
      <c r="G20" s="8" t="s">
        <v>282</v>
      </c>
      <c r="H20" s="6" t="s">
        <v>283</v>
      </c>
      <c r="I20" s="6" t="s">
        <v>284</v>
      </c>
      <c r="J20" s="6" t="s">
        <v>285</v>
      </c>
      <c r="K20" s="6" t="s">
        <v>141</v>
      </c>
      <c r="L20" s="6"/>
      <c r="M20" s="7">
        <v>45398</v>
      </c>
      <c r="N20" s="6" t="s">
        <v>24</v>
      </c>
      <c r="O20" s="8" t="s">
        <v>286</v>
      </c>
      <c r="P20" s="6" t="str">
        <f>HYPERLINK("https://docs.wto.org/imrd/directdoc.asp?DDFDocuments/t/G/TBTN24/MWI94.DOCX", "https://docs.wto.org/imrd/directdoc.asp?DDFDocuments/t/G/TBTN24/MWI94.DOCX")</f>
        <v>https://docs.wto.org/imrd/directdoc.asp?DDFDocuments/t/G/TBTN24/MWI94.DOCX</v>
      </c>
      <c r="Q20" s="6" t="str">
        <f>HYPERLINK("https://docs.wto.org/imrd/directdoc.asp?DDFDocuments/u/G/TBTN24/MWI94.DOCX", "https://docs.wto.org/imrd/directdoc.asp?DDFDocuments/u/G/TBTN24/MWI94.DOCX")</f>
        <v>https://docs.wto.org/imrd/directdoc.asp?DDFDocuments/u/G/TBTN24/MWI94.DOCX</v>
      </c>
      <c r="R20" s="6" t="str">
        <f>HYPERLINK("https://docs.wto.org/imrd/directdoc.asp?DDFDocuments/v/G/TBTN24/MWI94.DOCX", "https://docs.wto.org/imrd/directdoc.asp?DDFDocuments/v/G/TBTN24/MWI94.DOCX")</f>
        <v>https://docs.wto.org/imrd/directdoc.asp?DDFDocuments/v/G/TBTN24/MWI94.DOCX</v>
      </c>
    </row>
    <row r="21" spans="1:18" ht="45" x14ac:dyDescent="0.25">
      <c r="A21" t="s">
        <v>1067</v>
      </c>
      <c r="B21" s="7">
        <v>45327</v>
      </c>
      <c r="C21" s="6" t="str">
        <f>HYPERLINK("https://eping.wto.org/en/Search?viewData= G/TBT/N/TZA/1103"," G/TBT/N/TZA/1103")</f>
        <v xml:space="preserve"> G/TBT/N/TZA/1103</v>
      </c>
      <c r="D21" s="6" t="s">
        <v>824</v>
      </c>
      <c r="E21" s="8" t="s">
        <v>848</v>
      </c>
      <c r="F21" s="8" t="s">
        <v>849</v>
      </c>
      <c r="G21" s="8" t="s">
        <v>850</v>
      </c>
      <c r="H21" s="6" t="s">
        <v>851</v>
      </c>
      <c r="I21" s="6" t="s">
        <v>743</v>
      </c>
      <c r="J21" s="6" t="s">
        <v>846</v>
      </c>
      <c r="K21" s="6" t="s">
        <v>141</v>
      </c>
      <c r="L21" s="6"/>
      <c r="M21" s="7">
        <v>45387</v>
      </c>
      <c r="N21" s="6" t="s">
        <v>24</v>
      </c>
      <c r="O21" s="8" t="s">
        <v>852</v>
      </c>
      <c r="P21" s="6" t="str">
        <f>HYPERLINK("https://docs.wto.org/imrd/directdoc.asp?DDFDocuments/t/G/TBTN24/TZA1103.DOCX", "https://docs.wto.org/imrd/directdoc.asp?DDFDocuments/t/G/TBTN24/TZA1103.DOCX")</f>
        <v>https://docs.wto.org/imrd/directdoc.asp?DDFDocuments/t/G/TBTN24/TZA1103.DOCX</v>
      </c>
      <c r="Q21" s="6" t="str">
        <f>HYPERLINK("https://docs.wto.org/imrd/directdoc.asp?DDFDocuments/u/G/TBTN24/TZA1103.DOCX", "https://docs.wto.org/imrd/directdoc.asp?DDFDocuments/u/G/TBTN24/TZA1103.DOCX")</f>
        <v>https://docs.wto.org/imrd/directdoc.asp?DDFDocuments/u/G/TBTN24/TZA1103.DOCX</v>
      </c>
      <c r="R21" s="6" t="str">
        <f>HYPERLINK("https://docs.wto.org/imrd/directdoc.asp?DDFDocuments/v/G/TBTN24/TZA1103.DOCX", "https://docs.wto.org/imrd/directdoc.asp?DDFDocuments/v/G/TBTN24/TZA1103.DOCX")</f>
        <v>https://docs.wto.org/imrd/directdoc.asp?DDFDocuments/v/G/TBTN24/TZA1103.DOCX</v>
      </c>
    </row>
    <row r="22" spans="1:18" ht="210" x14ac:dyDescent="0.25">
      <c r="A22" t="s">
        <v>950</v>
      </c>
      <c r="B22" s="7">
        <v>45345</v>
      </c>
      <c r="C22" s="6" t="str">
        <f>HYPERLINK("https://eping.wto.org/en/Search?viewData= G/TBT/N/USA/2099"," G/TBT/N/USA/2099")</f>
        <v xml:space="preserve"> G/TBT/N/USA/2099</v>
      </c>
      <c r="D22" s="6" t="s">
        <v>185</v>
      </c>
      <c r="E22" s="8" t="s">
        <v>192</v>
      </c>
      <c r="F22" s="8" t="s">
        <v>193</v>
      </c>
      <c r="G22" s="8" t="s">
        <v>194</v>
      </c>
      <c r="H22" s="6" t="s">
        <v>21</v>
      </c>
      <c r="I22" s="6" t="s">
        <v>195</v>
      </c>
      <c r="J22" s="6" t="s">
        <v>196</v>
      </c>
      <c r="K22" s="6" t="s">
        <v>21</v>
      </c>
      <c r="L22" s="6"/>
      <c r="M22" s="7">
        <v>45434</v>
      </c>
      <c r="N22" s="6" t="s">
        <v>24</v>
      </c>
      <c r="O22" s="8" t="s">
        <v>197</v>
      </c>
      <c r="P22" s="6" t="str">
        <f>HYPERLINK("https://docs.wto.org/imrd/directdoc.asp?DDFDocuments/t/G/TBTN24/USA2099.DOCX", "https://docs.wto.org/imrd/directdoc.asp?DDFDocuments/t/G/TBTN24/USA2099.DOCX")</f>
        <v>https://docs.wto.org/imrd/directdoc.asp?DDFDocuments/t/G/TBTN24/USA2099.DOCX</v>
      </c>
      <c r="Q22" s="6" t="str">
        <f>HYPERLINK("https://docs.wto.org/imrd/directdoc.asp?DDFDocuments/u/G/TBTN24/USA2099.DOCX", "https://docs.wto.org/imrd/directdoc.asp?DDFDocuments/u/G/TBTN24/USA2099.DOCX")</f>
        <v>https://docs.wto.org/imrd/directdoc.asp?DDFDocuments/u/G/TBTN24/USA2099.DOCX</v>
      </c>
      <c r="R22" s="6" t="str">
        <f>HYPERLINK("https://docs.wto.org/imrd/directdoc.asp?DDFDocuments/v/G/TBTN24/USA2099.DOCX", "https://docs.wto.org/imrd/directdoc.asp?DDFDocuments/v/G/TBTN24/USA2099.DOCX")</f>
        <v>https://docs.wto.org/imrd/directdoc.asp?DDFDocuments/v/G/TBTN24/USA2099.DOCX</v>
      </c>
    </row>
    <row r="23" spans="1:18" ht="75" x14ac:dyDescent="0.25">
      <c r="A23" t="s">
        <v>1045</v>
      </c>
      <c r="B23" s="7">
        <v>45331</v>
      </c>
      <c r="C23" s="6" t="str">
        <f>HYPERLINK("https://eping.wto.org/en/Search?viewData= G/TBT/N/EGY/393"," G/TBT/N/EGY/393")</f>
        <v xml:space="preserve"> G/TBT/N/EGY/393</v>
      </c>
      <c r="D23" s="6" t="s">
        <v>274</v>
      </c>
      <c r="E23" s="8" t="s">
        <v>723</v>
      </c>
      <c r="F23" s="8" t="s">
        <v>724</v>
      </c>
      <c r="G23" s="8" t="s">
        <v>725</v>
      </c>
      <c r="H23" s="6" t="s">
        <v>21</v>
      </c>
      <c r="I23" s="6" t="s">
        <v>726</v>
      </c>
      <c r="J23" s="6" t="s">
        <v>279</v>
      </c>
      <c r="K23" s="6" t="s">
        <v>21</v>
      </c>
      <c r="L23" s="6"/>
      <c r="M23" s="7">
        <v>45391</v>
      </c>
      <c r="N23" s="6" t="s">
        <v>24</v>
      </c>
      <c r="O23" s="6"/>
      <c r="P23" s="6" t="str">
        <f>HYPERLINK("https://docs.wto.org/imrd/directdoc.asp?DDFDocuments/t/G/TBTN24/EGY393.DOCX", "https://docs.wto.org/imrd/directdoc.asp?DDFDocuments/t/G/TBTN24/EGY393.DOCX")</f>
        <v>https://docs.wto.org/imrd/directdoc.asp?DDFDocuments/t/G/TBTN24/EGY393.DOCX</v>
      </c>
      <c r="Q23" s="6" t="str">
        <f>HYPERLINK("https://docs.wto.org/imrd/directdoc.asp?DDFDocuments/u/G/TBTN24/EGY393.DOCX", "https://docs.wto.org/imrd/directdoc.asp?DDFDocuments/u/G/TBTN24/EGY393.DOCX")</f>
        <v>https://docs.wto.org/imrd/directdoc.asp?DDFDocuments/u/G/TBTN24/EGY393.DOCX</v>
      </c>
      <c r="R23" s="6" t="str">
        <f>HYPERLINK("https://docs.wto.org/imrd/directdoc.asp?DDFDocuments/v/G/TBTN24/EGY393.DOCX", "https://docs.wto.org/imrd/directdoc.asp?DDFDocuments/v/G/TBTN24/EGY393.DOCX")</f>
        <v>https://docs.wto.org/imrd/directdoc.asp?DDFDocuments/v/G/TBTN24/EGY393.DOCX</v>
      </c>
    </row>
    <row r="24" spans="1:18" ht="60" x14ac:dyDescent="0.25">
      <c r="A24" t="s">
        <v>1002</v>
      </c>
      <c r="B24" s="7">
        <v>45334</v>
      </c>
      <c r="C24" s="6" t="str">
        <f>HYPERLINK("https://eping.wto.org/en/Search?viewData= G/TBT/N/CHN/1823"," G/TBT/N/CHN/1823")</f>
        <v xml:space="preserve"> G/TBT/N/CHN/1823</v>
      </c>
      <c r="D24" s="6" t="s">
        <v>420</v>
      </c>
      <c r="E24" s="8" t="s">
        <v>427</v>
      </c>
      <c r="F24" s="8" t="s">
        <v>428</v>
      </c>
      <c r="G24" s="8" t="s">
        <v>429</v>
      </c>
      <c r="H24" s="6" t="s">
        <v>430</v>
      </c>
      <c r="I24" s="6" t="s">
        <v>431</v>
      </c>
      <c r="J24" s="6" t="s">
        <v>175</v>
      </c>
      <c r="K24" s="6" t="s">
        <v>21</v>
      </c>
      <c r="L24" s="6"/>
      <c r="M24" s="7">
        <v>45394</v>
      </c>
      <c r="N24" s="6" t="s">
        <v>24</v>
      </c>
      <c r="O24" s="8" t="s">
        <v>432</v>
      </c>
      <c r="P24" s="6" t="str">
        <f>HYPERLINK("https://docs.wto.org/imrd/directdoc.asp?DDFDocuments/t/G/TBTN24/CHN1823.DOCX", "https://docs.wto.org/imrd/directdoc.asp?DDFDocuments/t/G/TBTN24/CHN1823.DOCX")</f>
        <v>https://docs.wto.org/imrd/directdoc.asp?DDFDocuments/t/G/TBTN24/CHN1823.DOCX</v>
      </c>
      <c r="Q24" s="6" t="str">
        <f>HYPERLINK("https://docs.wto.org/imrd/directdoc.asp?DDFDocuments/u/G/TBTN24/CHN1823.DOCX", "https://docs.wto.org/imrd/directdoc.asp?DDFDocuments/u/G/TBTN24/CHN1823.DOCX")</f>
        <v>https://docs.wto.org/imrd/directdoc.asp?DDFDocuments/u/G/TBTN24/CHN1823.DOCX</v>
      </c>
      <c r="R24" s="6" t="str">
        <f>HYPERLINK("https://docs.wto.org/imrd/directdoc.asp?DDFDocuments/v/G/TBTN24/CHN1823.DOCX", "https://docs.wto.org/imrd/directdoc.asp?DDFDocuments/v/G/TBTN24/CHN1823.DOCX")</f>
        <v>https://docs.wto.org/imrd/directdoc.asp?DDFDocuments/v/G/TBTN24/CHN1823.DOCX</v>
      </c>
    </row>
    <row r="25" spans="1:18" ht="75" x14ac:dyDescent="0.25">
      <c r="A25" t="s">
        <v>936</v>
      </c>
      <c r="B25" s="7">
        <v>45351</v>
      </c>
      <c r="C25" s="6" t="str">
        <f>HYPERLINK("https://eping.wto.org/en/Search?viewData= G/TBT/N/DNK/133"," G/TBT/N/DNK/133")</f>
        <v xml:space="preserve"> G/TBT/N/DNK/133</v>
      </c>
      <c r="D25" s="6" t="s">
        <v>49</v>
      </c>
      <c r="E25" s="8" t="s">
        <v>50</v>
      </c>
      <c r="F25" s="8" t="s">
        <v>51</v>
      </c>
      <c r="G25" s="8" t="s">
        <v>52</v>
      </c>
      <c r="H25" s="6" t="s">
        <v>53</v>
      </c>
      <c r="I25" s="6" t="s">
        <v>21</v>
      </c>
      <c r="J25" s="6" t="s">
        <v>54</v>
      </c>
      <c r="K25" s="6" t="s">
        <v>21</v>
      </c>
      <c r="L25" s="6"/>
      <c r="M25" s="7">
        <v>45422</v>
      </c>
      <c r="N25" s="6" t="s">
        <v>24</v>
      </c>
      <c r="O25" s="8" t="s">
        <v>55</v>
      </c>
      <c r="P25" s="6" t="str">
        <f>HYPERLINK("https://docs.wto.org/imrd/directdoc.asp?DDFDocuments/t/G/TBTN24/DNK133.DOCX", "https://docs.wto.org/imrd/directdoc.asp?DDFDocuments/t/G/TBTN24/DNK133.DOCX")</f>
        <v>https://docs.wto.org/imrd/directdoc.asp?DDFDocuments/t/G/TBTN24/DNK133.DOCX</v>
      </c>
      <c r="Q25" s="6"/>
      <c r="R25" s="6"/>
    </row>
    <row r="26" spans="1:18" ht="60" x14ac:dyDescent="0.25">
      <c r="A26" t="s">
        <v>1014</v>
      </c>
      <c r="B26" s="7">
        <v>45334</v>
      </c>
      <c r="C26" s="6" t="str">
        <f>HYPERLINK("https://eping.wto.org/en/Search?viewData= G/TBT/N/CHN/1809"," G/TBT/N/CHN/1809")</f>
        <v xml:space="preserve"> G/TBT/N/CHN/1809</v>
      </c>
      <c r="D26" s="6" t="s">
        <v>420</v>
      </c>
      <c r="E26" s="8" t="s">
        <v>519</v>
      </c>
      <c r="F26" s="8" t="s">
        <v>520</v>
      </c>
      <c r="G26" s="8" t="s">
        <v>521</v>
      </c>
      <c r="H26" s="6" t="s">
        <v>522</v>
      </c>
      <c r="I26" s="6" t="s">
        <v>425</v>
      </c>
      <c r="J26" s="6" t="s">
        <v>31</v>
      </c>
      <c r="K26" s="6" t="s">
        <v>21</v>
      </c>
      <c r="L26" s="6"/>
      <c r="M26" s="7">
        <v>45394</v>
      </c>
      <c r="N26" s="6" t="s">
        <v>24</v>
      </c>
      <c r="O26" s="8" t="s">
        <v>523</v>
      </c>
      <c r="P26" s="6" t="str">
        <f>HYPERLINK("https://docs.wto.org/imrd/directdoc.asp?DDFDocuments/t/G/TBTN24/CHN1809.DOCX", "https://docs.wto.org/imrd/directdoc.asp?DDFDocuments/t/G/TBTN24/CHN1809.DOCX")</f>
        <v>https://docs.wto.org/imrd/directdoc.asp?DDFDocuments/t/G/TBTN24/CHN1809.DOCX</v>
      </c>
      <c r="Q26" s="6" t="str">
        <f>HYPERLINK("https://docs.wto.org/imrd/directdoc.asp?DDFDocuments/u/G/TBTN24/CHN1809.DOCX", "https://docs.wto.org/imrd/directdoc.asp?DDFDocuments/u/G/TBTN24/CHN1809.DOCX")</f>
        <v>https://docs.wto.org/imrd/directdoc.asp?DDFDocuments/u/G/TBTN24/CHN1809.DOCX</v>
      </c>
      <c r="R26" s="6" t="str">
        <f>HYPERLINK("https://docs.wto.org/imrd/directdoc.asp?DDFDocuments/v/G/TBTN24/CHN1809.DOCX", "https://docs.wto.org/imrd/directdoc.asp?DDFDocuments/v/G/TBTN24/CHN1809.DOCX")</f>
        <v>https://docs.wto.org/imrd/directdoc.asp?DDFDocuments/v/G/TBTN24/CHN1809.DOCX</v>
      </c>
    </row>
    <row r="27" spans="1:18" ht="75" x14ac:dyDescent="0.25">
      <c r="A27" t="s">
        <v>1035</v>
      </c>
      <c r="B27" s="7">
        <v>45331</v>
      </c>
      <c r="C27" s="6" t="str">
        <f>HYPERLINK("https://eping.wto.org/en/Search?viewData= G/TBT/N/CHN/1799"," G/TBT/N/CHN/1799")</f>
        <v xml:space="preserve"> G/TBT/N/CHN/1799</v>
      </c>
      <c r="D27" s="6" t="s">
        <v>420</v>
      </c>
      <c r="E27" s="8" t="s">
        <v>637</v>
      </c>
      <c r="F27" s="8" t="s">
        <v>638</v>
      </c>
      <c r="G27" s="8" t="s">
        <v>639</v>
      </c>
      <c r="H27" s="6" t="s">
        <v>640</v>
      </c>
      <c r="I27" s="6" t="s">
        <v>425</v>
      </c>
      <c r="J27" s="6" t="s">
        <v>31</v>
      </c>
      <c r="K27" s="6" t="s">
        <v>21</v>
      </c>
      <c r="L27" s="6"/>
      <c r="M27" s="7">
        <v>45391</v>
      </c>
      <c r="N27" s="6" t="s">
        <v>24</v>
      </c>
      <c r="O27" s="8" t="s">
        <v>641</v>
      </c>
      <c r="P27" s="6" t="str">
        <f>HYPERLINK("https://docs.wto.org/imrd/directdoc.asp?DDFDocuments/t/G/TBTN24/CHN1799.DOCX", "https://docs.wto.org/imrd/directdoc.asp?DDFDocuments/t/G/TBTN24/CHN1799.DOCX")</f>
        <v>https://docs.wto.org/imrd/directdoc.asp?DDFDocuments/t/G/TBTN24/CHN1799.DOCX</v>
      </c>
      <c r="Q27" s="6" t="str">
        <f>HYPERLINK("https://docs.wto.org/imrd/directdoc.asp?DDFDocuments/u/G/TBTN24/CHN1799.DOCX", "https://docs.wto.org/imrd/directdoc.asp?DDFDocuments/u/G/TBTN24/CHN1799.DOCX")</f>
        <v>https://docs.wto.org/imrd/directdoc.asp?DDFDocuments/u/G/TBTN24/CHN1799.DOCX</v>
      </c>
      <c r="R27" s="6" t="str">
        <f>HYPERLINK("https://docs.wto.org/imrd/directdoc.asp?DDFDocuments/v/G/TBTN24/CHN1799.DOCX", "https://docs.wto.org/imrd/directdoc.asp?DDFDocuments/v/G/TBTN24/CHN1799.DOCX")</f>
        <v>https://docs.wto.org/imrd/directdoc.asp?DDFDocuments/v/G/TBTN24/CHN1799.DOCX</v>
      </c>
    </row>
    <row r="28" spans="1:18" ht="60" x14ac:dyDescent="0.25">
      <c r="A28" t="s">
        <v>1001</v>
      </c>
      <c r="B28" s="7">
        <v>45334</v>
      </c>
      <c r="C28" s="6" t="str">
        <f>HYPERLINK("https://eping.wto.org/en/Search?viewData= G/TBT/N/CHN/1810"," G/TBT/N/CHN/1810")</f>
        <v xml:space="preserve"> G/TBT/N/CHN/1810</v>
      </c>
      <c r="D28" s="6" t="s">
        <v>420</v>
      </c>
      <c r="E28" s="8" t="s">
        <v>421</v>
      </c>
      <c r="F28" s="8" t="s">
        <v>422</v>
      </c>
      <c r="G28" s="8" t="s">
        <v>423</v>
      </c>
      <c r="H28" s="6" t="s">
        <v>424</v>
      </c>
      <c r="I28" s="6" t="s">
        <v>425</v>
      </c>
      <c r="J28" s="6" t="s">
        <v>31</v>
      </c>
      <c r="K28" s="6" t="s">
        <v>21</v>
      </c>
      <c r="L28" s="6"/>
      <c r="M28" s="7">
        <v>45394</v>
      </c>
      <c r="N28" s="6" t="s">
        <v>24</v>
      </c>
      <c r="O28" s="8" t="s">
        <v>426</v>
      </c>
      <c r="P28" s="6" t="str">
        <f>HYPERLINK("https://docs.wto.org/imrd/directdoc.asp?DDFDocuments/t/G/TBTN24/CHN1810.DOCX", "https://docs.wto.org/imrd/directdoc.asp?DDFDocuments/t/G/TBTN24/CHN1810.DOCX")</f>
        <v>https://docs.wto.org/imrd/directdoc.asp?DDFDocuments/t/G/TBTN24/CHN1810.DOCX</v>
      </c>
      <c r="Q28" s="6" t="str">
        <f>HYPERLINK("https://docs.wto.org/imrd/directdoc.asp?DDFDocuments/u/G/TBTN24/CHN1810.DOCX", "https://docs.wto.org/imrd/directdoc.asp?DDFDocuments/u/G/TBTN24/CHN1810.DOCX")</f>
        <v>https://docs.wto.org/imrd/directdoc.asp?DDFDocuments/u/G/TBTN24/CHN1810.DOCX</v>
      </c>
      <c r="R28" s="6" t="str">
        <f>HYPERLINK("https://docs.wto.org/imrd/directdoc.asp?DDFDocuments/v/G/TBTN24/CHN1810.DOCX", "https://docs.wto.org/imrd/directdoc.asp?DDFDocuments/v/G/TBTN24/CHN1810.DOCX")</f>
        <v>https://docs.wto.org/imrd/directdoc.asp?DDFDocuments/v/G/TBTN24/CHN1810.DOCX</v>
      </c>
    </row>
    <row r="29" spans="1:18" ht="60" x14ac:dyDescent="0.25">
      <c r="A29" t="s">
        <v>1004</v>
      </c>
      <c r="B29" s="7">
        <v>45334</v>
      </c>
      <c r="C29" s="6" t="str">
        <f>HYPERLINK("https://eping.wto.org/en/Search?viewData= G/TBT/N/CHN/1814"," G/TBT/N/CHN/1814")</f>
        <v xml:space="preserve"> G/TBT/N/CHN/1814</v>
      </c>
      <c r="D29" s="6" t="s">
        <v>420</v>
      </c>
      <c r="E29" s="8" t="s">
        <v>439</v>
      </c>
      <c r="F29" s="8" t="s">
        <v>440</v>
      </c>
      <c r="G29" s="8" t="s">
        <v>441</v>
      </c>
      <c r="H29" s="6" t="s">
        <v>442</v>
      </c>
      <c r="I29" s="6" t="s">
        <v>174</v>
      </c>
      <c r="J29" s="6" t="s">
        <v>73</v>
      </c>
      <c r="K29" s="6" t="s">
        <v>21</v>
      </c>
      <c r="L29" s="6"/>
      <c r="M29" s="7">
        <v>45394</v>
      </c>
      <c r="N29" s="6" t="s">
        <v>24</v>
      </c>
      <c r="O29" s="8" t="s">
        <v>443</v>
      </c>
      <c r="P29" s="6" t="str">
        <f>HYPERLINK("https://docs.wto.org/imrd/directdoc.asp?DDFDocuments/t/G/TBTN24/CHN1814.DOCX", "https://docs.wto.org/imrd/directdoc.asp?DDFDocuments/t/G/TBTN24/CHN1814.DOCX")</f>
        <v>https://docs.wto.org/imrd/directdoc.asp?DDFDocuments/t/G/TBTN24/CHN1814.DOCX</v>
      </c>
      <c r="Q29" s="6" t="str">
        <f>HYPERLINK("https://docs.wto.org/imrd/directdoc.asp?DDFDocuments/u/G/TBTN24/CHN1814.DOCX", "https://docs.wto.org/imrd/directdoc.asp?DDFDocuments/u/G/TBTN24/CHN1814.DOCX")</f>
        <v>https://docs.wto.org/imrd/directdoc.asp?DDFDocuments/u/G/TBTN24/CHN1814.DOCX</v>
      </c>
      <c r="R29" s="6" t="str">
        <f>HYPERLINK("https://docs.wto.org/imrd/directdoc.asp?DDFDocuments/v/G/TBTN24/CHN1814.DOCX", "https://docs.wto.org/imrd/directdoc.asp?DDFDocuments/v/G/TBTN24/CHN1814.DOCX")</f>
        <v>https://docs.wto.org/imrd/directdoc.asp?DDFDocuments/v/G/TBTN24/CHN1814.DOCX</v>
      </c>
    </row>
    <row r="30" spans="1:18" ht="45" x14ac:dyDescent="0.25">
      <c r="A30" t="s">
        <v>1017</v>
      </c>
      <c r="B30" s="7">
        <v>45334</v>
      </c>
      <c r="C30" s="6" t="str">
        <f>HYPERLINK("https://eping.wto.org/en/Search?viewData= G/TBT/N/CHN/1806"," G/TBT/N/CHN/1806")</f>
        <v xml:space="preserve"> G/TBT/N/CHN/1806</v>
      </c>
      <c r="D30" s="6" t="s">
        <v>420</v>
      </c>
      <c r="E30" s="8" t="s">
        <v>540</v>
      </c>
      <c r="F30" s="8" t="s">
        <v>541</v>
      </c>
      <c r="G30" s="8" t="s">
        <v>542</v>
      </c>
      <c r="H30" s="6" t="s">
        <v>543</v>
      </c>
      <c r="I30" s="6" t="s">
        <v>425</v>
      </c>
      <c r="J30" s="6" t="s">
        <v>73</v>
      </c>
      <c r="K30" s="6" t="s">
        <v>21</v>
      </c>
      <c r="L30" s="6"/>
      <c r="M30" s="7">
        <v>45394</v>
      </c>
      <c r="N30" s="6" t="s">
        <v>24</v>
      </c>
      <c r="O30" s="8" t="s">
        <v>544</v>
      </c>
      <c r="P30" s="6" t="str">
        <f>HYPERLINK("https://docs.wto.org/imrd/directdoc.asp?DDFDocuments/t/G/TBTN24/CHN1806.DOCX", "https://docs.wto.org/imrd/directdoc.asp?DDFDocuments/t/G/TBTN24/CHN1806.DOCX")</f>
        <v>https://docs.wto.org/imrd/directdoc.asp?DDFDocuments/t/G/TBTN24/CHN1806.DOCX</v>
      </c>
      <c r="Q30" s="6" t="str">
        <f>HYPERLINK("https://docs.wto.org/imrd/directdoc.asp?DDFDocuments/u/G/TBTN24/CHN1806.DOCX", "https://docs.wto.org/imrd/directdoc.asp?DDFDocuments/u/G/TBTN24/CHN1806.DOCX")</f>
        <v>https://docs.wto.org/imrd/directdoc.asp?DDFDocuments/u/G/TBTN24/CHN1806.DOCX</v>
      </c>
      <c r="R30" s="6" t="str">
        <f>HYPERLINK("https://docs.wto.org/imrd/directdoc.asp?DDFDocuments/v/G/TBTN24/CHN1806.DOCX", "https://docs.wto.org/imrd/directdoc.asp?DDFDocuments/v/G/TBTN24/CHN1806.DOCX")</f>
        <v>https://docs.wto.org/imrd/directdoc.asp?DDFDocuments/v/G/TBTN24/CHN1806.DOCX</v>
      </c>
    </row>
    <row r="31" spans="1:18" ht="60" x14ac:dyDescent="0.25">
      <c r="A31" t="s">
        <v>1018</v>
      </c>
      <c r="B31" s="7">
        <v>45334</v>
      </c>
      <c r="C31" s="6" t="str">
        <f>HYPERLINK("https://eping.wto.org/en/Search?viewData= G/TBT/N/CHN/1807"," G/TBT/N/CHN/1807")</f>
        <v xml:space="preserve"> G/TBT/N/CHN/1807</v>
      </c>
      <c r="D31" s="6" t="s">
        <v>420</v>
      </c>
      <c r="E31" s="8" t="s">
        <v>545</v>
      </c>
      <c r="F31" s="8" t="s">
        <v>546</v>
      </c>
      <c r="G31" s="8" t="s">
        <v>547</v>
      </c>
      <c r="H31" s="6" t="s">
        <v>548</v>
      </c>
      <c r="I31" s="6" t="s">
        <v>425</v>
      </c>
      <c r="J31" s="6" t="s">
        <v>31</v>
      </c>
      <c r="K31" s="6" t="s">
        <v>21</v>
      </c>
      <c r="L31" s="6"/>
      <c r="M31" s="7">
        <v>45394</v>
      </c>
      <c r="N31" s="6" t="s">
        <v>24</v>
      </c>
      <c r="O31" s="8" t="s">
        <v>549</v>
      </c>
      <c r="P31" s="6" t="str">
        <f>HYPERLINK("https://docs.wto.org/imrd/directdoc.asp?DDFDocuments/t/G/TBTN24/CHN1807.DOCX", "https://docs.wto.org/imrd/directdoc.asp?DDFDocuments/t/G/TBTN24/CHN1807.DOCX")</f>
        <v>https://docs.wto.org/imrd/directdoc.asp?DDFDocuments/t/G/TBTN24/CHN1807.DOCX</v>
      </c>
      <c r="Q31" s="6" t="str">
        <f>HYPERLINK("https://docs.wto.org/imrd/directdoc.asp?DDFDocuments/u/G/TBTN24/CHN1807.DOCX", "https://docs.wto.org/imrd/directdoc.asp?DDFDocuments/u/G/TBTN24/CHN1807.DOCX")</f>
        <v>https://docs.wto.org/imrd/directdoc.asp?DDFDocuments/u/G/TBTN24/CHN1807.DOCX</v>
      </c>
      <c r="R31" s="6" t="str">
        <f>HYPERLINK("https://docs.wto.org/imrd/directdoc.asp?DDFDocuments/v/G/TBTN24/CHN1807.DOCX", "https://docs.wto.org/imrd/directdoc.asp?DDFDocuments/v/G/TBTN24/CHN1807.DOCX")</f>
        <v>https://docs.wto.org/imrd/directdoc.asp?DDFDocuments/v/G/TBTN24/CHN1807.DOCX</v>
      </c>
    </row>
    <row r="32" spans="1:18" ht="150" x14ac:dyDescent="0.25">
      <c r="A32" t="s">
        <v>987</v>
      </c>
      <c r="B32" s="7">
        <v>45337</v>
      </c>
      <c r="C32" s="6" t="str">
        <f>HYPERLINK("https://eping.wto.org/en/Search?viewData= G/TBT/N/EGY/411"," G/TBT/N/EGY/411")</f>
        <v xml:space="preserve"> G/TBT/N/EGY/411</v>
      </c>
      <c r="D32" s="6" t="s">
        <v>274</v>
      </c>
      <c r="E32" s="8" t="s">
        <v>353</v>
      </c>
      <c r="F32" s="8" t="s">
        <v>354</v>
      </c>
      <c r="G32" s="8" t="s">
        <v>355</v>
      </c>
      <c r="H32" s="6" t="s">
        <v>21</v>
      </c>
      <c r="I32" s="6" t="s">
        <v>356</v>
      </c>
      <c r="J32" s="6" t="s">
        <v>279</v>
      </c>
      <c r="K32" s="6" t="s">
        <v>21</v>
      </c>
      <c r="L32" s="6"/>
      <c r="M32" s="7">
        <v>45397</v>
      </c>
      <c r="N32" s="6" t="s">
        <v>24</v>
      </c>
      <c r="O32" s="6"/>
      <c r="P32" s="6" t="str">
        <f>HYPERLINK("https://docs.wto.org/imrd/directdoc.asp?DDFDocuments/t/G/TBTN24/EGY411.DOCX", "https://docs.wto.org/imrd/directdoc.asp?DDFDocuments/t/G/TBTN24/EGY411.DOCX")</f>
        <v>https://docs.wto.org/imrd/directdoc.asp?DDFDocuments/t/G/TBTN24/EGY411.DOCX</v>
      </c>
      <c r="Q32" s="6" t="str">
        <f>HYPERLINK("https://docs.wto.org/imrd/directdoc.asp?DDFDocuments/u/G/TBTN24/EGY411.DOCX", "https://docs.wto.org/imrd/directdoc.asp?DDFDocuments/u/G/TBTN24/EGY411.DOCX")</f>
        <v>https://docs.wto.org/imrd/directdoc.asp?DDFDocuments/u/G/TBTN24/EGY411.DOCX</v>
      </c>
      <c r="R32" s="6" t="str">
        <f>HYPERLINK("https://docs.wto.org/imrd/directdoc.asp?DDFDocuments/v/G/TBTN24/EGY411.DOCX", "https://docs.wto.org/imrd/directdoc.asp?DDFDocuments/v/G/TBTN24/EGY411.DOCX")</f>
        <v>https://docs.wto.org/imrd/directdoc.asp?DDFDocuments/v/G/TBTN24/EGY411.DOCX</v>
      </c>
    </row>
    <row r="33" spans="1:18" ht="60" x14ac:dyDescent="0.25">
      <c r="A33" t="s">
        <v>1055</v>
      </c>
      <c r="B33" s="7">
        <v>45329</v>
      </c>
      <c r="C33" s="6" t="str">
        <f>HYPERLINK("https://eping.wto.org/en/Search?viewData= G/TBT/N/EU/1045"," G/TBT/N/EU/1045")</f>
        <v xml:space="preserve"> G/TBT/N/EU/1045</v>
      </c>
      <c r="D33" s="6" t="s">
        <v>117</v>
      </c>
      <c r="E33" s="8" t="s">
        <v>781</v>
      </c>
      <c r="F33" s="8" t="s">
        <v>782</v>
      </c>
      <c r="G33" s="8" t="s">
        <v>783</v>
      </c>
      <c r="H33" s="6" t="s">
        <v>21</v>
      </c>
      <c r="I33" s="6" t="s">
        <v>784</v>
      </c>
      <c r="J33" s="6" t="s">
        <v>175</v>
      </c>
      <c r="K33" s="6" t="s">
        <v>21</v>
      </c>
      <c r="L33" s="6"/>
      <c r="M33" s="7">
        <v>45419</v>
      </c>
      <c r="N33" s="6" t="s">
        <v>24</v>
      </c>
      <c r="O33" s="8" t="s">
        <v>785</v>
      </c>
      <c r="P33" s="6" t="str">
        <f>HYPERLINK("https://docs.wto.org/imrd/directdoc.asp?DDFDocuments/t/G/TBTN24/EU1045.DOCX", "https://docs.wto.org/imrd/directdoc.asp?DDFDocuments/t/G/TBTN24/EU1045.DOCX")</f>
        <v>https://docs.wto.org/imrd/directdoc.asp?DDFDocuments/t/G/TBTN24/EU1045.DOCX</v>
      </c>
      <c r="Q33" s="6" t="str">
        <f>HYPERLINK("https://docs.wto.org/imrd/directdoc.asp?DDFDocuments/u/G/TBTN24/EU1045.DOCX", "https://docs.wto.org/imrd/directdoc.asp?DDFDocuments/u/G/TBTN24/EU1045.DOCX")</f>
        <v>https://docs.wto.org/imrd/directdoc.asp?DDFDocuments/u/G/TBTN24/EU1045.DOCX</v>
      </c>
      <c r="R33" s="6" t="str">
        <f>HYPERLINK("https://docs.wto.org/imrd/directdoc.asp?DDFDocuments/v/G/TBTN24/EU1045.DOCX", "https://docs.wto.org/imrd/directdoc.asp?DDFDocuments/v/G/TBTN24/EU1045.DOCX")</f>
        <v>https://docs.wto.org/imrd/directdoc.asp?DDFDocuments/v/G/TBTN24/EU1045.DOCX</v>
      </c>
    </row>
    <row r="34" spans="1:18" ht="90" x14ac:dyDescent="0.25">
      <c r="A34" t="s">
        <v>943</v>
      </c>
      <c r="B34" s="7">
        <v>45349</v>
      </c>
      <c r="C34" s="6" t="str">
        <f>HYPERLINK("https://eping.wto.org/en/Search?viewData= G/TBT/N/VNM/291"," G/TBT/N/VNM/291")</f>
        <v xml:space="preserve"> G/TBT/N/VNM/291</v>
      </c>
      <c r="D34" s="6" t="s">
        <v>67</v>
      </c>
      <c r="E34" s="8" t="s">
        <v>130</v>
      </c>
      <c r="F34" s="8" t="s">
        <v>131</v>
      </c>
      <c r="G34" s="8" t="s">
        <v>132</v>
      </c>
      <c r="H34" s="6" t="s">
        <v>133</v>
      </c>
      <c r="I34" s="6" t="s">
        <v>134</v>
      </c>
      <c r="J34" s="6" t="s">
        <v>73</v>
      </c>
      <c r="K34" s="6" t="s">
        <v>21</v>
      </c>
      <c r="L34" s="6"/>
      <c r="M34" s="7">
        <v>45409</v>
      </c>
      <c r="N34" s="6" t="s">
        <v>24</v>
      </c>
      <c r="O34" s="8" t="s">
        <v>135</v>
      </c>
      <c r="P34" s="6" t="str">
        <f>HYPERLINK("https://docs.wto.org/imrd/directdoc.asp?DDFDocuments/t/G/TBTN24/VNM291.DOCX", "https://docs.wto.org/imrd/directdoc.asp?DDFDocuments/t/G/TBTN24/VNM291.DOCX")</f>
        <v>https://docs.wto.org/imrd/directdoc.asp?DDFDocuments/t/G/TBTN24/VNM291.DOCX</v>
      </c>
      <c r="Q34" s="6"/>
      <c r="R34" s="6" t="str">
        <f>HYPERLINK("https://docs.wto.org/imrd/directdoc.asp?DDFDocuments/v/G/TBTN24/VNM291.DOCX", "https://docs.wto.org/imrd/directdoc.asp?DDFDocuments/v/G/TBTN24/VNM291.DOCX")</f>
        <v>https://docs.wto.org/imrd/directdoc.asp?DDFDocuments/v/G/TBTN24/VNM291.DOCX</v>
      </c>
    </row>
    <row r="35" spans="1:18" ht="90" x14ac:dyDescent="0.25">
      <c r="A35" t="s">
        <v>1016</v>
      </c>
      <c r="B35" s="7">
        <v>45334</v>
      </c>
      <c r="C35" s="6" t="str">
        <f>HYPERLINK("https://eping.wto.org/en/Search?viewData= G/TBT/N/CHN/1811"," G/TBT/N/CHN/1811")</f>
        <v xml:space="preserve"> G/TBT/N/CHN/1811</v>
      </c>
      <c r="D35" s="6" t="s">
        <v>420</v>
      </c>
      <c r="E35" s="8" t="s">
        <v>530</v>
      </c>
      <c r="F35" s="8" t="s">
        <v>531</v>
      </c>
      <c r="G35" s="8" t="s">
        <v>532</v>
      </c>
      <c r="H35" s="6" t="s">
        <v>533</v>
      </c>
      <c r="I35" s="6" t="s">
        <v>534</v>
      </c>
      <c r="J35" s="6" t="s">
        <v>73</v>
      </c>
      <c r="K35" s="6" t="s">
        <v>21</v>
      </c>
      <c r="L35" s="6"/>
      <c r="M35" s="7">
        <v>45394</v>
      </c>
      <c r="N35" s="6" t="s">
        <v>24</v>
      </c>
      <c r="O35" s="8" t="s">
        <v>535</v>
      </c>
      <c r="P35" s="6" t="str">
        <f>HYPERLINK("https://docs.wto.org/imrd/directdoc.asp?DDFDocuments/t/G/TBTN24/CHN1811.DOCX", "https://docs.wto.org/imrd/directdoc.asp?DDFDocuments/t/G/TBTN24/CHN1811.DOCX")</f>
        <v>https://docs.wto.org/imrd/directdoc.asp?DDFDocuments/t/G/TBTN24/CHN1811.DOCX</v>
      </c>
      <c r="Q35" s="6" t="str">
        <f>HYPERLINK("https://docs.wto.org/imrd/directdoc.asp?DDFDocuments/u/G/TBTN24/CHN1811.DOCX", "https://docs.wto.org/imrd/directdoc.asp?DDFDocuments/u/G/TBTN24/CHN1811.DOCX")</f>
        <v>https://docs.wto.org/imrd/directdoc.asp?DDFDocuments/u/G/TBTN24/CHN1811.DOCX</v>
      </c>
      <c r="R35" s="6" t="str">
        <f>HYPERLINK("https://docs.wto.org/imrd/directdoc.asp?DDFDocuments/v/G/TBTN24/CHN1811.DOCX", "https://docs.wto.org/imrd/directdoc.asp?DDFDocuments/v/G/TBTN24/CHN1811.DOCX")</f>
        <v>https://docs.wto.org/imrd/directdoc.asp?DDFDocuments/v/G/TBTN24/CHN1811.DOCX</v>
      </c>
    </row>
    <row r="36" spans="1:18" ht="165" x14ac:dyDescent="0.25">
      <c r="A36" t="s">
        <v>957</v>
      </c>
      <c r="B36" s="7">
        <v>45342</v>
      </c>
      <c r="C36" s="6" t="str">
        <f>HYPERLINK("https://eping.wto.org/en/Search?viewData= G/TBT/N/ISR/1317"," G/TBT/N/ISR/1317")</f>
        <v xml:space="preserve"> G/TBT/N/ISR/1317</v>
      </c>
      <c r="D36" s="6" t="s">
        <v>25</v>
      </c>
      <c r="E36" s="8" t="s">
        <v>255</v>
      </c>
      <c r="F36" s="8" t="s">
        <v>256</v>
      </c>
      <c r="G36" s="8" t="s">
        <v>257</v>
      </c>
      <c r="H36" s="6" t="s">
        <v>258</v>
      </c>
      <c r="I36" s="6" t="s">
        <v>37</v>
      </c>
      <c r="J36" s="6" t="s">
        <v>31</v>
      </c>
      <c r="K36" s="6" t="s">
        <v>21</v>
      </c>
      <c r="L36" s="6"/>
      <c r="M36" s="7">
        <v>45402</v>
      </c>
      <c r="N36" s="6" t="s">
        <v>24</v>
      </c>
      <c r="O36" s="8" t="s">
        <v>259</v>
      </c>
      <c r="P36" s="6" t="str">
        <f>HYPERLINK("https://docs.wto.org/imrd/directdoc.asp?DDFDocuments/t/G/TBTN24/ISR1317.DOCX", "https://docs.wto.org/imrd/directdoc.asp?DDFDocuments/t/G/TBTN24/ISR1317.DOCX")</f>
        <v>https://docs.wto.org/imrd/directdoc.asp?DDFDocuments/t/G/TBTN24/ISR1317.DOCX</v>
      </c>
      <c r="Q36" s="6" t="str">
        <f>HYPERLINK("https://docs.wto.org/imrd/directdoc.asp?DDFDocuments/u/G/TBTN24/ISR1317.DOCX", "https://docs.wto.org/imrd/directdoc.asp?DDFDocuments/u/G/TBTN24/ISR1317.DOCX")</f>
        <v>https://docs.wto.org/imrd/directdoc.asp?DDFDocuments/u/G/TBTN24/ISR1317.DOCX</v>
      </c>
      <c r="R36" s="6" t="str">
        <f>HYPERLINK("https://docs.wto.org/imrd/directdoc.asp?DDFDocuments/v/G/TBTN24/ISR1317.DOCX", "https://docs.wto.org/imrd/directdoc.asp?DDFDocuments/v/G/TBTN24/ISR1317.DOCX")</f>
        <v>https://docs.wto.org/imrd/directdoc.asp?DDFDocuments/v/G/TBTN24/ISR1317.DOCX</v>
      </c>
    </row>
    <row r="37" spans="1:18" ht="30" x14ac:dyDescent="0.25">
      <c r="A37" t="s">
        <v>1061</v>
      </c>
      <c r="B37" s="7">
        <v>45327</v>
      </c>
      <c r="C37" s="6" t="str">
        <f>HYPERLINK("https://eping.wto.org/en/Search?viewData= G/TBT/N/BDI/457, G/TBT/N/KEN/1576, G/TBT/N/RWA/999, G/TBT/N/TZA/1101, G/TBT/N/UGA/1913"," G/TBT/N/BDI/457, G/TBT/N/KEN/1576, G/TBT/N/RWA/999, G/TBT/N/TZA/1101, G/TBT/N/UGA/1913")</f>
        <v xml:space="preserve"> G/TBT/N/BDI/457, G/TBT/N/KEN/1576, G/TBT/N/RWA/999, G/TBT/N/TZA/1101, G/TBT/N/UGA/1913</v>
      </c>
      <c r="D37" s="6" t="s">
        <v>576</v>
      </c>
      <c r="E37" s="8" t="s">
        <v>818</v>
      </c>
      <c r="F37" s="8" t="s">
        <v>819</v>
      </c>
      <c r="G37" s="8" t="s">
        <v>820</v>
      </c>
      <c r="H37" s="6" t="s">
        <v>821</v>
      </c>
      <c r="I37" s="6" t="s">
        <v>809</v>
      </c>
      <c r="J37" s="6" t="s">
        <v>822</v>
      </c>
      <c r="K37" s="6" t="s">
        <v>21</v>
      </c>
      <c r="L37" s="6"/>
      <c r="M37" s="7">
        <v>45387</v>
      </c>
      <c r="N37" s="6" t="s">
        <v>24</v>
      </c>
      <c r="O37" s="8" t="s">
        <v>823</v>
      </c>
      <c r="P37" s="6" t="str">
        <f>HYPERLINK("https://docs.wto.org/imrd/directdoc.asp?DDFDocuments/t/G/TBTN24/BDI457.DOCX", "https://docs.wto.org/imrd/directdoc.asp?DDFDocuments/t/G/TBTN24/BDI457.DOCX")</f>
        <v>https://docs.wto.org/imrd/directdoc.asp?DDFDocuments/t/G/TBTN24/BDI457.DOCX</v>
      </c>
      <c r="Q37" s="6" t="str">
        <f>HYPERLINK("https://docs.wto.org/imrd/directdoc.asp?DDFDocuments/u/G/TBTN24/BDI457.DOCX", "https://docs.wto.org/imrd/directdoc.asp?DDFDocuments/u/G/TBTN24/BDI457.DOCX")</f>
        <v>https://docs.wto.org/imrd/directdoc.asp?DDFDocuments/u/G/TBTN24/BDI457.DOCX</v>
      </c>
      <c r="R37" s="6" t="str">
        <f>HYPERLINK("https://docs.wto.org/imrd/directdoc.asp?DDFDocuments/v/G/TBTN24/BDI457.DOCX", "https://docs.wto.org/imrd/directdoc.asp?DDFDocuments/v/G/TBTN24/BDI457.DOCX")</f>
        <v>https://docs.wto.org/imrd/directdoc.asp?DDFDocuments/v/G/TBTN24/BDI457.DOCX</v>
      </c>
    </row>
    <row r="38" spans="1:18" ht="30" x14ac:dyDescent="0.25">
      <c r="A38" t="s">
        <v>1061</v>
      </c>
      <c r="B38" s="7">
        <v>45327</v>
      </c>
      <c r="C38" s="6" t="str">
        <f>HYPERLINK("https://eping.wto.org/en/Search?viewData= G/TBT/N/BDI/457, G/TBT/N/KEN/1576, G/TBT/N/RWA/999, G/TBT/N/TZA/1101, G/TBT/N/UGA/1913"," G/TBT/N/BDI/457, G/TBT/N/KEN/1576, G/TBT/N/RWA/999, G/TBT/N/TZA/1101, G/TBT/N/UGA/1913")</f>
        <v xml:space="preserve"> G/TBT/N/BDI/457, G/TBT/N/KEN/1576, G/TBT/N/RWA/999, G/TBT/N/TZA/1101, G/TBT/N/UGA/1913</v>
      </c>
      <c r="D38" s="6" t="s">
        <v>824</v>
      </c>
      <c r="E38" s="8" t="s">
        <v>818</v>
      </c>
      <c r="F38" s="8" t="s">
        <v>819</v>
      </c>
      <c r="G38" s="8" t="s">
        <v>820</v>
      </c>
      <c r="H38" s="6" t="s">
        <v>821</v>
      </c>
      <c r="I38" s="6" t="s">
        <v>809</v>
      </c>
      <c r="J38" s="6" t="s">
        <v>816</v>
      </c>
      <c r="K38" s="6" t="s">
        <v>21</v>
      </c>
      <c r="L38" s="6"/>
      <c r="M38" s="7">
        <v>45387</v>
      </c>
      <c r="N38" s="6" t="s">
        <v>24</v>
      </c>
      <c r="O38" s="8" t="s">
        <v>823</v>
      </c>
      <c r="P38" s="6" t="str">
        <f>HYPERLINK("https://docs.wto.org/imrd/directdoc.asp?DDFDocuments/t/G/TBTN24/BDI457.DOCX", "https://docs.wto.org/imrd/directdoc.asp?DDFDocuments/t/G/TBTN24/BDI457.DOCX")</f>
        <v>https://docs.wto.org/imrd/directdoc.asp?DDFDocuments/t/G/TBTN24/BDI457.DOCX</v>
      </c>
      <c r="Q38" s="6" t="str">
        <f>HYPERLINK("https://docs.wto.org/imrd/directdoc.asp?DDFDocuments/u/G/TBTN24/BDI457.DOCX", "https://docs.wto.org/imrd/directdoc.asp?DDFDocuments/u/G/TBTN24/BDI457.DOCX")</f>
        <v>https://docs.wto.org/imrd/directdoc.asp?DDFDocuments/u/G/TBTN24/BDI457.DOCX</v>
      </c>
      <c r="R38" s="6" t="str">
        <f>HYPERLINK("https://docs.wto.org/imrd/directdoc.asp?DDFDocuments/v/G/TBTN24/BDI457.DOCX", "https://docs.wto.org/imrd/directdoc.asp?DDFDocuments/v/G/TBTN24/BDI457.DOCX")</f>
        <v>https://docs.wto.org/imrd/directdoc.asp?DDFDocuments/v/G/TBTN24/BDI457.DOCX</v>
      </c>
    </row>
    <row r="39" spans="1:18" ht="30" x14ac:dyDescent="0.25">
      <c r="A39" t="s">
        <v>1061</v>
      </c>
      <c r="B39" s="7">
        <v>45327</v>
      </c>
      <c r="C39" s="6" t="str">
        <f>HYPERLINK("https://eping.wto.org/en/Search?viewData= G/TBT/N/BDI/457, G/TBT/N/KEN/1576, G/TBT/N/RWA/999, G/TBT/N/TZA/1101, G/TBT/N/UGA/1913"," G/TBT/N/BDI/457, G/TBT/N/KEN/1576, G/TBT/N/RWA/999, G/TBT/N/TZA/1101, G/TBT/N/UGA/1913")</f>
        <v xml:space="preserve"> G/TBT/N/BDI/457, G/TBT/N/KEN/1576, G/TBT/N/RWA/999, G/TBT/N/TZA/1101, G/TBT/N/UGA/1913</v>
      </c>
      <c r="D39" s="6" t="s">
        <v>83</v>
      </c>
      <c r="E39" s="8" t="s">
        <v>818</v>
      </c>
      <c r="F39" s="8" t="s">
        <v>819</v>
      </c>
      <c r="G39" s="8" t="s">
        <v>820</v>
      </c>
      <c r="H39" s="6" t="s">
        <v>821</v>
      </c>
      <c r="I39" s="6" t="s">
        <v>809</v>
      </c>
      <c r="J39" s="6" t="s">
        <v>822</v>
      </c>
      <c r="K39" s="6" t="s">
        <v>21</v>
      </c>
      <c r="L39" s="6"/>
      <c r="M39" s="7">
        <v>45387</v>
      </c>
      <c r="N39" s="6" t="s">
        <v>24</v>
      </c>
      <c r="O39" s="8" t="s">
        <v>823</v>
      </c>
      <c r="P39" s="6" t="str">
        <f>HYPERLINK("https://docs.wto.org/imrd/directdoc.asp?DDFDocuments/t/G/TBTN24/BDI457.DOCX", "https://docs.wto.org/imrd/directdoc.asp?DDFDocuments/t/G/TBTN24/BDI457.DOCX")</f>
        <v>https://docs.wto.org/imrd/directdoc.asp?DDFDocuments/t/G/TBTN24/BDI457.DOCX</v>
      </c>
      <c r="Q39" s="6" t="str">
        <f>HYPERLINK("https://docs.wto.org/imrd/directdoc.asp?DDFDocuments/u/G/TBTN24/BDI457.DOCX", "https://docs.wto.org/imrd/directdoc.asp?DDFDocuments/u/G/TBTN24/BDI457.DOCX")</f>
        <v>https://docs.wto.org/imrd/directdoc.asp?DDFDocuments/u/G/TBTN24/BDI457.DOCX</v>
      </c>
      <c r="R39" s="6" t="str">
        <f>HYPERLINK("https://docs.wto.org/imrd/directdoc.asp?DDFDocuments/v/G/TBTN24/BDI457.DOCX", "https://docs.wto.org/imrd/directdoc.asp?DDFDocuments/v/G/TBTN24/BDI457.DOCX")</f>
        <v>https://docs.wto.org/imrd/directdoc.asp?DDFDocuments/v/G/TBTN24/BDI457.DOCX</v>
      </c>
    </row>
    <row r="40" spans="1:18" ht="30" x14ac:dyDescent="0.25">
      <c r="A40" t="s">
        <v>1061</v>
      </c>
      <c r="B40" s="7">
        <v>45327</v>
      </c>
      <c r="C40" s="6" t="str">
        <f>HYPERLINK("https://eping.wto.org/en/Search?viewData= G/TBT/N/BDI/457, G/TBT/N/KEN/1576, G/TBT/N/RWA/999, G/TBT/N/TZA/1101, G/TBT/N/UGA/1913"," G/TBT/N/BDI/457, G/TBT/N/KEN/1576, G/TBT/N/RWA/999, G/TBT/N/TZA/1101, G/TBT/N/UGA/1913")</f>
        <v xml:space="preserve"> G/TBT/N/BDI/457, G/TBT/N/KEN/1576, G/TBT/N/RWA/999, G/TBT/N/TZA/1101, G/TBT/N/UGA/1913</v>
      </c>
      <c r="D40" s="6" t="s">
        <v>811</v>
      </c>
      <c r="E40" s="8" t="s">
        <v>818</v>
      </c>
      <c r="F40" s="8" t="s">
        <v>819</v>
      </c>
      <c r="G40" s="8" t="s">
        <v>820</v>
      </c>
      <c r="H40" s="6" t="s">
        <v>821</v>
      </c>
      <c r="I40" s="6" t="s">
        <v>809</v>
      </c>
      <c r="J40" s="6" t="s">
        <v>816</v>
      </c>
      <c r="K40" s="6" t="s">
        <v>21</v>
      </c>
      <c r="L40" s="6"/>
      <c r="M40" s="7">
        <v>45387</v>
      </c>
      <c r="N40" s="6" t="s">
        <v>24</v>
      </c>
      <c r="O40" s="8" t="s">
        <v>823</v>
      </c>
      <c r="P40" s="6" t="str">
        <f>HYPERLINK("https://docs.wto.org/imrd/directdoc.asp?DDFDocuments/t/G/TBTN24/BDI457.DOCX", "https://docs.wto.org/imrd/directdoc.asp?DDFDocuments/t/G/TBTN24/BDI457.DOCX")</f>
        <v>https://docs.wto.org/imrd/directdoc.asp?DDFDocuments/t/G/TBTN24/BDI457.DOCX</v>
      </c>
      <c r="Q40" s="6" t="str">
        <f>HYPERLINK("https://docs.wto.org/imrd/directdoc.asp?DDFDocuments/u/G/TBTN24/BDI457.DOCX", "https://docs.wto.org/imrd/directdoc.asp?DDFDocuments/u/G/TBTN24/BDI457.DOCX")</f>
        <v>https://docs.wto.org/imrd/directdoc.asp?DDFDocuments/u/G/TBTN24/BDI457.DOCX</v>
      </c>
      <c r="R40" s="6" t="str">
        <f>HYPERLINK("https://docs.wto.org/imrd/directdoc.asp?DDFDocuments/v/G/TBTN24/BDI457.DOCX", "https://docs.wto.org/imrd/directdoc.asp?DDFDocuments/v/G/TBTN24/BDI457.DOCX")</f>
        <v>https://docs.wto.org/imrd/directdoc.asp?DDFDocuments/v/G/TBTN24/BDI457.DOCX</v>
      </c>
    </row>
    <row r="41" spans="1:18" ht="30" x14ac:dyDescent="0.25">
      <c r="A41" t="s">
        <v>1061</v>
      </c>
      <c r="B41" s="7">
        <v>45327</v>
      </c>
      <c r="C41" s="6" t="str">
        <f>HYPERLINK("https://eping.wto.org/en/Search?viewData= G/TBT/N/BDI/457, G/TBT/N/KEN/1576, G/TBT/N/RWA/999, G/TBT/N/TZA/1101, G/TBT/N/UGA/1913"," G/TBT/N/BDI/457, G/TBT/N/KEN/1576, G/TBT/N/RWA/999, G/TBT/N/TZA/1101, G/TBT/N/UGA/1913")</f>
        <v xml:space="preserve"> G/TBT/N/BDI/457, G/TBT/N/KEN/1576, G/TBT/N/RWA/999, G/TBT/N/TZA/1101, G/TBT/N/UGA/1913</v>
      </c>
      <c r="D41" s="6" t="s">
        <v>835</v>
      </c>
      <c r="E41" s="8" t="s">
        <v>818</v>
      </c>
      <c r="F41" s="8" t="s">
        <v>819</v>
      </c>
      <c r="G41" s="8" t="s">
        <v>820</v>
      </c>
      <c r="H41" s="6" t="s">
        <v>821</v>
      </c>
      <c r="I41" s="6" t="s">
        <v>809</v>
      </c>
      <c r="J41" s="6" t="s">
        <v>822</v>
      </c>
      <c r="K41" s="6" t="s">
        <v>21</v>
      </c>
      <c r="L41" s="6"/>
      <c r="M41" s="7">
        <v>45387</v>
      </c>
      <c r="N41" s="6" t="s">
        <v>24</v>
      </c>
      <c r="O41" s="8" t="s">
        <v>823</v>
      </c>
      <c r="P41" s="6" t="str">
        <f>HYPERLINK("https://docs.wto.org/imrd/directdoc.asp?DDFDocuments/t/G/TBTN24/BDI457.DOCX", "https://docs.wto.org/imrd/directdoc.asp?DDFDocuments/t/G/TBTN24/BDI457.DOCX")</f>
        <v>https://docs.wto.org/imrd/directdoc.asp?DDFDocuments/t/G/TBTN24/BDI457.DOCX</v>
      </c>
      <c r="Q41" s="6" t="str">
        <f>HYPERLINK("https://docs.wto.org/imrd/directdoc.asp?DDFDocuments/u/G/TBTN24/BDI457.DOCX", "https://docs.wto.org/imrd/directdoc.asp?DDFDocuments/u/G/TBTN24/BDI457.DOCX")</f>
        <v>https://docs.wto.org/imrd/directdoc.asp?DDFDocuments/u/G/TBTN24/BDI457.DOCX</v>
      </c>
      <c r="R41" s="6" t="str">
        <f>HYPERLINK("https://docs.wto.org/imrd/directdoc.asp?DDFDocuments/v/G/TBTN24/BDI457.DOCX", "https://docs.wto.org/imrd/directdoc.asp?DDFDocuments/v/G/TBTN24/BDI457.DOCX")</f>
        <v>https://docs.wto.org/imrd/directdoc.asp?DDFDocuments/v/G/TBTN24/BDI457.DOCX</v>
      </c>
    </row>
    <row r="42" spans="1:18" ht="60" x14ac:dyDescent="0.25">
      <c r="A42" t="s">
        <v>1008</v>
      </c>
      <c r="B42" s="7">
        <v>45334</v>
      </c>
      <c r="C42" s="6" t="str">
        <f>HYPERLINK("https://eping.wto.org/en/Search?viewData= G/TBT/N/CHN/1820"," G/TBT/N/CHN/1820")</f>
        <v xml:space="preserve"> G/TBT/N/CHN/1820</v>
      </c>
      <c r="D42" s="6" t="s">
        <v>420</v>
      </c>
      <c r="E42" s="8" t="s">
        <v>467</v>
      </c>
      <c r="F42" s="8" t="s">
        <v>468</v>
      </c>
      <c r="G42" s="8" t="s">
        <v>469</v>
      </c>
      <c r="H42" s="6" t="s">
        <v>470</v>
      </c>
      <c r="I42" s="6" t="s">
        <v>471</v>
      </c>
      <c r="J42" s="6" t="s">
        <v>472</v>
      </c>
      <c r="K42" s="6" t="s">
        <v>21</v>
      </c>
      <c r="L42" s="6"/>
      <c r="M42" s="7">
        <v>45394</v>
      </c>
      <c r="N42" s="6" t="s">
        <v>24</v>
      </c>
      <c r="O42" s="8" t="s">
        <v>473</v>
      </c>
      <c r="P42" s="6" t="str">
        <f>HYPERLINK("https://docs.wto.org/imrd/directdoc.asp?DDFDocuments/t/G/TBTN24/CHN1820.DOCX", "https://docs.wto.org/imrd/directdoc.asp?DDFDocuments/t/G/TBTN24/CHN1820.DOCX")</f>
        <v>https://docs.wto.org/imrd/directdoc.asp?DDFDocuments/t/G/TBTN24/CHN1820.DOCX</v>
      </c>
      <c r="Q42" s="6" t="str">
        <f>HYPERLINK("https://docs.wto.org/imrd/directdoc.asp?DDFDocuments/u/G/TBTN24/CHN1820.DOCX", "https://docs.wto.org/imrd/directdoc.asp?DDFDocuments/u/G/TBTN24/CHN1820.DOCX")</f>
        <v>https://docs.wto.org/imrd/directdoc.asp?DDFDocuments/u/G/TBTN24/CHN1820.DOCX</v>
      </c>
      <c r="R42" s="6" t="str">
        <f>HYPERLINK("https://docs.wto.org/imrd/directdoc.asp?DDFDocuments/v/G/TBTN24/CHN1820.DOCX", "https://docs.wto.org/imrd/directdoc.asp?DDFDocuments/v/G/TBTN24/CHN1820.DOCX")</f>
        <v>https://docs.wto.org/imrd/directdoc.asp?DDFDocuments/v/G/TBTN24/CHN1820.DOCX</v>
      </c>
    </row>
    <row r="43" spans="1:18" ht="345" x14ac:dyDescent="0.25">
      <c r="A43" t="s">
        <v>983</v>
      </c>
      <c r="B43" s="7">
        <v>45337</v>
      </c>
      <c r="C43" s="6" t="str">
        <f>HYPERLINK("https://eping.wto.org/en/Search?viewData= G/TBT/N/EGY/418"," G/TBT/N/EGY/418")</f>
        <v xml:space="preserve"> G/TBT/N/EGY/418</v>
      </c>
      <c r="D43" s="6" t="s">
        <v>274</v>
      </c>
      <c r="E43" s="8" t="s">
        <v>334</v>
      </c>
      <c r="F43" s="8" t="s">
        <v>335</v>
      </c>
      <c r="G43" s="8" t="s">
        <v>336</v>
      </c>
      <c r="H43" s="6" t="s">
        <v>21</v>
      </c>
      <c r="I43" s="6" t="s">
        <v>337</v>
      </c>
      <c r="J43" s="6" t="s">
        <v>272</v>
      </c>
      <c r="K43" s="6" t="s">
        <v>21</v>
      </c>
      <c r="L43" s="6"/>
      <c r="M43" s="7">
        <v>45397</v>
      </c>
      <c r="N43" s="6" t="s">
        <v>24</v>
      </c>
      <c r="O43" s="6"/>
      <c r="P43" s="6" t="str">
        <f>HYPERLINK("https://docs.wto.org/imrd/directdoc.asp?DDFDocuments/t/G/TBTN24/EGY418.DOCX", "https://docs.wto.org/imrd/directdoc.asp?DDFDocuments/t/G/TBTN24/EGY418.DOCX")</f>
        <v>https://docs.wto.org/imrd/directdoc.asp?DDFDocuments/t/G/TBTN24/EGY418.DOCX</v>
      </c>
      <c r="Q43" s="6" t="str">
        <f>HYPERLINK("https://docs.wto.org/imrd/directdoc.asp?DDFDocuments/u/G/TBTN24/EGY418.DOCX", "https://docs.wto.org/imrd/directdoc.asp?DDFDocuments/u/G/TBTN24/EGY418.DOCX")</f>
        <v>https://docs.wto.org/imrd/directdoc.asp?DDFDocuments/u/G/TBTN24/EGY418.DOCX</v>
      </c>
      <c r="R43" s="6" t="str">
        <f>HYPERLINK("https://docs.wto.org/imrd/directdoc.asp?DDFDocuments/v/G/TBTN24/EGY418.DOCX", "https://docs.wto.org/imrd/directdoc.asp?DDFDocuments/v/G/TBTN24/EGY418.DOCX")</f>
        <v>https://docs.wto.org/imrd/directdoc.asp?DDFDocuments/v/G/TBTN24/EGY418.DOCX</v>
      </c>
    </row>
    <row r="44" spans="1:18" ht="60" x14ac:dyDescent="0.25">
      <c r="A44" t="s">
        <v>1074</v>
      </c>
      <c r="B44" s="7">
        <v>45324</v>
      </c>
      <c r="C44" s="6" t="str">
        <f>HYPERLINK("https://eping.wto.org/en/Search?viewData= G/TBT/N/PRY/140"," G/TBT/N/PRY/140")</f>
        <v xml:space="preserve"> G/TBT/N/PRY/140</v>
      </c>
      <c r="D44" s="6" t="s">
        <v>893</v>
      </c>
      <c r="E44" s="8" t="s">
        <v>894</v>
      </c>
      <c r="F44" s="8" t="s">
        <v>895</v>
      </c>
      <c r="G44" s="8" t="s">
        <v>896</v>
      </c>
      <c r="H44" s="6" t="s">
        <v>897</v>
      </c>
      <c r="I44" s="6" t="s">
        <v>21</v>
      </c>
      <c r="J44" s="6" t="s">
        <v>898</v>
      </c>
      <c r="K44" s="6" t="s">
        <v>899</v>
      </c>
      <c r="L44" s="6"/>
      <c r="M44" s="7">
        <v>45354</v>
      </c>
      <c r="N44" s="6" t="s">
        <v>24</v>
      </c>
      <c r="O44" s="8" t="s">
        <v>900</v>
      </c>
      <c r="P44" s="6" t="str">
        <f>HYPERLINK("https://docs.wto.org/imrd/directdoc.asp?DDFDocuments/t/G/TBTN24/PRY140.DOCX", "https://docs.wto.org/imrd/directdoc.asp?DDFDocuments/t/G/TBTN24/PRY140.DOCX")</f>
        <v>https://docs.wto.org/imrd/directdoc.asp?DDFDocuments/t/G/TBTN24/PRY140.DOCX</v>
      </c>
      <c r="Q44" s="6" t="str">
        <f>HYPERLINK("https://docs.wto.org/imrd/directdoc.asp?DDFDocuments/u/G/TBTN24/PRY140.DOCX", "https://docs.wto.org/imrd/directdoc.asp?DDFDocuments/u/G/TBTN24/PRY140.DOCX")</f>
        <v>https://docs.wto.org/imrd/directdoc.asp?DDFDocuments/u/G/TBTN24/PRY140.DOCX</v>
      </c>
      <c r="R44" s="6" t="str">
        <f>HYPERLINK("https://docs.wto.org/imrd/directdoc.asp?DDFDocuments/v/G/TBTN24/PRY140.DOCX", "https://docs.wto.org/imrd/directdoc.asp?DDFDocuments/v/G/TBTN24/PRY140.DOCX")</f>
        <v>https://docs.wto.org/imrd/directdoc.asp?DDFDocuments/v/G/TBTN24/PRY140.DOCX</v>
      </c>
    </row>
    <row r="45" spans="1:18" ht="135" x14ac:dyDescent="0.25">
      <c r="A45" t="s">
        <v>933</v>
      </c>
      <c r="B45" s="7">
        <v>45351</v>
      </c>
      <c r="C45" s="6" t="str">
        <f>HYPERLINK("https://eping.wto.org/en/Search?viewData= G/TBT/N/ISR/1322"," G/TBT/N/ISR/1322")</f>
        <v xml:space="preserve"> G/TBT/N/ISR/1322</v>
      </c>
      <c r="D45" s="6" t="s">
        <v>25</v>
      </c>
      <c r="E45" s="8" t="s">
        <v>33</v>
      </c>
      <c r="F45" s="8" t="s">
        <v>34</v>
      </c>
      <c r="G45" s="8" t="s">
        <v>35</v>
      </c>
      <c r="H45" s="6" t="s">
        <v>36</v>
      </c>
      <c r="I45" s="6" t="s">
        <v>37</v>
      </c>
      <c r="J45" s="6" t="s">
        <v>38</v>
      </c>
      <c r="K45" s="6" t="s">
        <v>21</v>
      </c>
      <c r="L45" s="6"/>
      <c r="M45" s="7">
        <v>45411</v>
      </c>
      <c r="N45" s="6" t="s">
        <v>24</v>
      </c>
      <c r="O45" s="8" t="s">
        <v>39</v>
      </c>
      <c r="P45" s="6" t="str">
        <f>HYPERLINK("https://docs.wto.org/imrd/directdoc.asp?DDFDocuments/t/G/TBTN24/ISR1322.DOCX", "https://docs.wto.org/imrd/directdoc.asp?DDFDocuments/t/G/TBTN24/ISR1322.DOCX")</f>
        <v>https://docs.wto.org/imrd/directdoc.asp?DDFDocuments/t/G/TBTN24/ISR1322.DOCX</v>
      </c>
      <c r="Q45" s="6"/>
      <c r="R45" s="6"/>
    </row>
    <row r="46" spans="1:18" ht="285" x14ac:dyDescent="0.25">
      <c r="A46" t="s">
        <v>972</v>
      </c>
      <c r="B46" s="7">
        <v>45348</v>
      </c>
      <c r="C46" s="6" t="str">
        <f>HYPERLINK("https://eping.wto.org/en/Search?viewData= G/TBT/N/CAN/716"," G/TBT/N/CAN/716")</f>
        <v xml:space="preserve"> G/TBT/N/CAN/716</v>
      </c>
      <c r="D46" s="6" t="s">
        <v>44</v>
      </c>
      <c r="E46" s="8" t="s">
        <v>155</v>
      </c>
      <c r="F46" s="8" t="s">
        <v>156</v>
      </c>
      <c r="G46" s="8" t="s">
        <v>157</v>
      </c>
      <c r="H46" s="6" t="s">
        <v>21</v>
      </c>
      <c r="I46" s="6" t="s">
        <v>158</v>
      </c>
      <c r="J46" s="6" t="s">
        <v>22</v>
      </c>
      <c r="K46" s="6" t="s">
        <v>21</v>
      </c>
      <c r="L46" s="6"/>
      <c r="M46" s="7">
        <v>45431</v>
      </c>
      <c r="N46" s="6" t="s">
        <v>24</v>
      </c>
      <c r="O46" s="8" t="s">
        <v>159</v>
      </c>
      <c r="P46" s="6" t="str">
        <f>HYPERLINK("https://docs.wto.org/imrd/directdoc.asp?DDFDocuments/t/G/TBTN24/CAN716.DOCX", "https://docs.wto.org/imrd/directdoc.asp?DDFDocuments/t/G/TBTN24/CAN716.DOCX")</f>
        <v>https://docs.wto.org/imrd/directdoc.asp?DDFDocuments/t/G/TBTN24/CAN716.DOCX</v>
      </c>
      <c r="Q46" s="6" t="str">
        <f>HYPERLINK("https://docs.wto.org/imrd/directdoc.asp?DDFDocuments/u/G/TBTN24/CAN716.DOCX", "https://docs.wto.org/imrd/directdoc.asp?DDFDocuments/u/G/TBTN24/CAN716.DOCX")</f>
        <v>https://docs.wto.org/imrd/directdoc.asp?DDFDocuments/u/G/TBTN24/CAN716.DOCX</v>
      </c>
      <c r="R46" s="6"/>
    </row>
    <row r="47" spans="1:18" ht="240" x14ac:dyDescent="0.25">
      <c r="A47" t="s">
        <v>1042</v>
      </c>
      <c r="B47" s="7">
        <v>45331</v>
      </c>
      <c r="C47" s="6" t="str">
        <f>HYPERLINK("https://eping.wto.org/en/Search?viewData= G/TBT/N/CHN/1798"," G/TBT/N/CHN/1798")</f>
        <v xml:space="preserve"> G/TBT/N/CHN/1798</v>
      </c>
      <c r="D47" s="6" t="s">
        <v>420</v>
      </c>
      <c r="E47" s="8" t="s">
        <v>698</v>
      </c>
      <c r="F47" s="8" t="s">
        <v>699</v>
      </c>
      <c r="G47" s="8" t="s">
        <v>700</v>
      </c>
      <c r="H47" s="6" t="s">
        <v>701</v>
      </c>
      <c r="I47" s="6" t="s">
        <v>702</v>
      </c>
      <c r="J47" s="6" t="s">
        <v>31</v>
      </c>
      <c r="K47" s="6" t="s">
        <v>21</v>
      </c>
      <c r="L47" s="6"/>
      <c r="M47" s="7">
        <v>45391</v>
      </c>
      <c r="N47" s="6" t="s">
        <v>24</v>
      </c>
      <c r="O47" s="8" t="s">
        <v>703</v>
      </c>
      <c r="P47" s="6" t="str">
        <f>HYPERLINK("https://docs.wto.org/imrd/directdoc.asp?DDFDocuments/t/G/TBTN24/CHN1798.DOCX", "https://docs.wto.org/imrd/directdoc.asp?DDFDocuments/t/G/TBTN24/CHN1798.DOCX")</f>
        <v>https://docs.wto.org/imrd/directdoc.asp?DDFDocuments/t/G/TBTN24/CHN1798.DOCX</v>
      </c>
      <c r="Q47" s="6" t="str">
        <f>HYPERLINK("https://docs.wto.org/imrd/directdoc.asp?DDFDocuments/u/G/TBTN24/CHN1798.DOCX", "https://docs.wto.org/imrd/directdoc.asp?DDFDocuments/u/G/TBTN24/CHN1798.DOCX")</f>
        <v>https://docs.wto.org/imrd/directdoc.asp?DDFDocuments/u/G/TBTN24/CHN1798.DOCX</v>
      </c>
      <c r="R47" s="6" t="str">
        <f>HYPERLINK("https://docs.wto.org/imrd/directdoc.asp?DDFDocuments/v/G/TBTN24/CHN1798.DOCX", "https://docs.wto.org/imrd/directdoc.asp?DDFDocuments/v/G/TBTN24/CHN1798.DOCX")</f>
        <v>https://docs.wto.org/imrd/directdoc.asp?DDFDocuments/v/G/TBTN24/CHN1798.DOCX</v>
      </c>
    </row>
    <row r="48" spans="1:18" ht="30" x14ac:dyDescent="0.25">
      <c r="A48" t="s">
        <v>940</v>
      </c>
      <c r="B48" s="7">
        <v>45349</v>
      </c>
      <c r="C48" s="6" t="str">
        <f>HYPERLINK("https://eping.wto.org/en/Search?viewData= G/TBT/N/KOR/1201"," G/TBT/N/KOR/1201")</f>
        <v xml:space="preserve"> G/TBT/N/KOR/1201</v>
      </c>
      <c r="D48" s="6" t="s">
        <v>90</v>
      </c>
      <c r="E48" s="8" t="s">
        <v>91</v>
      </c>
      <c r="F48" s="8" t="s">
        <v>92</v>
      </c>
      <c r="G48" s="8" t="s">
        <v>93</v>
      </c>
      <c r="H48" s="6" t="s">
        <v>21</v>
      </c>
      <c r="I48" s="6" t="s">
        <v>21</v>
      </c>
      <c r="J48" s="6" t="s">
        <v>94</v>
      </c>
      <c r="K48" s="6" t="s">
        <v>21</v>
      </c>
      <c r="L48" s="6"/>
      <c r="M48" s="7">
        <v>45409</v>
      </c>
      <c r="N48" s="6" t="s">
        <v>24</v>
      </c>
      <c r="O48" s="8" t="s">
        <v>95</v>
      </c>
      <c r="P48" s="6" t="str">
        <f>HYPERLINK("https://docs.wto.org/imrd/directdoc.asp?DDFDocuments/t/G/TBTN24/KOR1201.DOCX", "https://docs.wto.org/imrd/directdoc.asp?DDFDocuments/t/G/TBTN24/KOR1201.DOCX")</f>
        <v>https://docs.wto.org/imrd/directdoc.asp?DDFDocuments/t/G/TBTN24/KOR1201.DOCX</v>
      </c>
      <c r="Q48" s="6"/>
      <c r="R48" s="6" t="str">
        <f>HYPERLINK("https://docs.wto.org/imrd/directdoc.asp?DDFDocuments/v/G/TBTN24/KOR1201.DOCX", "https://docs.wto.org/imrd/directdoc.asp?DDFDocuments/v/G/TBTN24/KOR1201.DOCX")</f>
        <v>https://docs.wto.org/imrd/directdoc.asp?DDFDocuments/v/G/TBTN24/KOR1201.DOCX</v>
      </c>
    </row>
    <row r="49" spans="1:18" ht="45" x14ac:dyDescent="0.25">
      <c r="A49" t="s">
        <v>946</v>
      </c>
      <c r="B49" s="7">
        <v>45348</v>
      </c>
      <c r="C49" s="6" t="str">
        <f>HYPERLINK("https://eping.wto.org/en/Search?viewData= G/TBT/N/BRA/1523"," G/TBT/N/BRA/1523")</f>
        <v xml:space="preserve"> G/TBT/N/BRA/1523</v>
      </c>
      <c r="D49" s="6" t="s">
        <v>160</v>
      </c>
      <c r="E49" s="8" t="s">
        <v>161</v>
      </c>
      <c r="F49" s="8" t="s">
        <v>162</v>
      </c>
      <c r="G49" s="8" t="s">
        <v>163</v>
      </c>
      <c r="H49" s="6" t="s">
        <v>164</v>
      </c>
      <c r="I49" s="6" t="s">
        <v>165</v>
      </c>
      <c r="J49" s="6" t="s">
        <v>31</v>
      </c>
      <c r="K49" s="6" t="s">
        <v>21</v>
      </c>
      <c r="L49" s="6"/>
      <c r="M49" s="7" t="s">
        <v>21</v>
      </c>
      <c r="N49" s="6" t="s">
        <v>24</v>
      </c>
      <c r="O49" s="6"/>
      <c r="P49" s="6" t="str">
        <f>HYPERLINK("https://docs.wto.org/imrd/directdoc.asp?DDFDocuments/t/G/TBTN24/BRA1523.DOCX", "https://docs.wto.org/imrd/directdoc.asp?DDFDocuments/t/G/TBTN24/BRA1523.DOCX")</f>
        <v>https://docs.wto.org/imrd/directdoc.asp?DDFDocuments/t/G/TBTN24/BRA1523.DOCX</v>
      </c>
      <c r="Q49" s="6" t="str">
        <f>HYPERLINK("https://docs.wto.org/imrd/directdoc.asp?DDFDocuments/u/G/TBTN24/BRA1523.DOCX", "https://docs.wto.org/imrd/directdoc.asp?DDFDocuments/u/G/TBTN24/BRA1523.DOCX")</f>
        <v>https://docs.wto.org/imrd/directdoc.asp?DDFDocuments/u/G/TBTN24/BRA1523.DOCX</v>
      </c>
      <c r="R49" s="6"/>
    </row>
    <row r="50" spans="1:18" ht="135" x14ac:dyDescent="0.25">
      <c r="A50" t="s">
        <v>965</v>
      </c>
      <c r="B50" s="7">
        <v>45338</v>
      </c>
      <c r="C50" s="6" t="str">
        <f>HYPERLINK("https://eping.wto.org/en/Search?viewData= G/TBT/N/EGY/426"," G/TBT/N/EGY/426")</f>
        <v xml:space="preserve"> G/TBT/N/EGY/426</v>
      </c>
      <c r="D50" s="6" t="s">
        <v>274</v>
      </c>
      <c r="E50" s="8" t="s">
        <v>303</v>
      </c>
      <c r="F50" s="8" t="s">
        <v>304</v>
      </c>
      <c r="G50" s="8" t="s">
        <v>305</v>
      </c>
      <c r="H50" s="6" t="s">
        <v>21</v>
      </c>
      <c r="I50" s="6" t="s">
        <v>158</v>
      </c>
      <c r="J50" s="6" t="s">
        <v>279</v>
      </c>
      <c r="K50" s="6" t="s">
        <v>21</v>
      </c>
      <c r="L50" s="6"/>
      <c r="M50" s="7">
        <v>45398</v>
      </c>
      <c r="N50" s="6" t="s">
        <v>24</v>
      </c>
      <c r="O50" s="6"/>
      <c r="P50" s="6" t="str">
        <f>HYPERLINK("https://docs.wto.org/imrd/directdoc.asp?DDFDocuments/t/G/TBTN24/EGY426.DOCX", "https://docs.wto.org/imrd/directdoc.asp?DDFDocuments/t/G/TBTN24/EGY426.DOCX")</f>
        <v>https://docs.wto.org/imrd/directdoc.asp?DDFDocuments/t/G/TBTN24/EGY426.DOCX</v>
      </c>
      <c r="Q50" s="6" t="str">
        <f>HYPERLINK("https://docs.wto.org/imrd/directdoc.asp?DDFDocuments/u/G/TBTN24/EGY426.DOCX", "https://docs.wto.org/imrd/directdoc.asp?DDFDocuments/u/G/TBTN24/EGY426.DOCX")</f>
        <v>https://docs.wto.org/imrd/directdoc.asp?DDFDocuments/u/G/TBTN24/EGY426.DOCX</v>
      </c>
      <c r="R50" s="6" t="str">
        <f>HYPERLINK("https://docs.wto.org/imrd/directdoc.asp?DDFDocuments/v/G/TBTN24/EGY426.DOCX", "https://docs.wto.org/imrd/directdoc.asp?DDFDocuments/v/G/TBTN24/EGY426.DOCX")</f>
        <v>https://docs.wto.org/imrd/directdoc.asp?DDFDocuments/v/G/TBTN24/EGY426.DOCX</v>
      </c>
    </row>
    <row r="51" spans="1:18" ht="135" x14ac:dyDescent="0.25">
      <c r="A51" t="s">
        <v>994</v>
      </c>
      <c r="B51" s="7">
        <v>45337</v>
      </c>
      <c r="C51" s="6" t="str">
        <f>HYPERLINK("https://eping.wto.org/en/Search?viewData= G/TBT/N/EGY/412"," G/TBT/N/EGY/412")</f>
        <v xml:space="preserve"> G/TBT/N/EGY/412</v>
      </c>
      <c r="D51" s="6" t="s">
        <v>274</v>
      </c>
      <c r="E51" s="8" t="s">
        <v>382</v>
      </c>
      <c r="F51" s="8" t="s">
        <v>383</v>
      </c>
      <c r="G51" s="8" t="s">
        <v>384</v>
      </c>
      <c r="H51" s="6" t="s">
        <v>21</v>
      </c>
      <c r="I51" s="6" t="s">
        <v>385</v>
      </c>
      <c r="J51" s="6" t="s">
        <v>279</v>
      </c>
      <c r="K51" s="6" t="s">
        <v>21</v>
      </c>
      <c r="L51" s="6"/>
      <c r="M51" s="7">
        <v>45397</v>
      </c>
      <c r="N51" s="6" t="s">
        <v>24</v>
      </c>
      <c r="O51" s="6"/>
      <c r="P51" s="6" t="str">
        <f>HYPERLINK("https://docs.wto.org/imrd/directdoc.asp?DDFDocuments/t/G/TBTN24/EGY412.DOCX", "https://docs.wto.org/imrd/directdoc.asp?DDFDocuments/t/G/TBTN24/EGY412.DOCX")</f>
        <v>https://docs.wto.org/imrd/directdoc.asp?DDFDocuments/t/G/TBTN24/EGY412.DOCX</v>
      </c>
      <c r="Q51" s="6" t="str">
        <f>HYPERLINK("https://docs.wto.org/imrd/directdoc.asp?DDFDocuments/u/G/TBTN24/EGY412.DOCX", "https://docs.wto.org/imrd/directdoc.asp?DDFDocuments/u/G/TBTN24/EGY412.DOCX")</f>
        <v>https://docs.wto.org/imrd/directdoc.asp?DDFDocuments/u/G/TBTN24/EGY412.DOCX</v>
      </c>
      <c r="R51" s="6" t="str">
        <f>HYPERLINK("https://docs.wto.org/imrd/directdoc.asp?DDFDocuments/v/G/TBTN24/EGY412.DOCX", "https://docs.wto.org/imrd/directdoc.asp?DDFDocuments/v/G/TBTN24/EGY412.DOCX")</f>
        <v>https://docs.wto.org/imrd/directdoc.asp?DDFDocuments/v/G/TBTN24/EGY412.DOCX</v>
      </c>
    </row>
    <row r="52" spans="1:18" ht="75" x14ac:dyDescent="0.25">
      <c r="A52" t="s">
        <v>994</v>
      </c>
      <c r="B52" s="7">
        <v>45331</v>
      </c>
      <c r="C52" s="6" t="str">
        <f>HYPERLINK("https://eping.wto.org/en/Search?viewData= G/TBT/N/EGY/376"," G/TBT/N/EGY/376")</f>
        <v xml:space="preserve"> G/TBT/N/EGY/376</v>
      </c>
      <c r="D52" s="6" t="s">
        <v>274</v>
      </c>
      <c r="E52" s="8" t="s">
        <v>642</v>
      </c>
      <c r="F52" s="8" t="s">
        <v>643</v>
      </c>
      <c r="G52" s="8" t="s">
        <v>384</v>
      </c>
      <c r="H52" s="6" t="s">
        <v>644</v>
      </c>
      <c r="I52" s="6" t="s">
        <v>385</v>
      </c>
      <c r="J52" s="6" t="s">
        <v>279</v>
      </c>
      <c r="K52" s="6" t="s">
        <v>21</v>
      </c>
      <c r="L52" s="6"/>
      <c r="M52" s="7">
        <v>45391</v>
      </c>
      <c r="N52" s="6" t="s">
        <v>24</v>
      </c>
      <c r="O52" s="6"/>
      <c r="P52" s="6" t="str">
        <f>HYPERLINK("https://docs.wto.org/imrd/directdoc.asp?DDFDocuments/t/G/TBTN24/EGY376.DOCX", "https://docs.wto.org/imrd/directdoc.asp?DDFDocuments/t/G/TBTN24/EGY376.DOCX")</f>
        <v>https://docs.wto.org/imrd/directdoc.asp?DDFDocuments/t/G/TBTN24/EGY376.DOCX</v>
      </c>
      <c r="Q52" s="6" t="str">
        <f>HYPERLINK("https://docs.wto.org/imrd/directdoc.asp?DDFDocuments/u/G/TBTN24/EGY376.DOCX", "https://docs.wto.org/imrd/directdoc.asp?DDFDocuments/u/G/TBTN24/EGY376.DOCX")</f>
        <v>https://docs.wto.org/imrd/directdoc.asp?DDFDocuments/u/G/TBTN24/EGY376.DOCX</v>
      </c>
      <c r="R52" s="6" t="str">
        <f>HYPERLINK("https://docs.wto.org/imrd/directdoc.asp?DDFDocuments/v/G/TBTN24/EGY376.DOCX", "https://docs.wto.org/imrd/directdoc.asp?DDFDocuments/v/G/TBTN24/EGY376.DOCX")</f>
        <v>https://docs.wto.org/imrd/directdoc.asp?DDFDocuments/v/G/TBTN24/EGY376.DOCX</v>
      </c>
    </row>
    <row r="53" spans="1:18" ht="75" x14ac:dyDescent="0.25">
      <c r="A53" t="s">
        <v>1025</v>
      </c>
      <c r="B53" s="7">
        <v>45334</v>
      </c>
      <c r="C53" s="6" t="str">
        <f>HYPERLINK("https://eping.wto.org/en/Search?viewData= G/TBT/N/CHN/1825"," G/TBT/N/CHN/1825")</f>
        <v xml:space="preserve"> G/TBT/N/CHN/1825</v>
      </c>
      <c r="D53" s="6" t="s">
        <v>420</v>
      </c>
      <c r="E53" s="8" t="s">
        <v>566</v>
      </c>
      <c r="F53" s="8" t="s">
        <v>567</v>
      </c>
      <c r="G53" s="8" t="s">
        <v>568</v>
      </c>
      <c r="H53" s="6" t="s">
        <v>569</v>
      </c>
      <c r="I53" s="6" t="s">
        <v>570</v>
      </c>
      <c r="J53" s="6" t="s">
        <v>571</v>
      </c>
      <c r="K53" s="6" t="s">
        <v>21</v>
      </c>
      <c r="L53" s="6"/>
      <c r="M53" s="7">
        <v>45394</v>
      </c>
      <c r="N53" s="6" t="s">
        <v>24</v>
      </c>
      <c r="O53" s="8" t="s">
        <v>572</v>
      </c>
      <c r="P53" s="6" t="str">
        <f>HYPERLINK("https://docs.wto.org/imrd/directdoc.asp?DDFDocuments/t/G/TBTN24/CHN1825.DOCX", "https://docs.wto.org/imrd/directdoc.asp?DDFDocuments/t/G/TBTN24/CHN1825.DOCX")</f>
        <v>https://docs.wto.org/imrd/directdoc.asp?DDFDocuments/t/G/TBTN24/CHN1825.DOCX</v>
      </c>
      <c r="Q53" s="6" t="str">
        <f>HYPERLINK("https://docs.wto.org/imrd/directdoc.asp?DDFDocuments/u/G/TBTN24/CHN1825.DOCX", "https://docs.wto.org/imrd/directdoc.asp?DDFDocuments/u/G/TBTN24/CHN1825.DOCX")</f>
        <v>https://docs.wto.org/imrd/directdoc.asp?DDFDocuments/u/G/TBTN24/CHN1825.DOCX</v>
      </c>
      <c r="R53" s="6" t="str">
        <f>HYPERLINK("https://docs.wto.org/imrd/directdoc.asp?DDFDocuments/v/G/TBTN24/CHN1825.DOCX", "https://docs.wto.org/imrd/directdoc.asp?DDFDocuments/v/G/TBTN24/CHN1825.DOCX")</f>
        <v>https://docs.wto.org/imrd/directdoc.asp?DDFDocuments/v/G/TBTN24/CHN1825.DOCX</v>
      </c>
    </row>
    <row r="54" spans="1:18" ht="45" x14ac:dyDescent="0.25">
      <c r="A54" t="s">
        <v>1080</v>
      </c>
      <c r="B54" s="7">
        <v>45334</v>
      </c>
      <c r="C54" s="6" t="str">
        <f>HYPERLINK("https://eping.wto.org/en/Search?viewData= G/TBT/N/CHL/672"," G/TBT/N/CHL/672")</f>
        <v xml:space="preserve"> G/TBT/N/CHL/672</v>
      </c>
      <c r="D54" s="6" t="s">
        <v>267</v>
      </c>
      <c r="E54" s="8" t="s">
        <v>536</v>
      </c>
      <c r="F54" s="8" t="s">
        <v>537</v>
      </c>
      <c r="G54" s="8" t="s">
        <v>538</v>
      </c>
      <c r="H54" s="6" t="s">
        <v>21</v>
      </c>
      <c r="I54" s="6" t="s">
        <v>21</v>
      </c>
      <c r="J54" s="6" t="s">
        <v>272</v>
      </c>
      <c r="K54" s="6" t="s">
        <v>21</v>
      </c>
      <c r="L54" s="6"/>
      <c r="M54" s="7">
        <v>45394</v>
      </c>
      <c r="N54" s="6" t="s">
        <v>24</v>
      </c>
      <c r="O54" s="8" t="s">
        <v>539</v>
      </c>
      <c r="P54" s="6" t="str">
        <f>HYPERLINK("https://docs.wto.org/imrd/directdoc.asp?DDFDocuments/t/G/TBTN24/CHL672.DOCX", "https://docs.wto.org/imrd/directdoc.asp?DDFDocuments/t/G/TBTN24/CHL672.DOCX")</f>
        <v>https://docs.wto.org/imrd/directdoc.asp?DDFDocuments/t/G/TBTN24/CHL672.DOCX</v>
      </c>
      <c r="Q54" s="6" t="str">
        <f>HYPERLINK("https://docs.wto.org/imrd/directdoc.asp?DDFDocuments/u/G/TBTN24/CHL672.DOCX", "https://docs.wto.org/imrd/directdoc.asp?DDFDocuments/u/G/TBTN24/CHL672.DOCX")</f>
        <v>https://docs.wto.org/imrd/directdoc.asp?DDFDocuments/u/G/TBTN24/CHL672.DOCX</v>
      </c>
      <c r="R54" s="6" t="str">
        <f>HYPERLINK("https://docs.wto.org/imrd/directdoc.asp?DDFDocuments/v/G/TBTN24/CHL672.DOCX", "https://docs.wto.org/imrd/directdoc.asp?DDFDocuments/v/G/TBTN24/CHL672.DOCX")</f>
        <v>https://docs.wto.org/imrd/directdoc.asp?DDFDocuments/v/G/TBTN24/CHL672.DOCX</v>
      </c>
    </row>
    <row r="55" spans="1:18" ht="60" x14ac:dyDescent="0.25">
      <c r="A55" t="s">
        <v>993</v>
      </c>
      <c r="B55" s="7">
        <v>45337</v>
      </c>
      <c r="C55" s="6" t="str">
        <f>HYPERLINK("https://eping.wto.org/en/Search?viewData= G/TBT/N/GBR/75"," G/TBT/N/GBR/75")</f>
        <v xml:space="preserve"> G/TBT/N/GBR/75</v>
      </c>
      <c r="D55" s="6" t="s">
        <v>357</v>
      </c>
      <c r="E55" s="8" t="s">
        <v>379</v>
      </c>
      <c r="F55" s="8" t="s">
        <v>380</v>
      </c>
      <c r="G55" s="8" t="s">
        <v>381</v>
      </c>
      <c r="H55" s="6" t="s">
        <v>21</v>
      </c>
      <c r="I55" s="6" t="s">
        <v>121</v>
      </c>
      <c r="J55" s="6" t="s">
        <v>361</v>
      </c>
      <c r="K55" s="6" t="s">
        <v>21</v>
      </c>
      <c r="L55" s="6"/>
      <c r="M55" s="7">
        <v>45397</v>
      </c>
      <c r="N55" s="6" t="s">
        <v>24</v>
      </c>
      <c r="O55" s="6"/>
      <c r="P55" s="6" t="str">
        <f>HYPERLINK("https://docs.wto.org/imrd/directdoc.asp?DDFDocuments/t/G/TBTN24/GBR75.DOCX", "https://docs.wto.org/imrd/directdoc.asp?DDFDocuments/t/G/TBTN24/GBR75.DOCX")</f>
        <v>https://docs.wto.org/imrd/directdoc.asp?DDFDocuments/t/G/TBTN24/GBR75.DOCX</v>
      </c>
      <c r="Q55" s="6" t="str">
        <f>HYPERLINK("https://docs.wto.org/imrd/directdoc.asp?DDFDocuments/u/G/TBTN24/GBR75.DOCX", "https://docs.wto.org/imrd/directdoc.asp?DDFDocuments/u/G/TBTN24/GBR75.DOCX")</f>
        <v>https://docs.wto.org/imrd/directdoc.asp?DDFDocuments/u/G/TBTN24/GBR75.DOCX</v>
      </c>
      <c r="R55" s="6" t="str">
        <f>HYPERLINK("https://docs.wto.org/imrd/directdoc.asp?DDFDocuments/v/G/TBTN24/GBR75.DOCX", "https://docs.wto.org/imrd/directdoc.asp?DDFDocuments/v/G/TBTN24/GBR75.DOCX")</f>
        <v>https://docs.wto.org/imrd/directdoc.asp?DDFDocuments/v/G/TBTN24/GBR75.DOCX</v>
      </c>
    </row>
    <row r="56" spans="1:18" ht="30" x14ac:dyDescent="0.25">
      <c r="A56" t="s">
        <v>1064</v>
      </c>
      <c r="B56" s="7">
        <v>45327</v>
      </c>
      <c r="C56" s="6" t="str">
        <f>HYPERLINK("https://eping.wto.org/en/Search?viewData= G/TBT/N/JPN/797"," G/TBT/N/JPN/797")</f>
        <v xml:space="preserve"> G/TBT/N/JPN/797</v>
      </c>
      <c r="D56" s="6" t="s">
        <v>210</v>
      </c>
      <c r="E56" s="8" t="s">
        <v>830</v>
      </c>
      <c r="F56" s="8" t="s">
        <v>831</v>
      </c>
      <c r="G56" s="8" t="s">
        <v>832</v>
      </c>
      <c r="H56" s="6" t="s">
        <v>833</v>
      </c>
      <c r="I56" s="6" t="s">
        <v>411</v>
      </c>
      <c r="J56" s="6" t="s">
        <v>22</v>
      </c>
      <c r="K56" s="6" t="s">
        <v>23</v>
      </c>
      <c r="L56" s="6"/>
      <c r="M56" s="7">
        <v>45387</v>
      </c>
      <c r="N56" s="6" t="s">
        <v>24</v>
      </c>
      <c r="O56" s="8" t="s">
        <v>834</v>
      </c>
      <c r="P56" s="6" t="str">
        <f>HYPERLINK("https://docs.wto.org/imrd/directdoc.asp?DDFDocuments/t/G/TBTN24/JPN797.DOCX", "https://docs.wto.org/imrd/directdoc.asp?DDFDocuments/t/G/TBTN24/JPN797.DOCX")</f>
        <v>https://docs.wto.org/imrd/directdoc.asp?DDFDocuments/t/G/TBTN24/JPN797.DOCX</v>
      </c>
      <c r="Q56" s="6" t="str">
        <f>HYPERLINK("https://docs.wto.org/imrd/directdoc.asp?DDFDocuments/u/G/TBTN24/JPN797.DOCX", "https://docs.wto.org/imrd/directdoc.asp?DDFDocuments/u/G/TBTN24/JPN797.DOCX")</f>
        <v>https://docs.wto.org/imrd/directdoc.asp?DDFDocuments/u/G/TBTN24/JPN797.DOCX</v>
      </c>
      <c r="R56" s="6" t="str">
        <f>HYPERLINK("https://docs.wto.org/imrd/directdoc.asp?DDFDocuments/v/G/TBTN24/JPN797.DOCX", "https://docs.wto.org/imrd/directdoc.asp?DDFDocuments/v/G/TBTN24/JPN797.DOCX")</f>
        <v>https://docs.wto.org/imrd/directdoc.asp?DDFDocuments/v/G/TBTN24/JPN797.DOCX</v>
      </c>
    </row>
    <row r="57" spans="1:18" ht="105" x14ac:dyDescent="0.25">
      <c r="A57" t="s">
        <v>1076</v>
      </c>
      <c r="B57" s="7">
        <v>45324</v>
      </c>
      <c r="C57" s="6" t="str">
        <f>HYPERLINK("https://eping.wto.org/en/Search?viewData= G/TBT/N/RUS/156"," G/TBT/N/RUS/156")</f>
        <v xml:space="preserve"> G/TBT/N/RUS/156</v>
      </c>
      <c r="D57" s="6" t="s">
        <v>17</v>
      </c>
      <c r="E57" s="8" t="s">
        <v>914</v>
      </c>
      <c r="F57" s="8" t="s">
        <v>915</v>
      </c>
      <c r="G57" s="8" t="s">
        <v>916</v>
      </c>
      <c r="H57" s="6" t="s">
        <v>917</v>
      </c>
      <c r="I57" s="6" t="s">
        <v>918</v>
      </c>
      <c r="J57" s="6" t="s">
        <v>22</v>
      </c>
      <c r="K57" s="6" t="s">
        <v>141</v>
      </c>
      <c r="L57" s="6"/>
      <c r="M57" s="7">
        <v>45401</v>
      </c>
      <c r="N57" s="6" t="s">
        <v>24</v>
      </c>
      <c r="O57" s="6"/>
      <c r="P57" s="6" t="str">
        <f>HYPERLINK("https://docs.wto.org/imrd/directdoc.asp?DDFDocuments/t/G/TBTN24/RUS156.DOCX", "https://docs.wto.org/imrd/directdoc.asp?DDFDocuments/t/G/TBTN24/RUS156.DOCX")</f>
        <v>https://docs.wto.org/imrd/directdoc.asp?DDFDocuments/t/G/TBTN24/RUS156.DOCX</v>
      </c>
      <c r="Q57" s="6" t="str">
        <f>HYPERLINK("https://docs.wto.org/imrd/directdoc.asp?DDFDocuments/u/G/TBTN24/RUS156.DOCX", "https://docs.wto.org/imrd/directdoc.asp?DDFDocuments/u/G/TBTN24/RUS156.DOCX")</f>
        <v>https://docs.wto.org/imrd/directdoc.asp?DDFDocuments/u/G/TBTN24/RUS156.DOCX</v>
      </c>
      <c r="R57" s="6" t="str">
        <f>HYPERLINK("https://docs.wto.org/imrd/directdoc.asp?DDFDocuments/v/G/TBTN24/RUS156.DOCX", "https://docs.wto.org/imrd/directdoc.asp?DDFDocuments/v/G/TBTN24/RUS156.DOCX")</f>
        <v>https://docs.wto.org/imrd/directdoc.asp?DDFDocuments/v/G/TBTN24/RUS156.DOCX</v>
      </c>
    </row>
    <row r="58" spans="1:18" ht="105" x14ac:dyDescent="0.25">
      <c r="A58" t="s">
        <v>1009</v>
      </c>
      <c r="B58" s="7">
        <v>45334</v>
      </c>
      <c r="C58" s="6" t="str">
        <f>HYPERLINK("https://eping.wto.org/en/Search?viewData= G/TBT/N/CHN/1821"," G/TBT/N/CHN/1821")</f>
        <v xml:space="preserve"> G/TBT/N/CHN/1821</v>
      </c>
      <c r="D58" s="6" t="s">
        <v>420</v>
      </c>
      <c r="E58" s="8" t="s">
        <v>474</v>
      </c>
      <c r="F58" s="8" t="s">
        <v>475</v>
      </c>
      <c r="G58" s="8" t="s">
        <v>476</v>
      </c>
      <c r="H58" s="6" t="s">
        <v>477</v>
      </c>
      <c r="I58" s="6" t="s">
        <v>478</v>
      </c>
      <c r="J58" s="6" t="s">
        <v>31</v>
      </c>
      <c r="K58" s="6" t="s">
        <v>21</v>
      </c>
      <c r="L58" s="6"/>
      <c r="M58" s="7">
        <v>45394</v>
      </c>
      <c r="N58" s="6" t="s">
        <v>24</v>
      </c>
      <c r="O58" s="8" t="s">
        <v>479</v>
      </c>
      <c r="P58" s="6" t="str">
        <f>HYPERLINK("https://docs.wto.org/imrd/directdoc.asp?DDFDocuments/t/G/TBTN24/CHN1821.DOCX", "https://docs.wto.org/imrd/directdoc.asp?DDFDocuments/t/G/TBTN24/CHN1821.DOCX")</f>
        <v>https://docs.wto.org/imrd/directdoc.asp?DDFDocuments/t/G/TBTN24/CHN1821.DOCX</v>
      </c>
      <c r="Q58" s="6" t="str">
        <f>HYPERLINK("https://docs.wto.org/imrd/directdoc.asp?DDFDocuments/u/G/TBTN24/CHN1821.DOCX", "https://docs.wto.org/imrd/directdoc.asp?DDFDocuments/u/G/TBTN24/CHN1821.DOCX")</f>
        <v>https://docs.wto.org/imrd/directdoc.asp?DDFDocuments/u/G/TBTN24/CHN1821.DOCX</v>
      </c>
      <c r="R58" s="6" t="str">
        <f>HYPERLINK("https://docs.wto.org/imrd/directdoc.asp?DDFDocuments/v/G/TBTN24/CHN1821.DOCX", "https://docs.wto.org/imrd/directdoc.asp?DDFDocuments/v/G/TBTN24/CHN1821.DOCX")</f>
        <v>https://docs.wto.org/imrd/directdoc.asp?DDFDocuments/v/G/TBTN24/CHN1821.DOCX</v>
      </c>
    </row>
    <row r="59" spans="1:18" ht="165" x14ac:dyDescent="0.25">
      <c r="A59" t="s">
        <v>1071</v>
      </c>
      <c r="B59" s="7">
        <v>45324</v>
      </c>
      <c r="C59" s="6" t="str">
        <f>HYPERLINK("https://eping.wto.org/en/Search?viewData= G/TBT/N/USA/2096"," G/TBT/N/USA/2096")</f>
        <v xml:space="preserve"> G/TBT/N/USA/2096</v>
      </c>
      <c r="D59" s="6" t="s">
        <v>185</v>
      </c>
      <c r="E59" s="8" t="s">
        <v>887</v>
      </c>
      <c r="F59" s="8" t="s">
        <v>888</v>
      </c>
      <c r="G59" s="8" t="s">
        <v>889</v>
      </c>
      <c r="H59" s="6" t="s">
        <v>21</v>
      </c>
      <c r="I59" s="6" t="s">
        <v>890</v>
      </c>
      <c r="J59" s="6" t="s">
        <v>891</v>
      </c>
      <c r="K59" s="6" t="s">
        <v>21</v>
      </c>
      <c r="L59" s="6"/>
      <c r="M59" s="7">
        <v>45383</v>
      </c>
      <c r="N59" s="6" t="s">
        <v>24</v>
      </c>
      <c r="O59" s="8" t="s">
        <v>892</v>
      </c>
      <c r="P59" s="6" t="str">
        <f>HYPERLINK("https://docs.wto.org/imrd/directdoc.asp?DDFDocuments/t/G/TBTN24/USA2096.DOCX", "https://docs.wto.org/imrd/directdoc.asp?DDFDocuments/t/G/TBTN24/USA2096.DOCX")</f>
        <v>https://docs.wto.org/imrd/directdoc.asp?DDFDocuments/t/G/TBTN24/USA2096.DOCX</v>
      </c>
      <c r="Q59" s="6" t="str">
        <f>HYPERLINK("https://docs.wto.org/imrd/directdoc.asp?DDFDocuments/u/G/TBTN24/USA2096.DOCX", "https://docs.wto.org/imrd/directdoc.asp?DDFDocuments/u/G/TBTN24/USA2096.DOCX")</f>
        <v>https://docs.wto.org/imrd/directdoc.asp?DDFDocuments/u/G/TBTN24/USA2096.DOCX</v>
      </c>
      <c r="R59" s="6" t="str">
        <f>HYPERLINK("https://docs.wto.org/imrd/directdoc.asp?DDFDocuments/v/G/TBTN24/USA2096.DOCX", "https://docs.wto.org/imrd/directdoc.asp?DDFDocuments/v/G/TBTN24/USA2096.DOCX")</f>
        <v>https://docs.wto.org/imrd/directdoc.asp?DDFDocuments/v/G/TBTN24/USA2096.DOCX</v>
      </c>
    </row>
    <row r="60" spans="1:18" ht="105" x14ac:dyDescent="0.25">
      <c r="A60" t="s">
        <v>1066</v>
      </c>
      <c r="B60" s="7">
        <v>45327</v>
      </c>
      <c r="C60" s="6" t="str">
        <f>HYPERLINK("https://eping.wto.org/en/Search?viewData= G/TBT/N/TZA/1104"," G/TBT/N/TZA/1104")</f>
        <v xml:space="preserve"> G/TBT/N/TZA/1104</v>
      </c>
      <c r="D60" s="6" t="s">
        <v>824</v>
      </c>
      <c r="E60" s="8" t="s">
        <v>841</v>
      </c>
      <c r="F60" s="8" t="s">
        <v>842</v>
      </c>
      <c r="G60" s="8" t="s">
        <v>843</v>
      </c>
      <c r="H60" s="6" t="s">
        <v>844</v>
      </c>
      <c r="I60" s="6" t="s">
        <v>845</v>
      </c>
      <c r="J60" s="6" t="s">
        <v>846</v>
      </c>
      <c r="K60" s="6" t="s">
        <v>141</v>
      </c>
      <c r="L60" s="6"/>
      <c r="M60" s="7">
        <v>45387</v>
      </c>
      <c r="N60" s="6" t="s">
        <v>24</v>
      </c>
      <c r="O60" s="8" t="s">
        <v>847</v>
      </c>
      <c r="P60" s="6" t="str">
        <f>HYPERLINK("https://docs.wto.org/imrd/directdoc.asp?DDFDocuments/t/G/TBTN24/TZA1104.DOCX", "https://docs.wto.org/imrd/directdoc.asp?DDFDocuments/t/G/TBTN24/TZA1104.DOCX")</f>
        <v>https://docs.wto.org/imrd/directdoc.asp?DDFDocuments/t/G/TBTN24/TZA1104.DOCX</v>
      </c>
      <c r="Q60" s="6" t="str">
        <f>HYPERLINK("https://docs.wto.org/imrd/directdoc.asp?DDFDocuments/u/G/TBTN24/TZA1104.DOCX", "https://docs.wto.org/imrd/directdoc.asp?DDFDocuments/u/G/TBTN24/TZA1104.DOCX")</f>
        <v>https://docs.wto.org/imrd/directdoc.asp?DDFDocuments/u/G/TBTN24/TZA1104.DOCX</v>
      </c>
      <c r="R60" s="6" t="str">
        <f>HYPERLINK("https://docs.wto.org/imrd/directdoc.asp?DDFDocuments/v/G/TBTN24/TZA1104.DOCX", "https://docs.wto.org/imrd/directdoc.asp?DDFDocuments/v/G/TBTN24/TZA1104.DOCX")</f>
        <v>https://docs.wto.org/imrd/directdoc.asp?DDFDocuments/v/G/TBTN24/TZA1104.DOCX</v>
      </c>
    </row>
    <row r="61" spans="1:18" ht="165" x14ac:dyDescent="0.25">
      <c r="A61" t="s">
        <v>1048</v>
      </c>
      <c r="B61" s="7">
        <v>45331</v>
      </c>
      <c r="C61" s="6" t="str">
        <f>HYPERLINK("https://eping.wto.org/en/Search?viewData= G/TBT/N/KEN/1583"," G/TBT/N/KEN/1583")</f>
        <v xml:space="preserve"> G/TBT/N/KEN/1583</v>
      </c>
      <c r="D61" s="6" t="s">
        <v>576</v>
      </c>
      <c r="E61" s="8" t="s">
        <v>740</v>
      </c>
      <c r="F61" s="8" t="s">
        <v>741</v>
      </c>
      <c r="G61" s="8" t="s">
        <v>742</v>
      </c>
      <c r="H61" s="6" t="s">
        <v>21</v>
      </c>
      <c r="I61" s="6" t="s">
        <v>743</v>
      </c>
      <c r="J61" s="6" t="s">
        <v>658</v>
      </c>
      <c r="K61" s="6" t="s">
        <v>141</v>
      </c>
      <c r="L61" s="6"/>
      <c r="M61" s="7">
        <v>45391</v>
      </c>
      <c r="N61" s="6" t="s">
        <v>24</v>
      </c>
      <c r="O61" s="8" t="s">
        <v>744</v>
      </c>
      <c r="P61" s="6" t="str">
        <f>HYPERLINK("https://docs.wto.org/imrd/directdoc.asp?DDFDocuments/t/G/TBTN24/KEN1583.DOCX", "https://docs.wto.org/imrd/directdoc.asp?DDFDocuments/t/G/TBTN24/KEN1583.DOCX")</f>
        <v>https://docs.wto.org/imrd/directdoc.asp?DDFDocuments/t/G/TBTN24/KEN1583.DOCX</v>
      </c>
      <c r="Q61" s="6" t="str">
        <f>HYPERLINK("https://docs.wto.org/imrd/directdoc.asp?DDFDocuments/u/G/TBTN24/KEN1583.DOCX", "https://docs.wto.org/imrd/directdoc.asp?DDFDocuments/u/G/TBTN24/KEN1583.DOCX")</f>
        <v>https://docs.wto.org/imrd/directdoc.asp?DDFDocuments/u/G/TBTN24/KEN1583.DOCX</v>
      </c>
      <c r="R61" s="6" t="str">
        <f>HYPERLINK("https://docs.wto.org/imrd/directdoc.asp?DDFDocuments/v/G/TBTN24/KEN1583.DOCX", "https://docs.wto.org/imrd/directdoc.asp?DDFDocuments/v/G/TBTN24/KEN1583.DOCX")</f>
        <v>https://docs.wto.org/imrd/directdoc.asp?DDFDocuments/v/G/TBTN24/KEN1583.DOCX</v>
      </c>
    </row>
    <row r="62" spans="1:18" x14ac:dyDescent="0.25">
      <c r="A62" t="s">
        <v>1003</v>
      </c>
      <c r="B62" s="7">
        <v>45334</v>
      </c>
      <c r="C62" s="6" t="str">
        <f>HYPERLINK("https://eping.wto.org/en/Search?viewData= G/TBT/N/CHN/1827"," G/TBT/N/CHN/1827")</f>
        <v xml:space="preserve"> G/TBT/N/CHN/1827</v>
      </c>
      <c r="D62" s="6" t="s">
        <v>420</v>
      </c>
      <c r="E62" s="8" t="s">
        <v>433</v>
      </c>
      <c r="F62" s="8" t="s">
        <v>434</v>
      </c>
      <c r="G62" s="8" t="s">
        <v>435</v>
      </c>
      <c r="H62" s="6" t="s">
        <v>21</v>
      </c>
      <c r="I62" s="6" t="s">
        <v>436</v>
      </c>
      <c r="J62" s="6" t="s">
        <v>437</v>
      </c>
      <c r="K62" s="6" t="s">
        <v>141</v>
      </c>
      <c r="L62" s="6"/>
      <c r="M62" s="7">
        <v>45394</v>
      </c>
      <c r="N62" s="6" t="s">
        <v>24</v>
      </c>
      <c r="O62" s="8" t="s">
        <v>438</v>
      </c>
      <c r="P62" s="6" t="str">
        <f>HYPERLINK("https://docs.wto.org/imrd/directdoc.asp?DDFDocuments/t/G/TBTN24/CHN1827.DOCX", "https://docs.wto.org/imrd/directdoc.asp?DDFDocuments/t/G/TBTN24/CHN1827.DOCX")</f>
        <v>https://docs.wto.org/imrd/directdoc.asp?DDFDocuments/t/G/TBTN24/CHN1827.DOCX</v>
      </c>
      <c r="Q62" s="6" t="str">
        <f>HYPERLINK("https://docs.wto.org/imrd/directdoc.asp?DDFDocuments/u/G/TBTN24/CHN1827.DOCX", "https://docs.wto.org/imrd/directdoc.asp?DDFDocuments/u/G/TBTN24/CHN1827.DOCX")</f>
        <v>https://docs.wto.org/imrd/directdoc.asp?DDFDocuments/u/G/TBTN24/CHN1827.DOCX</v>
      </c>
      <c r="R62" s="6" t="str">
        <f>HYPERLINK("https://docs.wto.org/imrd/directdoc.asp?DDFDocuments/v/G/TBTN24/CHN1827.DOCX", "https://docs.wto.org/imrd/directdoc.asp?DDFDocuments/v/G/TBTN24/CHN1827.DOCX")</f>
        <v>https://docs.wto.org/imrd/directdoc.asp?DDFDocuments/v/G/TBTN24/CHN1827.DOCX</v>
      </c>
    </row>
    <row r="63" spans="1:18" ht="30" x14ac:dyDescent="0.25">
      <c r="A63" t="s">
        <v>1057</v>
      </c>
      <c r="B63" s="7">
        <v>45328</v>
      </c>
      <c r="C63" s="6" t="str">
        <f>HYPERLINK("https://eping.wto.org/en/Search?viewData= G/TBT/N/KOR/1196"," G/TBT/N/KOR/1196")</f>
        <v xml:space="preserve"> G/TBT/N/KOR/1196</v>
      </c>
      <c r="D63" s="6" t="s">
        <v>90</v>
      </c>
      <c r="E63" s="8" t="s">
        <v>793</v>
      </c>
      <c r="F63" s="8" t="s">
        <v>794</v>
      </c>
      <c r="G63" s="8" t="s">
        <v>795</v>
      </c>
      <c r="H63" s="6" t="s">
        <v>21</v>
      </c>
      <c r="I63" s="6" t="s">
        <v>139</v>
      </c>
      <c r="J63" s="6" t="s">
        <v>140</v>
      </c>
      <c r="K63" s="6" t="s">
        <v>406</v>
      </c>
      <c r="L63" s="6"/>
      <c r="M63" s="7">
        <v>45388</v>
      </c>
      <c r="N63" s="6" t="s">
        <v>24</v>
      </c>
      <c r="O63" s="8" t="s">
        <v>796</v>
      </c>
      <c r="P63" s="6" t="str">
        <f>HYPERLINK("https://docs.wto.org/imrd/directdoc.asp?DDFDocuments/t/G/TBTN24/KOR1196.DOCX", "https://docs.wto.org/imrd/directdoc.asp?DDFDocuments/t/G/TBTN24/KOR1196.DOCX")</f>
        <v>https://docs.wto.org/imrd/directdoc.asp?DDFDocuments/t/G/TBTN24/KOR1196.DOCX</v>
      </c>
      <c r="Q63" s="6" t="str">
        <f>HYPERLINK("https://docs.wto.org/imrd/directdoc.asp?DDFDocuments/u/G/TBTN24/KOR1196.DOCX", "https://docs.wto.org/imrd/directdoc.asp?DDFDocuments/u/G/TBTN24/KOR1196.DOCX")</f>
        <v>https://docs.wto.org/imrd/directdoc.asp?DDFDocuments/u/G/TBTN24/KOR1196.DOCX</v>
      </c>
      <c r="R63" s="6" t="str">
        <f>HYPERLINK("https://docs.wto.org/imrd/directdoc.asp?DDFDocuments/v/G/TBTN24/KOR1196.DOCX", "https://docs.wto.org/imrd/directdoc.asp?DDFDocuments/v/G/TBTN24/KOR1196.DOCX")</f>
        <v>https://docs.wto.org/imrd/directdoc.asp?DDFDocuments/v/G/TBTN24/KOR1196.DOCX</v>
      </c>
    </row>
    <row r="64" spans="1:18" ht="30" x14ac:dyDescent="0.25">
      <c r="A64" t="s">
        <v>1057</v>
      </c>
      <c r="B64" s="7">
        <v>45328</v>
      </c>
      <c r="C64" s="6" t="str">
        <f>HYPERLINK("https://eping.wto.org/en/Search?viewData= G/TBT/N/KOR/1197"," G/TBT/N/KOR/1197")</f>
        <v xml:space="preserve"> G/TBT/N/KOR/1197</v>
      </c>
      <c r="D64" s="6" t="s">
        <v>90</v>
      </c>
      <c r="E64" s="8" t="s">
        <v>793</v>
      </c>
      <c r="F64" s="8" t="s">
        <v>797</v>
      </c>
      <c r="G64" s="8" t="s">
        <v>795</v>
      </c>
      <c r="H64" s="6" t="s">
        <v>21</v>
      </c>
      <c r="I64" s="6" t="s">
        <v>139</v>
      </c>
      <c r="J64" s="6" t="s">
        <v>140</v>
      </c>
      <c r="K64" s="6" t="s">
        <v>406</v>
      </c>
      <c r="L64" s="6"/>
      <c r="M64" s="7">
        <v>45388</v>
      </c>
      <c r="N64" s="6" t="s">
        <v>24</v>
      </c>
      <c r="O64" s="8" t="s">
        <v>798</v>
      </c>
      <c r="P64" s="6" t="str">
        <f>HYPERLINK("https://docs.wto.org/imrd/directdoc.asp?DDFDocuments/t/G/TBTN24/KOR1197.DOCX", "https://docs.wto.org/imrd/directdoc.asp?DDFDocuments/t/G/TBTN24/KOR1197.DOCX")</f>
        <v>https://docs.wto.org/imrd/directdoc.asp?DDFDocuments/t/G/TBTN24/KOR1197.DOCX</v>
      </c>
      <c r="Q64" s="6" t="str">
        <f>HYPERLINK("https://docs.wto.org/imrd/directdoc.asp?DDFDocuments/u/G/TBTN24/KOR1197.DOCX", "https://docs.wto.org/imrd/directdoc.asp?DDFDocuments/u/G/TBTN24/KOR1197.DOCX")</f>
        <v>https://docs.wto.org/imrd/directdoc.asp?DDFDocuments/u/G/TBTN24/KOR1197.DOCX</v>
      </c>
      <c r="R64" s="6" t="str">
        <f>HYPERLINK("https://docs.wto.org/imrd/directdoc.asp?DDFDocuments/v/G/TBTN24/KOR1197.DOCX", "https://docs.wto.org/imrd/directdoc.asp?DDFDocuments/v/G/TBTN24/KOR1197.DOCX")</f>
        <v>https://docs.wto.org/imrd/directdoc.asp?DDFDocuments/v/G/TBTN24/KOR1197.DOCX</v>
      </c>
    </row>
    <row r="65" spans="1:18" ht="60" x14ac:dyDescent="0.25">
      <c r="A65" t="s">
        <v>1075</v>
      </c>
      <c r="B65" s="7">
        <v>45324</v>
      </c>
      <c r="C65" s="6" t="str">
        <f>HYPERLINK("https://eping.wto.org/en/Search?viewData= G/TBT/N/CAN/713"," G/TBT/N/CAN/713")</f>
        <v xml:space="preserve"> G/TBT/N/CAN/713</v>
      </c>
      <c r="D65" s="6" t="s">
        <v>44</v>
      </c>
      <c r="E65" s="8" t="s">
        <v>904</v>
      </c>
      <c r="F65" s="8" t="s">
        <v>905</v>
      </c>
      <c r="G65" s="8" t="s">
        <v>906</v>
      </c>
      <c r="H65" s="6" t="s">
        <v>907</v>
      </c>
      <c r="I65" s="6" t="s">
        <v>139</v>
      </c>
      <c r="J65" s="6" t="s">
        <v>22</v>
      </c>
      <c r="K65" s="6" t="s">
        <v>141</v>
      </c>
      <c r="L65" s="6"/>
      <c r="M65" s="7">
        <v>45396</v>
      </c>
      <c r="N65" s="6" t="s">
        <v>24</v>
      </c>
      <c r="O65" s="8" t="s">
        <v>908</v>
      </c>
      <c r="P65" s="6" t="str">
        <f>HYPERLINK("https://docs.wto.org/imrd/directdoc.asp?DDFDocuments/t/G/TBTN24/CAN713.DOCX", "https://docs.wto.org/imrd/directdoc.asp?DDFDocuments/t/G/TBTN24/CAN713.DOCX")</f>
        <v>https://docs.wto.org/imrd/directdoc.asp?DDFDocuments/t/G/TBTN24/CAN713.DOCX</v>
      </c>
      <c r="Q65" s="6" t="str">
        <f>HYPERLINK("https://docs.wto.org/imrd/directdoc.asp?DDFDocuments/u/G/TBTN24/CAN713.DOCX", "https://docs.wto.org/imrd/directdoc.asp?DDFDocuments/u/G/TBTN24/CAN713.DOCX")</f>
        <v>https://docs.wto.org/imrd/directdoc.asp?DDFDocuments/u/G/TBTN24/CAN713.DOCX</v>
      </c>
      <c r="R65" s="6" t="str">
        <f>HYPERLINK("https://docs.wto.org/imrd/directdoc.asp?DDFDocuments/v/G/TBTN24/CAN713.DOCX", "https://docs.wto.org/imrd/directdoc.asp?DDFDocuments/v/G/TBTN24/CAN713.DOCX")</f>
        <v>https://docs.wto.org/imrd/directdoc.asp?DDFDocuments/v/G/TBTN24/CAN713.DOCX</v>
      </c>
    </row>
    <row r="66" spans="1:18" ht="30" x14ac:dyDescent="0.25">
      <c r="A66" t="s">
        <v>955</v>
      </c>
      <c r="B66" s="7">
        <v>45342</v>
      </c>
      <c r="C66" s="6" t="str">
        <f>HYPERLINK("https://eping.wto.org/en/Search?viewData= G/TBT/N/ARE/602, G/TBT/N/BHR/688, G/TBT/N/KWT/668, G/TBT/N/OMN/516, G/TBT/N/QAT/667, G/TBT/N/SAU/1325, G/TBT/N/YEM/273"," G/TBT/N/ARE/602, G/TBT/N/BHR/688, G/TBT/N/KWT/668, G/TBT/N/OMN/516, G/TBT/N/QAT/667, G/TBT/N/SAU/1325, G/TBT/N/YEM/273")</f>
        <v xml:space="preserve"> G/TBT/N/ARE/602, G/TBT/N/BHR/688, G/TBT/N/KWT/668, G/TBT/N/OMN/516, G/TBT/N/QAT/667, G/TBT/N/SAU/1325, G/TBT/N/YEM/273</v>
      </c>
      <c r="D66" s="6" t="s">
        <v>198</v>
      </c>
      <c r="E66" s="8" t="s">
        <v>234</v>
      </c>
      <c r="F66" s="8" t="s">
        <v>235</v>
      </c>
      <c r="G66" s="8" t="s">
        <v>236</v>
      </c>
      <c r="H66" s="6" t="s">
        <v>21</v>
      </c>
      <c r="I66" s="6" t="s">
        <v>139</v>
      </c>
      <c r="J66" s="6" t="s">
        <v>237</v>
      </c>
      <c r="K66" s="6" t="s">
        <v>238</v>
      </c>
      <c r="L66" s="6"/>
      <c r="M66" s="7">
        <v>43477</v>
      </c>
      <c r="N66" s="6" t="s">
        <v>24</v>
      </c>
      <c r="O66" s="8" t="s">
        <v>239</v>
      </c>
      <c r="P66" s="6" t="str">
        <f>HYPERLINK("https://docs.wto.org/imrd/directdoc.asp?DDFDocuments/t/G/TBTN24/ARE602.DOCX", "https://docs.wto.org/imrd/directdoc.asp?DDFDocuments/t/G/TBTN24/ARE602.DOCX")</f>
        <v>https://docs.wto.org/imrd/directdoc.asp?DDFDocuments/t/G/TBTN24/ARE602.DOCX</v>
      </c>
      <c r="Q66" s="6" t="str">
        <f>HYPERLINK("https://docs.wto.org/imrd/directdoc.asp?DDFDocuments/u/G/TBTN24/ARE602.DOCX", "https://docs.wto.org/imrd/directdoc.asp?DDFDocuments/u/G/TBTN24/ARE602.DOCX")</f>
        <v>https://docs.wto.org/imrd/directdoc.asp?DDFDocuments/u/G/TBTN24/ARE602.DOCX</v>
      </c>
      <c r="R66" s="6" t="str">
        <f>HYPERLINK("https://docs.wto.org/imrd/directdoc.asp?DDFDocuments/v/G/TBTN24/ARE602.DOCX", "https://docs.wto.org/imrd/directdoc.asp?DDFDocuments/v/G/TBTN24/ARE602.DOCX")</f>
        <v>https://docs.wto.org/imrd/directdoc.asp?DDFDocuments/v/G/TBTN24/ARE602.DOCX</v>
      </c>
    </row>
    <row r="67" spans="1:18" ht="30" x14ac:dyDescent="0.25">
      <c r="A67" t="s">
        <v>955</v>
      </c>
      <c r="B67" s="7">
        <v>45342</v>
      </c>
      <c r="C67" s="6" t="str">
        <f>HYPERLINK("https://eping.wto.org/en/Search?viewData= G/TBT/N/ARE/602, G/TBT/N/BHR/688, G/TBT/N/KWT/668, G/TBT/N/OMN/516, G/TBT/N/QAT/667, G/TBT/N/SAU/1325, G/TBT/N/YEM/273"," G/TBT/N/ARE/602, G/TBT/N/BHR/688, G/TBT/N/KWT/668, G/TBT/N/OMN/516, G/TBT/N/QAT/667, G/TBT/N/SAU/1325, G/TBT/N/YEM/273")</f>
        <v xml:space="preserve"> G/TBT/N/ARE/602, G/TBT/N/BHR/688, G/TBT/N/KWT/668, G/TBT/N/OMN/516, G/TBT/N/QAT/667, G/TBT/N/SAU/1325, G/TBT/N/YEM/273</v>
      </c>
      <c r="D67" s="6" t="s">
        <v>206</v>
      </c>
      <c r="E67" s="8" t="s">
        <v>234</v>
      </c>
      <c r="F67" s="8" t="s">
        <v>235</v>
      </c>
      <c r="G67" s="8" t="s">
        <v>236</v>
      </c>
      <c r="H67" s="6" t="s">
        <v>21</v>
      </c>
      <c r="I67" s="6" t="s">
        <v>139</v>
      </c>
      <c r="J67" s="6" t="s">
        <v>237</v>
      </c>
      <c r="K67" s="6" t="s">
        <v>240</v>
      </c>
      <c r="L67" s="6"/>
      <c r="M67" s="7">
        <v>43477</v>
      </c>
      <c r="N67" s="6" t="s">
        <v>24</v>
      </c>
      <c r="O67" s="8" t="s">
        <v>239</v>
      </c>
      <c r="P67" s="6" t="str">
        <f>HYPERLINK("https://docs.wto.org/imrd/directdoc.asp?DDFDocuments/t/G/TBTN24/ARE602.DOCX", "https://docs.wto.org/imrd/directdoc.asp?DDFDocuments/t/G/TBTN24/ARE602.DOCX")</f>
        <v>https://docs.wto.org/imrd/directdoc.asp?DDFDocuments/t/G/TBTN24/ARE602.DOCX</v>
      </c>
      <c r="Q67" s="6" t="str">
        <f>HYPERLINK("https://docs.wto.org/imrd/directdoc.asp?DDFDocuments/u/G/TBTN24/ARE602.DOCX", "https://docs.wto.org/imrd/directdoc.asp?DDFDocuments/u/G/TBTN24/ARE602.DOCX")</f>
        <v>https://docs.wto.org/imrd/directdoc.asp?DDFDocuments/u/G/TBTN24/ARE602.DOCX</v>
      </c>
      <c r="R67" s="6" t="str">
        <f>HYPERLINK("https://docs.wto.org/imrd/directdoc.asp?DDFDocuments/v/G/TBTN24/ARE602.DOCX", "https://docs.wto.org/imrd/directdoc.asp?DDFDocuments/v/G/TBTN24/ARE602.DOCX")</f>
        <v>https://docs.wto.org/imrd/directdoc.asp?DDFDocuments/v/G/TBTN24/ARE602.DOCX</v>
      </c>
    </row>
    <row r="68" spans="1:18" ht="30" x14ac:dyDescent="0.25">
      <c r="A68" t="s">
        <v>955</v>
      </c>
      <c r="B68" s="7">
        <v>45342</v>
      </c>
      <c r="C68" s="6" t="str">
        <f>HYPERLINK("https://eping.wto.org/en/Search?viewData= G/TBT/N/ARE/602, G/TBT/N/BHR/688, G/TBT/N/KWT/668, G/TBT/N/OMN/516, G/TBT/N/QAT/667, G/TBT/N/SAU/1325, G/TBT/N/YEM/273"," G/TBT/N/ARE/602, G/TBT/N/BHR/688, G/TBT/N/KWT/668, G/TBT/N/OMN/516, G/TBT/N/QAT/667, G/TBT/N/SAU/1325, G/TBT/N/YEM/273")</f>
        <v xml:space="preserve"> G/TBT/N/ARE/602, G/TBT/N/BHR/688, G/TBT/N/KWT/668, G/TBT/N/OMN/516, G/TBT/N/QAT/667, G/TBT/N/SAU/1325, G/TBT/N/YEM/273</v>
      </c>
      <c r="D68" s="6" t="s">
        <v>216</v>
      </c>
      <c r="E68" s="8" t="s">
        <v>234</v>
      </c>
      <c r="F68" s="8" t="s">
        <v>235</v>
      </c>
      <c r="G68" s="8" t="s">
        <v>236</v>
      </c>
      <c r="H68" s="6" t="s">
        <v>21</v>
      </c>
      <c r="I68" s="6" t="s">
        <v>139</v>
      </c>
      <c r="J68" s="6" t="s">
        <v>237</v>
      </c>
      <c r="K68" s="6" t="s">
        <v>240</v>
      </c>
      <c r="L68" s="6"/>
      <c r="M68" s="7">
        <v>43477</v>
      </c>
      <c r="N68" s="6" t="s">
        <v>24</v>
      </c>
      <c r="O68" s="8" t="s">
        <v>239</v>
      </c>
      <c r="P68" s="6" t="str">
        <f>HYPERLINK("https://docs.wto.org/imrd/directdoc.asp?DDFDocuments/t/G/TBTN24/ARE602.DOCX", "https://docs.wto.org/imrd/directdoc.asp?DDFDocuments/t/G/TBTN24/ARE602.DOCX")</f>
        <v>https://docs.wto.org/imrd/directdoc.asp?DDFDocuments/t/G/TBTN24/ARE602.DOCX</v>
      </c>
      <c r="Q68" s="6" t="str">
        <f>HYPERLINK("https://docs.wto.org/imrd/directdoc.asp?DDFDocuments/u/G/TBTN24/ARE602.DOCX", "https://docs.wto.org/imrd/directdoc.asp?DDFDocuments/u/G/TBTN24/ARE602.DOCX")</f>
        <v>https://docs.wto.org/imrd/directdoc.asp?DDFDocuments/u/G/TBTN24/ARE602.DOCX</v>
      </c>
      <c r="R68" s="6" t="str">
        <f>HYPERLINK("https://docs.wto.org/imrd/directdoc.asp?DDFDocuments/v/G/TBTN24/ARE602.DOCX", "https://docs.wto.org/imrd/directdoc.asp?DDFDocuments/v/G/TBTN24/ARE602.DOCX")</f>
        <v>https://docs.wto.org/imrd/directdoc.asp?DDFDocuments/v/G/TBTN24/ARE602.DOCX</v>
      </c>
    </row>
    <row r="69" spans="1:18" ht="30" x14ac:dyDescent="0.25">
      <c r="A69" t="s">
        <v>955</v>
      </c>
      <c r="B69" s="7">
        <v>45342</v>
      </c>
      <c r="C69" s="6" t="str">
        <f>HYPERLINK("https://eping.wto.org/en/Search?viewData= G/TBT/N/ARE/602, G/TBT/N/BHR/688, G/TBT/N/KWT/668, G/TBT/N/OMN/516, G/TBT/N/QAT/667, G/TBT/N/SAU/1325, G/TBT/N/YEM/273"," G/TBT/N/ARE/602, G/TBT/N/BHR/688, G/TBT/N/KWT/668, G/TBT/N/OMN/516, G/TBT/N/QAT/667, G/TBT/N/SAU/1325, G/TBT/N/YEM/273")</f>
        <v xml:space="preserve"> G/TBT/N/ARE/602, G/TBT/N/BHR/688, G/TBT/N/KWT/668, G/TBT/N/OMN/516, G/TBT/N/QAT/667, G/TBT/N/SAU/1325, G/TBT/N/YEM/273</v>
      </c>
      <c r="D69" s="6" t="s">
        <v>209</v>
      </c>
      <c r="E69" s="8" t="s">
        <v>234</v>
      </c>
      <c r="F69" s="8" t="s">
        <v>235</v>
      </c>
      <c r="G69" s="8" t="s">
        <v>236</v>
      </c>
      <c r="H69" s="6" t="s">
        <v>21</v>
      </c>
      <c r="I69" s="6" t="s">
        <v>139</v>
      </c>
      <c r="J69" s="6" t="s">
        <v>237</v>
      </c>
      <c r="K69" s="6" t="s">
        <v>240</v>
      </c>
      <c r="L69" s="6"/>
      <c r="M69" s="7">
        <v>43477</v>
      </c>
      <c r="N69" s="6" t="s">
        <v>24</v>
      </c>
      <c r="O69" s="8" t="s">
        <v>239</v>
      </c>
      <c r="P69" s="6" t="str">
        <f>HYPERLINK("https://docs.wto.org/imrd/directdoc.asp?DDFDocuments/t/G/TBTN24/ARE602.DOCX", "https://docs.wto.org/imrd/directdoc.asp?DDFDocuments/t/G/TBTN24/ARE602.DOCX")</f>
        <v>https://docs.wto.org/imrd/directdoc.asp?DDFDocuments/t/G/TBTN24/ARE602.DOCX</v>
      </c>
      <c r="Q69" s="6" t="str">
        <f>HYPERLINK("https://docs.wto.org/imrd/directdoc.asp?DDFDocuments/u/G/TBTN24/ARE602.DOCX", "https://docs.wto.org/imrd/directdoc.asp?DDFDocuments/u/G/TBTN24/ARE602.DOCX")</f>
        <v>https://docs.wto.org/imrd/directdoc.asp?DDFDocuments/u/G/TBTN24/ARE602.DOCX</v>
      </c>
      <c r="R69" s="6" t="str">
        <f>HYPERLINK("https://docs.wto.org/imrd/directdoc.asp?DDFDocuments/v/G/TBTN24/ARE602.DOCX", "https://docs.wto.org/imrd/directdoc.asp?DDFDocuments/v/G/TBTN24/ARE602.DOCX")</f>
        <v>https://docs.wto.org/imrd/directdoc.asp?DDFDocuments/v/G/TBTN24/ARE602.DOCX</v>
      </c>
    </row>
    <row r="70" spans="1:18" ht="30" x14ac:dyDescent="0.25">
      <c r="A70" t="s">
        <v>955</v>
      </c>
      <c r="B70" s="7">
        <v>45342</v>
      </c>
      <c r="C70" s="6" t="str">
        <f>HYPERLINK("https://eping.wto.org/en/Search?viewData= G/TBT/N/ARE/602, G/TBT/N/BHR/688, G/TBT/N/KWT/668, G/TBT/N/OMN/516, G/TBT/N/QAT/667, G/TBT/N/SAU/1325, G/TBT/N/YEM/273"," G/TBT/N/ARE/602, G/TBT/N/BHR/688, G/TBT/N/KWT/668, G/TBT/N/OMN/516, G/TBT/N/QAT/667, G/TBT/N/SAU/1325, G/TBT/N/YEM/273")</f>
        <v xml:space="preserve"> G/TBT/N/ARE/602, G/TBT/N/BHR/688, G/TBT/N/KWT/668, G/TBT/N/OMN/516, G/TBT/N/QAT/667, G/TBT/N/SAU/1325, G/TBT/N/YEM/273</v>
      </c>
      <c r="D70" s="6" t="s">
        <v>204</v>
      </c>
      <c r="E70" s="8" t="s">
        <v>234</v>
      </c>
      <c r="F70" s="8" t="s">
        <v>235</v>
      </c>
      <c r="G70" s="8" t="s">
        <v>236</v>
      </c>
      <c r="H70" s="6" t="s">
        <v>21</v>
      </c>
      <c r="I70" s="6" t="s">
        <v>139</v>
      </c>
      <c r="J70" s="6" t="s">
        <v>237</v>
      </c>
      <c r="K70" s="6" t="s">
        <v>240</v>
      </c>
      <c r="L70" s="6"/>
      <c r="M70" s="7">
        <v>43477</v>
      </c>
      <c r="N70" s="6" t="s">
        <v>24</v>
      </c>
      <c r="O70" s="8" t="s">
        <v>239</v>
      </c>
      <c r="P70" s="6" t="str">
        <f>HYPERLINK("https://docs.wto.org/imrd/directdoc.asp?DDFDocuments/t/G/TBTN24/ARE602.DOCX", "https://docs.wto.org/imrd/directdoc.asp?DDFDocuments/t/G/TBTN24/ARE602.DOCX")</f>
        <v>https://docs.wto.org/imrd/directdoc.asp?DDFDocuments/t/G/TBTN24/ARE602.DOCX</v>
      </c>
      <c r="Q70" s="6" t="str">
        <f>HYPERLINK("https://docs.wto.org/imrd/directdoc.asp?DDFDocuments/u/G/TBTN24/ARE602.DOCX", "https://docs.wto.org/imrd/directdoc.asp?DDFDocuments/u/G/TBTN24/ARE602.DOCX")</f>
        <v>https://docs.wto.org/imrd/directdoc.asp?DDFDocuments/u/G/TBTN24/ARE602.DOCX</v>
      </c>
      <c r="R70" s="6" t="str">
        <f>HYPERLINK("https://docs.wto.org/imrd/directdoc.asp?DDFDocuments/v/G/TBTN24/ARE602.DOCX", "https://docs.wto.org/imrd/directdoc.asp?DDFDocuments/v/G/TBTN24/ARE602.DOCX")</f>
        <v>https://docs.wto.org/imrd/directdoc.asp?DDFDocuments/v/G/TBTN24/ARE602.DOCX</v>
      </c>
    </row>
    <row r="71" spans="1:18" ht="30" x14ac:dyDescent="0.25">
      <c r="A71" t="s">
        <v>955</v>
      </c>
      <c r="B71" s="7">
        <v>45342</v>
      </c>
      <c r="C71" s="6" t="str">
        <f>HYPERLINK("https://eping.wto.org/en/Search?viewData= G/TBT/N/ARE/602, G/TBT/N/BHR/688, G/TBT/N/KWT/668, G/TBT/N/OMN/516, G/TBT/N/QAT/667, G/TBT/N/SAU/1325, G/TBT/N/YEM/273"," G/TBT/N/ARE/602, G/TBT/N/BHR/688, G/TBT/N/KWT/668, G/TBT/N/OMN/516, G/TBT/N/QAT/667, G/TBT/N/SAU/1325, G/TBT/N/YEM/273")</f>
        <v xml:space="preserve"> G/TBT/N/ARE/602, G/TBT/N/BHR/688, G/TBT/N/KWT/668, G/TBT/N/OMN/516, G/TBT/N/QAT/667, G/TBT/N/SAU/1325, G/TBT/N/YEM/273</v>
      </c>
      <c r="D71" s="6" t="s">
        <v>207</v>
      </c>
      <c r="E71" s="8" t="s">
        <v>234</v>
      </c>
      <c r="F71" s="8" t="s">
        <v>235</v>
      </c>
      <c r="G71" s="8" t="s">
        <v>236</v>
      </c>
      <c r="H71" s="6" t="s">
        <v>21</v>
      </c>
      <c r="I71" s="6" t="s">
        <v>139</v>
      </c>
      <c r="J71" s="6" t="s">
        <v>237</v>
      </c>
      <c r="K71" s="6" t="s">
        <v>240</v>
      </c>
      <c r="L71" s="6"/>
      <c r="M71" s="7">
        <v>43477</v>
      </c>
      <c r="N71" s="6" t="s">
        <v>24</v>
      </c>
      <c r="O71" s="8" t="s">
        <v>239</v>
      </c>
      <c r="P71" s="6" t="str">
        <f>HYPERLINK("https://docs.wto.org/imrd/directdoc.asp?DDFDocuments/t/G/TBTN24/ARE602.DOCX", "https://docs.wto.org/imrd/directdoc.asp?DDFDocuments/t/G/TBTN24/ARE602.DOCX")</f>
        <v>https://docs.wto.org/imrd/directdoc.asp?DDFDocuments/t/G/TBTN24/ARE602.DOCX</v>
      </c>
      <c r="Q71" s="6" t="str">
        <f>HYPERLINK("https://docs.wto.org/imrd/directdoc.asp?DDFDocuments/u/G/TBTN24/ARE602.DOCX", "https://docs.wto.org/imrd/directdoc.asp?DDFDocuments/u/G/TBTN24/ARE602.DOCX")</f>
        <v>https://docs.wto.org/imrd/directdoc.asp?DDFDocuments/u/G/TBTN24/ARE602.DOCX</v>
      </c>
      <c r="R71" s="6" t="str">
        <f>HYPERLINK("https://docs.wto.org/imrd/directdoc.asp?DDFDocuments/v/G/TBTN24/ARE602.DOCX", "https://docs.wto.org/imrd/directdoc.asp?DDFDocuments/v/G/TBTN24/ARE602.DOCX")</f>
        <v>https://docs.wto.org/imrd/directdoc.asp?DDFDocuments/v/G/TBTN24/ARE602.DOCX</v>
      </c>
    </row>
    <row r="72" spans="1:18" ht="30" x14ac:dyDescent="0.25">
      <c r="A72" t="s">
        <v>955</v>
      </c>
      <c r="B72" s="7">
        <v>45342</v>
      </c>
      <c r="C72" s="6" t="str">
        <f>HYPERLINK("https://eping.wto.org/en/Search?viewData= G/TBT/N/ARE/602, G/TBT/N/BHR/688, G/TBT/N/KWT/668, G/TBT/N/OMN/516, G/TBT/N/QAT/667, G/TBT/N/SAU/1325, G/TBT/N/YEM/273"," G/TBT/N/ARE/602, G/TBT/N/BHR/688, G/TBT/N/KWT/668, G/TBT/N/OMN/516, G/TBT/N/QAT/667, G/TBT/N/SAU/1325, G/TBT/N/YEM/273")</f>
        <v xml:space="preserve"> G/TBT/N/ARE/602, G/TBT/N/BHR/688, G/TBT/N/KWT/668, G/TBT/N/OMN/516, G/TBT/N/QAT/667, G/TBT/N/SAU/1325, G/TBT/N/YEM/273</v>
      </c>
      <c r="D72" s="6" t="s">
        <v>208</v>
      </c>
      <c r="E72" s="8" t="s">
        <v>234</v>
      </c>
      <c r="F72" s="8" t="s">
        <v>235</v>
      </c>
      <c r="G72" s="8" t="s">
        <v>236</v>
      </c>
      <c r="H72" s="6" t="s">
        <v>21</v>
      </c>
      <c r="I72" s="6" t="s">
        <v>139</v>
      </c>
      <c r="J72" s="6" t="s">
        <v>266</v>
      </c>
      <c r="K72" s="6" t="s">
        <v>238</v>
      </c>
      <c r="L72" s="6"/>
      <c r="M72" s="7">
        <v>43477</v>
      </c>
      <c r="N72" s="6" t="s">
        <v>24</v>
      </c>
      <c r="O72" s="8" t="s">
        <v>239</v>
      </c>
      <c r="P72" s="6" t="str">
        <f>HYPERLINK("https://docs.wto.org/imrd/directdoc.asp?DDFDocuments/t/G/TBTN24/ARE602.DOCX", "https://docs.wto.org/imrd/directdoc.asp?DDFDocuments/t/G/TBTN24/ARE602.DOCX")</f>
        <v>https://docs.wto.org/imrd/directdoc.asp?DDFDocuments/t/G/TBTN24/ARE602.DOCX</v>
      </c>
      <c r="Q72" s="6" t="str">
        <f>HYPERLINK("https://docs.wto.org/imrd/directdoc.asp?DDFDocuments/u/G/TBTN24/ARE602.DOCX", "https://docs.wto.org/imrd/directdoc.asp?DDFDocuments/u/G/TBTN24/ARE602.DOCX")</f>
        <v>https://docs.wto.org/imrd/directdoc.asp?DDFDocuments/u/G/TBTN24/ARE602.DOCX</v>
      </c>
      <c r="R72" s="6" t="str">
        <f>HYPERLINK("https://docs.wto.org/imrd/directdoc.asp?DDFDocuments/v/G/TBTN24/ARE602.DOCX", "https://docs.wto.org/imrd/directdoc.asp?DDFDocuments/v/G/TBTN24/ARE602.DOCX")</f>
        <v>https://docs.wto.org/imrd/directdoc.asp?DDFDocuments/v/G/TBTN24/ARE602.DOCX</v>
      </c>
    </row>
    <row r="73" spans="1:18" ht="30" x14ac:dyDescent="0.25">
      <c r="A73" t="s">
        <v>955</v>
      </c>
      <c r="B73" s="7">
        <v>45331</v>
      </c>
      <c r="C73" s="6" t="str">
        <f>HYPERLINK("https://eping.wto.org/en/Search?viewData= G/TBT/N/QAT/665"," G/TBT/N/QAT/665")</f>
        <v xml:space="preserve"> G/TBT/N/QAT/665</v>
      </c>
      <c r="D73" s="6" t="s">
        <v>206</v>
      </c>
      <c r="E73" s="8" t="s">
        <v>727</v>
      </c>
      <c r="F73" s="8" t="s">
        <v>728</v>
      </c>
      <c r="G73" s="8" t="s">
        <v>236</v>
      </c>
      <c r="H73" s="6" t="s">
        <v>21</v>
      </c>
      <c r="I73" s="6" t="s">
        <v>139</v>
      </c>
      <c r="J73" s="6" t="s">
        <v>729</v>
      </c>
      <c r="K73" s="6" t="s">
        <v>141</v>
      </c>
      <c r="L73" s="6"/>
      <c r="M73" s="7">
        <v>45391</v>
      </c>
      <c r="N73" s="6" t="s">
        <v>24</v>
      </c>
      <c r="O73" s="8" t="s">
        <v>730</v>
      </c>
      <c r="P73" s="6" t="str">
        <f>HYPERLINK("https://docs.wto.org/imrd/directdoc.asp?DDFDocuments/t/G/TBTN24/QAT665.DOCX", "https://docs.wto.org/imrd/directdoc.asp?DDFDocuments/t/G/TBTN24/QAT665.DOCX")</f>
        <v>https://docs.wto.org/imrd/directdoc.asp?DDFDocuments/t/G/TBTN24/QAT665.DOCX</v>
      </c>
      <c r="Q73" s="6" t="str">
        <f>HYPERLINK("https://docs.wto.org/imrd/directdoc.asp?DDFDocuments/u/G/TBTN24/QAT665.DOCX", "https://docs.wto.org/imrd/directdoc.asp?DDFDocuments/u/G/TBTN24/QAT665.DOCX")</f>
        <v>https://docs.wto.org/imrd/directdoc.asp?DDFDocuments/u/G/TBTN24/QAT665.DOCX</v>
      </c>
      <c r="R73" s="6" t="str">
        <f>HYPERLINK("https://docs.wto.org/imrd/directdoc.asp?DDFDocuments/v/G/TBTN24/QAT665.DOCX", "https://docs.wto.org/imrd/directdoc.asp?DDFDocuments/v/G/TBTN24/QAT665.DOCX")</f>
        <v>https://docs.wto.org/imrd/directdoc.asp?DDFDocuments/v/G/TBTN24/QAT665.DOCX</v>
      </c>
    </row>
    <row r="74" spans="1:18" ht="30" x14ac:dyDescent="0.25">
      <c r="A74" t="s">
        <v>1069</v>
      </c>
      <c r="B74" s="7">
        <v>45324</v>
      </c>
      <c r="C74" s="6" t="str">
        <f>HYPERLINK("https://eping.wto.org/en/Search?viewData= G/TBT/N/JOR/55"," G/TBT/N/JOR/55")</f>
        <v xml:space="preserve"> G/TBT/N/JOR/55</v>
      </c>
      <c r="D74" s="6" t="s">
        <v>870</v>
      </c>
      <c r="E74" s="8" t="s">
        <v>871</v>
      </c>
      <c r="F74" s="8" t="s">
        <v>872</v>
      </c>
      <c r="G74" s="8" t="s">
        <v>873</v>
      </c>
      <c r="H74" s="6" t="s">
        <v>21</v>
      </c>
      <c r="I74" s="6" t="s">
        <v>874</v>
      </c>
      <c r="J74" s="6" t="s">
        <v>237</v>
      </c>
      <c r="K74" s="6" t="s">
        <v>141</v>
      </c>
      <c r="L74" s="6"/>
      <c r="M74" s="7">
        <v>45384</v>
      </c>
      <c r="N74" s="6" t="s">
        <v>24</v>
      </c>
      <c r="O74" s="8" t="s">
        <v>875</v>
      </c>
      <c r="P74" s="6" t="str">
        <f>HYPERLINK("https://docs.wto.org/imrd/directdoc.asp?DDFDocuments/t/G/TBTN24/JOR55.DOCX", "https://docs.wto.org/imrd/directdoc.asp?DDFDocuments/t/G/TBTN24/JOR55.DOCX")</f>
        <v>https://docs.wto.org/imrd/directdoc.asp?DDFDocuments/t/G/TBTN24/JOR55.DOCX</v>
      </c>
      <c r="Q74" s="6" t="str">
        <f>HYPERLINK("https://docs.wto.org/imrd/directdoc.asp?DDFDocuments/u/G/TBTN24/JOR55.DOCX", "https://docs.wto.org/imrd/directdoc.asp?DDFDocuments/u/G/TBTN24/JOR55.DOCX")</f>
        <v>https://docs.wto.org/imrd/directdoc.asp?DDFDocuments/u/G/TBTN24/JOR55.DOCX</v>
      </c>
      <c r="R74" s="6" t="str">
        <f>HYPERLINK("https://docs.wto.org/imrd/directdoc.asp?DDFDocuments/v/G/TBTN24/JOR55.DOCX", "https://docs.wto.org/imrd/directdoc.asp?DDFDocuments/v/G/TBTN24/JOR55.DOCX")</f>
        <v>https://docs.wto.org/imrd/directdoc.asp?DDFDocuments/v/G/TBTN24/JOR55.DOCX</v>
      </c>
    </row>
    <row r="75" spans="1:18" ht="105" x14ac:dyDescent="0.25">
      <c r="A75" t="s">
        <v>981</v>
      </c>
      <c r="B75" s="7">
        <v>45337</v>
      </c>
      <c r="C75" s="6" t="str">
        <f>HYPERLINK("https://eping.wto.org/en/Search?viewData= G/TBT/N/EGY/410"," G/TBT/N/EGY/410")</f>
        <v xml:space="preserve"> G/TBT/N/EGY/410</v>
      </c>
      <c r="D75" s="6" t="s">
        <v>274</v>
      </c>
      <c r="E75" s="8" t="s">
        <v>326</v>
      </c>
      <c r="F75" s="8" t="s">
        <v>327</v>
      </c>
      <c r="G75" s="8" t="s">
        <v>328</v>
      </c>
      <c r="H75" s="6" t="s">
        <v>21</v>
      </c>
      <c r="I75" s="6" t="s">
        <v>329</v>
      </c>
      <c r="J75" s="6" t="s">
        <v>279</v>
      </c>
      <c r="K75" s="6" t="s">
        <v>21</v>
      </c>
      <c r="L75" s="6"/>
      <c r="M75" s="7">
        <v>45397</v>
      </c>
      <c r="N75" s="6" t="s">
        <v>24</v>
      </c>
      <c r="O75" s="6"/>
      <c r="P75" s="6" t="str">
        <f>HYPERLINK("https://docs.wto.org/imrd/directdoc.asp?DDFDocuments/t/G/TBTN24/EGY410.DOCX", "https://docs.wto.org/imrd/directdoc.asp?DDFDocuments/t/G/TBTN24/EGY410.DOCX")</f>
        <v>https://docs.wto.org/imrd/directdoc.asp?DDFDocuments/t/G/TBTN24/EGY410.DOCX</v>
      </c>
      <c r="Q75" s="6" t="str">
        <f>HYPERLINK("https://docs.wto.org/imrd/directdoc.asp?DDFDocuments/u/G/TBTN24/EGY410.DOCX", "https://docs.wto.org/imrd/directdoc.asp?DDFDocuments/u/G/TBTN24/EGY410.DOCX")</f>
        <v>https://docs.wto.org/imrd/directdoc.asp?DDFDocuments/u/G/TBTN24/EGY410.DOCX</v>
      </c>
      <c r="R75" s="6" t="str">
        <f>HYPERLINK("https://docs.wto.org/imrd/directdoc.asp?DDFDocuments/v/G/TBTN24/EGY410.DOCX", "https://docs.wto.org/imrd/directdoc.asp?DDFDocuments/v/G/TBTN24/EGY410.DOCX")</f>
        <v>https://docs.wto.org/imrd/directdoc.asp?DDFDocuments/v/G/TBTN24/EGY410.DOCX</v>
      </c>
    </row>
    <row r="76" spans="1:18" ht="150" x14ac:dyDescent="0.25">
      <c r="A76" t="s">
        <v>981</v>
      </c>
      <c r="B76" s="7">
        <v>45331</v>
      </c>
      <c r="C76" s="6" t="str">
        <f>HYPERLINK("https://eping.wto.org/en/Search?viewData= G/TBT/N/EGY/381"," G/TBT/N/EGY/381")</f>
        <v xml:space="preserve"> G/TBT/N/EGY/381</v>
      </c>
      <c r="D76" s="6" t="s">
        <v>274</v>
      </c>
      <c r="E76" s="8" t="s">
        <v>592</v>
      </c>
      <c r="F76" s="8" t="s">
        <v>593</v>
      </c>
      <c r="G76" s="8" t="s">
        <v>328</v>
      </c>
      <c r="H76" s="6" t="s">
        <v>21</v>
      </c>
      <c r="I76" s="6" t="s">
        <v>329</v>
      </c>
      <c r="J76" s="6" t="s">
        <v>279</v>
      </c>
      <c r="K76" s="6" t="s">
        <v>21</v>
      </c>
      <c r="L76" s="6"/>
      <c r="M76" s="7">
        <v>45391</v>
      </c>
      <c r="N76" s="6" t="s">
        <v>24</v>
      </c>
      <c r="O76" s="6"/>
      <c r="P76" s="6" t="str">
        <f>HYPERLINK("https://docs.wto.org/imrd/directdoc.asp?DDFDocuments/t/G/TBTN24/EGY381.DOCX", "https://docs.wto.org/imrd/directdoc.asp?DDFDocuments/t/G/TBTN24/EGY381.DOCX")</f>
        <v>https://docs.wto.org/imrd/directdoc.asp?DDFDocuments/t/G/TBTN24/EGY381.DOCX</v>
      </c>
      <c r="Q76" s="6" t="str">
        <f>HYPERLINK("https://docs.wto.org/imrd/directdoc.asp?DDFDocuments/u/G/TBTN24/EGY381.DOCX", "https://docs.wto.org/imrd/directdoc.asp?DDFDocuments/u/G/TBTN24/EGY381.DOCX")</f>
        <v>https://docs.wto.org/imrd/directdoc.asp?DDFDocuments/u/G/TBTN24/EGY381.DOCX</v>
      </c>
      <c r="R76" s="6" t="str">
        <f>HYPERLINK("https://docs.wto.org/imrd/directdoc.asp?DDFDocuments/v/G/TBTN24/EGY381.DOCX", "https://docs.wto.org/imrd/directdoc.asp?DDFDocuments/v/G/TBTN24/EGY381.DOCX")</f>
        <v>https://docs.wto.org/imrd/directdoc.asp?DDFDocuments/v/G/TBTN24/EGY381.DOCX</v>
      </c>
    </row>
    <row r="77" spans="1:18" ht="30" x14ac:dyDescent="0.25">
      <c r="A77" t="s">
        <v>959</v>
      </c>
      <c r="B77" s="7">
        <v>45341</v>
      </c>
      <c r="C77" s="6" t="str">
        <f>HYPERLINK("https://eping.wto.org/en/Search?viewData= G/TBT/N/CHL/674"," G/TBT/N/CHL/674")</f>
        <v xml:space="preserve"> G/TBT/N/CHL/674</v>
      </c>
      <c r="D77" s="6" t="s">
        <v>267</v>
      </c>
      <c r="E77" s="8" t="s">
        <v>268</v>
      </c>
      <c r="F77" s="8" t="s">
        <v>269</v>
      </c>
      <c r="G77" s="8" t="s">
        <v>270</v>
      </c>
      <c r="H77" s="6" t="s">
        <v>21</v>
      </c>
      <c r="I77" s="6" t="s">
        <v>271</v>
      </c>
      <c r="J77" s="6" t="s">
        <v>272</v>
      </c>
      <c r="K77" s="6" t="s">
        <v>21</v>
      </c>
      <c r="L77" s="6"/>
      <c r="M77" s="7">
        <v>45371</v>
      </c>
      <c r="N77" s="6" t="s">
        <v>24</v>
      </c>
      <c r="O77" s="8" t="s">
        <v>273</v>
      </c>
      <c r="P77" s="6" t="str">
        <f>HYPERLINK("https://docs.wto.org/imrd/directdoc.asp?DDFDocuments/t/G/TBTN24/CHL674.DOCX", "https://docs.wto.org/imrd/directdoc.asp?DDFDocuments/t/G/TBTN24/CHL674.DOCX")</f>
        <v>https://docs.wto.org/imrd/directdoc.asp?DDFDocuments/t/G/TBTN24/CHL674.DOCX</v>
      </c>
      <c r="Q77" s="6" t="str">
        <f>HYPERLINK("https://docs.wto.org/imrd/directdoc.asp?DDFDocuments/u/G/TBTN24/CHL674.DOCX", "https://docs.wto.org/imrd/directdoc.asp?DDFDocuments/u/G/TBTN24/CHL674.DOCX")</f>
        <v>https://docs.wto.org/imrd/directdoc.asp?DDFDocuments/u/G/TBTN24/CHL674.DOCX</v>
      </c>
      <c r="R77" s="6" t="str">
        <f>HYPERLINK("https://docs.wto.org/imrd/directdoc.asp?DDFDocuments/v/G/TBTN24/CHL674.DOCX", "https://docs.wto.org/imrd/directdoc.asp?DDFDocuments/v/G/TBTN24/CHL674.DOCX")</f>
        <v>https://docs.wto.org/imrd/directdoc.asp?DDFDocuments/v/G/TBTN24/CHL674.DOCX</v>
      </c>
    </row>
    <row r="78" spans="1:18" ht="90" x14ac:dyDescent="0.25">
      <c r="A78" t="s">
        <v>1010</v>
      </c>
      <c r="B78" s="7">
        <v>45334</v>
      </c>
      <c r="C78" s="6" t="str">
        <f>HYPERLINK("https://eping.wto.org/en/Search?viewData= G/TBT/N/CHN/1803"," G/TBT/N/CHN/1803")</f>
        <v xml:space="preserve"> G/TBT/N/CHN/1803</v>
      </c>
      <c r="D78" s="6" t="s">
        <v>420</v>
      </c>
      <c r="E78" s="8" t="s">
        <v>480</v>
      </c>
      <c r="F78" s="8" t="s">
        <v>481</v>
      </c>
      <c r="G78" s="8" t="s">
        <v>482</v>
      </c>
      <c r="H78" s="6" t="s">
        <v>483</v>
      </c>
      <c r="I78" s="6" t="s">
        <v>174</v>
      </c>
      <c r="J78" s="6" t="s">
        <v>31</v>
      </c>
      <c r="K78" s="6" t="s">
        <v>21</v>
      </c>
      <c r="L78" s="6"/>
      <c r="M78" s="7">
        <v>45394</v>
      </c>
      <c r="N78" s="6" t="s">
        <v>24</v>
      </c>
      <c r="O78" s="8" t="s">
        <v>484</v>
      </c>
      <c r="P78" s="6" t="str">
        <f>HYPERLINK("https://docs.wto.org/imrd/directdoc.asp?DDFDocuments/t/G/TBTN24/CHN1803.DOCX", "https://docs.wto.org/imrd/directdoc.asp?DDFDocuments/t/G/TBTN24/CHN1803.DOCX")</f>
        <v>https://docs.wto.org/imrd/directdoc.asp?DDFDocuments/t/G/TBTN24/CHN1803.DOCX</v>
      </c>
      <c r="Q78" s="6" t="str">
        <f>HYPERLINK("https://docs.wto.org/imrd/directdoc.asp?DDFDocuments/u/G/TBTN24/CHN1803.DOCX", "https://docs.wto.org/imrd/directdoc.asp?DDFDocuments/u/G/TBTN24/CHN1803.DOCX")</f>
        <v>https://docs.wto.org/imrd/directdoc.asp?DDFDocuments/u/G/TBTN24/CHN1803.DOCX</v>
      </c>
      <c r="R78" s="6" t="str">
        <f>HYPERLINK("https://docs.wto.org/imrd/directdoc.asp?DDFDocuments/v/G/TBTN24/CHN1803.DOCX", "https://docs.wto.org/imrd/directdoc.asp?DDFDocuments/v/G/TBTN24/CHN1803.DOCX")</f>
        <v>https://docs.wto.org/imrd/directdoc.asp?DDFDocuments/v/G/TBTN24/CHN1803.DOCX</v>
      </c>
    </row>
    <row r="79" spans="1:18" ht="45" x14ac:dyDescent="0.25">
      <c r="A79" t="s">
        <v>1038</v>
      </c>
      <c r="B79" s="7">
        <v>45331</v>
      </c>
      <c r="C79" s="6" t="str">
        <f>HYPERLINK("https://eping.wto.org/en/Search?viewData= G/TBT/N/EGY/403"," G/TBT/N/EGY/403")</f>
        <v xml:space="preserve"> G/TBT/N/EGY/403</v>
      </c>
      <c r="D79" s="6" t="s">
        <v>274</v>
      </c>
      <c r="E79" s="8" t="s">
        <v>668</v>
      </c>
      <c r="F79" s="8" t="s">
        <v>669</v>
      </c>
      <c r="G79" s="8" t="s">
        <v>670</v>
      </c>
      <c r="H79" s="6" t="s">
        <v>671</v>
      </c>
      <c r="I79" s="6" t="s">
        <v>672</v>
      </c>
      <c r="J79" s="6" t="s">
        <v>673</v>
      </c>
      <c r="K79" s="6" t="s">
        <v>21</v>
      </c>
      <c r="L79" s="6"/>
      <c r="M79" s="7">
        <v>45391</v>
      </c>
      <c r="N79" s="6" t="s">
        <v>24</v>
      </c>
      <c r="O79" s="6"/>
      <c r="P79" s="6" t="str">
        <f>HYPERLINK("https://docs.wto.org/imrd/directdoc.asp?DDFDocuments/t/G/TBTN24/EGY403.DOCX", "https://docs.wto.org/imrd/directdoc.asp?DDFDocuments/t/G/TBTN24/EGY403.DOCX")</f>
        <v>https://docs.wto.org/imrd/directdoc.asp?DDFDocuments/t/G/TBTN24/EGY403.DOCX</v>
      </c>
      <c r="Q79" s="6" t="str">
        <f>HYPERLINK("https://docs.wto.org/imrd/directdoc.asp?DDFDocuments/u/G/TBTN24/EGY403.DOCX", "https://docs.wto.org/imrd/directdoc.asp?DDFDocuments/u/G/TBTN24/EGY403.DOCX")</f>
        <v>https://docs.wto.org/imrd/directdoc.asp?DDFDocuments/u/G/TBTN24/EGY403.DOCX</v>
      </c>
      <c r="R79" s="6" t="str">
        <f>HYPERLINK("https://docs.wto.org/imrd/directdoc.asp?DDFDocuments/v/G/TBTN24/EGY403.DOCX", "https://docs.wto.org/imrd/directdoc.asp?DDFDocuments/v/G/TBTN24/EGY403.DOCX")</f>
        <v>https://docs.wto.org/imrd/directdoc.asp?DDFDocuments/v/G/TBTN24/EGY403.DOCX</v>
      </c>
    </row>
    <row r="80" spans="1:18" ht="45" x14ac:dyDescent="0.25">
      <c r="A80" t="s">
        <v>945</v>
      </c>
      <c r="B80" s="7">
        <v>45349</v>
      </c>
      <c r="C80" s="6" t="str">
        <f>HYPERLINK("https://eping.wto.org/en/Search?viewData= G/TBT/N/RWA/1002"," G/TBT/N/RWA/1002")</f>
        <v xml:space="preserve"> G/TBT/N/RWA/1002</v>
      </c>
      <c r="D80" s="6" t="s">
        <v>83</v>
      </c>
      <c r="E80" s="8" t="s">
        <v>143</v>
      </c>
      <c r="F80" s="8" t="s">
        <v>144</v>
      </c>
      <c r="G80" s="8" t="s">
        <v>145</v>
      </c>
      <c r="H80" s="6" t="s">
        <v>21</v>
      </c>
      <c r="I80" s="6" t="s">
        <v>146</v>
      </c>
      <c r="J80" s="6" t="s">
        <v>88</v>
      </c>
      <c r="K80" s="6" t="s">
        <v>23</v>
      </c>
      <c r="L80" s="6"/>
      <c r="M80" s="7">
        <v>45409</v>
      </c>
      <c r="N80" s="6" t="s">
        <v>24</v>
      </c>
      <c r="O80" s="8" t="s">
        <v>147</v>
      </c>
      <c r="P80" s="6" t="str">
        <f>HYPERLINK("https://docs.wto.org/imrd/directdoc.asp?DDFDocuments/t/G/TBTN24/RWA1002.DOCX", "https://docs.wto.org/imrd/directdoc.asp?DDFDocuments/t/G/TBTN24/RWA1002.DOCX")</f>
        <v>https://docs.wto.org/imrd/directdoc.asp?DDFDocuments/t/G/TBTN24/RWA1002.DOCX</v>
      </c>
      <c r="Q80" s="6"/>
      <c r="R80" s="6" t="str">
        <f>HYPERLINK("https://docs.wto.org/imrd/directdoc.asp?DDFDocuments/v/G/TBTN24/RWA1002.DOCX", "https://docs.wto.org/imrd/directdoc.asp?DDFDocuments/v/G/TBTN24/RWA1002.DOCX")</f>
        <v>https://docs.wto.org/imrd/directdoc.asp?DDFDocuments/v/G/TBTN24/RWA1002.DOCX</v>
      </c>
    </row>
    <row r="81" spans="1:18" ht="360" x14ac:dyDescent="0.25">
      <c r="A81" t="s">
        <v>963</v>
      </c>
      <c r="B81" s="7">
        <v>45338</v>
      </c>
      <c r="C81" s="6" t="str">
        <f>HYPERLINK("https://eping.wto.org/en/Search?viewData= G/TBT/N/EGY/424"," G/TBT/N/EGY/424")</f>
        <v xml:space="preserve"> G/TBT/N/EGY/424</v>
      </c>
      <c r="D81" s="6" t="s">
        <v>274</v>
      </c>
      <c r="E81" s="8" t="s">
        <v>295</v>
      </c>
      <c r="F81" s="8" t="s">
        <v>296</v>
      </c>
      <c r="G81" s="8" t="s">
        <v>297</v>
      </c>
      <c r="H81" s="6" t="s">
        <v>21</v>
      </c>
      <c r="I81" s="6" t="s">
        <v>298</v>
      </c>
      <c r="J81" s="6" t="s">
        <v>272</v>
      </c>
      <c r="K81" s="6" t="s">
        <v>21</v>
      </c>
      <c r="L81" s="6"/>
      <c r="M81" s="7">
        <v>45398</v>
      </c>
      <c r="N81" s="6" t="s">
        <v>24</v>
      </c>
      <c r="O81" s="6"/>
      <c r="P81" s="6" t="str">
        <f>HYPERLINK("https://docs.wto.org/imrd/directdoc.asp?DDFDocuments/t/G/TBTN24/EGY424.DOCX", "https://docs.wto.org/imrd/directdoc.asp?DDFDocuments/t/G/TBTN24/EGY424.DOCX")</f>
        <v>https://docs.wto.org/imrd/directdoc.asp?DDFDocuments/t/G/TBTN24/EGY424.DOCX</v>
      </c>
      <c r="Q81" s="6" t="str">
        <f>HYPERLINK("https://docs.wto.org/imrd/directdoc.asp?DDFDocuments/u/G/TBTN24/EGY424.DOCX", "https://docs.wto.org/imrd/directdoc.asp?DDFDocuments/u/G/TBTN24/EGY424.DOCX")</f>
        <v>https://docs.wto.org/imrd/directdoc.asp?DDFDocuments/u/G/TBTN24/EGY424.DOCX</v>
      </c>
      <c r="R81" s="6" t="str">
        <f>HYPERLINK("https://docs.wto.org/imrd/directdoc.asp?DDFDocuments/v/G/TBTN24/EGY424.DOCX", "https://docs.wto.org/imrd/directdoc.asp?DDFDocuments/v/G/TBTN24/EGY424.DOCX")</f>
        <v>https://docs.wto.org/imrd/directdoc.asp?DDFDocuments/v/G/TBTN24/EGY424.DOCX</v>
      </c>
    </row>
    <row r="82" spans="1:18" ht="165" x14ac:dyDescent="0.25">
      <c r="A82" t="s">
        <v>962</v>
      </c>
      <c r="B82" s="7">
        <v>45338</v>
      </c>
      <c r="C82" s="6" t="str">
        <f>HYPERLINK("https://eping.wto.org/en/Search?viewData= G/TBT/N/KOR/1199"," G/TBT/N/KOR/1199")</f>
        <v xml:space="preserve"> G/TBT/N/KOR/1199</v>
      </c>
      <c r="D82" s="6" t="s">
        <v>90</v>
      </c>
      <c r="E82" s="8" t="s">
        <v>291</v>
      </c>
      <c r="F82" s="8" t="s">
        <v>292</v>
      </c>
      <c r="G82" s="8" t="s">
        <v>293</v>
      </c>
      <c r="H82" s="6" t="s">
        <v>21</v>
      </c>
      <c r="I82" s="6" t="s">
        <v>231</v>
      </c>
      <c r="J82" s="6" t="s">
        <v>31</v>
      </c>
      <c r="K82" s="6" t="s">
        <v>21</v>
      </c>
      <c r="L82" s="6"/>
      <c r="M82" s="7">
        <v>45398</v>
      </c>
      <c r="N82" s="6" t="s">
        <v>24</v>
      </c>
      <c r="O82" s="8" t="s">
        <v>294</v>
      </c>
      <c r="P82" s="6" t="str">
        <f>HYPERLINK("https://docs.wto.org/imrd/directdoc.asp?DDFDocuments/t/G/TBTN24/KOR1199.DOCX", "https://docs.wto.org/imrd/directdoc.asp?DDFDocuments/t/G/TBTN24/KOR1199.DOCX")</f>
        <v>https://docs.wto.org/imrd/directdoc.asp?DDFDocuments/t/G/TBTN24/KOR1199.DOCX</v>
      </c>
      <c r="Q82" s="6" t="str">
        <f>HYPERLINK("https://docs.wto.org/imrd/directdoc.asp?DDFDocuments/u/G/TBTN24/KOR1199.DOCX", "https://docs.wto.org/imrd/directdoc.asp?DDFDocuments/u/G/TBTN24/KOR1199.DOCX")</f>
        <v>https://docs.wto.org/imrd/directdoc.asp?DDFDocuments/u/G/TBTN24/KOR1199.DOCX</v>
      </c>
      <c r="R82" s="6" t="str">
        <f>HYPERLINK("https://docs.wto.org/imrd/directdoc.asp?DDFDocuments/v/G/TBTN24/KOR1199.DOCX", "https://docs.wto.org/imrd/directdoc.asp?DDFDocuments/v/G/TBTN24/KOR1199.DOCX")</f>
        <v>https://docs.wto.org/imrd/directdoc.asp?DDFDocuments/v/G/TBTN24/KOR1199.DOCX</v>
      </c>
    </row>
    <row r="83" spans="1:18" ht="150" x14ac:dyDescent="0.25">
      <c r="A83" t="s">
        <v>1053</v>
      </c>
      <c r="B83" s="7">
        <v>45331</v>
      </c>
      <c r="C83" s="6" t="str">
        <f>HYPERLINK("https://eping.wto.org/en/Search?viewData= G/TBT/N/GBR/73"," G/TBT/N/GBR/73")</f>
        <v xml:space="preserve"> G/TBT/N/GBR/73</v>
      </c>
      <c r="D83" s="6" t="s">
        <v>357</v>
      </c>
      <c r="E83" s="8" t="s">
        <v>762</v>
      </c>
      <c r="F83" s="8" t="s">
        <v>763</v>
      </c>
      <c r="G83" s="8" t="s">
        <v>764</v>
      </c>
      <c r="H83" s="6" t="s">
        <v>765</v>
      </c>
      <c r="I83" s="6" t="s">
        <v>245</v>
      </c>
      <c r="J83" s="6" t="s">
        <v>31</v>
      </c>
      <c r="K83" s="6" t="s">
        <v>141</v>
      </c>
      <c r="L83" s="6"/>
      <c r="M83" s="7">
        <v>45391</v>
      </c>
      <c r="N83" s="6" t="s">
        <v>24</v>
      </c>
      <c r="O83" s="8" t="s">
        <v>766</v>
      </c>
      <c r="P83" s="6" t="str">
        <f>HYPERLINK("https://docs.wto.org/imrd/directdoc.asp?DDFDocuments/t/G/TBTN24/GBR73.DOCX", "https://docs.wto.org/imrd/directdoc.asp?DDFDocuments/t/G/TBTN24/GBR73.DOCX")</f>
        <v>https://docs.wto.org/imrd/directdoc.asp?DDFDocuments/t/G/TBTN24/GBR73.DOCX</v>
      </c>
      <c r="Q83" s="6" t="str">
        <f>HYPERLINK("https://docs.wto.org/imrd/directdoc.asp?DDFDocuments/u/G/TBTN24/GBR73.DOCX", "https://docs.wto.org/imrd/directdoc.asp?DDFDocuments/u/G/TBTN24/GBR73.DOCX")</f>
        <v>https://docs.wto.org/imrd/directdoc.asp?DDFDocuments/u/G/TBTN24/GBR73.DOCX</v>
      </c>
      <c r="R83" s="6" t="str">
        <f>HYPERLINK("https://docs.wto.org/imrd/directdoc.asp?DDFDocuments/v/G/TBTN24/GBR73.DOCX", "https://docs.wto.org/imrd/directdoc.asp?DDFDocuments/v/G/TBTN24/GBR73.DOCX")</f>
        <v>https://docs.wto.org/imrd/directdoc.asp?DDFDocuments/v/G/TBTN24/GBR73.DOCX</v>
      </c>
    </row>
    <row r="84" spans="1:18" ht="120" x14ac:dyDescent="0.25">
      <c r="A84" t="s">
        <v>961</v>
      </c>
      <c r="B84" s="7">
        <v>45338</v>
      </c>
      <c r="C84" s="6" t="str">
        <f>HYPERLINK("https://eping.wto.org/en/Search?viewData= G/TBT/N/EGY/422"," G/TBT/N/EGY/422")</f>
        <v xml:space="preserve"> G/TBT/N/EGY/422</v>
      </c>
      <c r="D84" s="6" t="s">
        <v>274</v>
      </c>
      <c r="E84" s="8" t="s">
        <v>287</v>
      </c>
      <c r="F84" s="8" t="s">
        <v>288</v>
      </c>
      <c r="G84" s="8" t="s">
        <v>289</v>
      </c>
      <c r="H84" s="6" t="s">
        <v>21</v>
      </c>
      <c r="I84" s="6" t="s">
        <v>290</v>
      </c>
      <c r="J84" s="6" t="s">
        <v>279</v>
      </c>
      <c r="K84" s="6" t="s">
        <v>21</v>
      </c>
      <c r="L84" s="6"/>
      <c r="M84" s="7">
        <v>45398</v>
      </c>
      <c r="N84" s="6" t="s">
        <v>24</v>
      </c>
      <c r="O84" s="6"/>
      <c r="P84" s="6" t="str">
        <f>HYPERLINK("https://docs.wto.org/imrd/directdoc.asp?DDFDocuments/t/G/TBTN24/EGY422.DOCX", "https://docs.wto.org/imrd/directdoc.asp?DDFDocuments/t/G/TBTN24/EGY422.DOCX")</f>
        <v>https://docs.wto.org/imrd/directdoc.asp?DDFDocuments/t/G/TBTN24/EGY422.DOCX</v>
      </c>
      <c r="Q84" s="6" t="str">
        <f>HYPERLINK("https://docs.wto.org/imrd/directdoc.asp?DDFDocuments/u/G/TBTN24/EGY422.DOCX", "https://docs.wto.org/imrd/directdoc.asp?DDFDocuments/u/G/TBTN24/EGY422.DOCX")</f>
        <v>https://docs.wto.org/imrd/directdoc.asp?DDFDocuments/u/G/TBTN24/EGY422.DOCX</v>
      </c>
      <c r="R84" s="6" t="str">
        <f>HYPERLINK("https://docs.wto.org/imrd/directdoc.asp?DDFDocuments/v/G/TBTN24/EGY422.DOCX", "https://docs.wto.org/imrd/directdoc.asp?DDFDocuments/v/G/TBTN24/EGY422.DOCX")</f>
        <v>https://docs.wto.org/imrd/directdoc.asp?DDFDocuments/v/G/TBTN24/EGY422.DOCX</v>
      </c>
    </row>
    <row r="85" spans="1:18" ht="60" x14ac:dyDescent="0.25">
      <c r="A85" t="s">
        <v>942</v>
      </c>
      <c r="B85" s="7">
        <v>45349</v>
      </c>
      <c r="C85" s="6" t="str">
        <f>HYPERLINK("https://eping.wto.org/en/Search?viewData= G/TBT/N/RWA/1003"," G/TBT/N/RWA/1003")</f>
        <v xml:space="preserve"> G/TBT/N/RWA/1003</v>
      </c>
      <c r="D85" s="6" t="s">
        <v>83</v>
      </c>
      <c r="E85" s="8" t="s">
        <v>124</v>
      </c>
      <c r="F85" s="8" t="s">
        <v>125</v>
      </c>
      <c r="G85" s="8" t="s">
        <v>126</v>
      </c>
      <c r="H85" s="6" t="s">
        <v>21</v>
      </c>
      <c r="I85" s="6" t="s">
        <v>127</v>
      </c>
      <c r="J85" s="6" t="s">
        <v>128</v>
      </c>
      <c r="K85" s="6" t="s">
        <v>21</v>
      </c>
      <c r="L85" s="6"/>
      <c r="M85" s="7">
        <v>45409</v>
      </c>
      <c r="N85" s="6" t="s">
        <v>24</v>
      </c>
      <c r="O85" s="8" t="s">
        <v>129</v>
      </c>
      <c r="P85" s="6" t="str">
        <f>HYPERLINK("https://docs.wto.org/imrd/directdoc.asp?DDFDocuments/t/G/TBTN24/RWA1003.DOCX", "https://docs.wto.org/imrd/directdoc.asp?DDFDocuments/t/G/TBTN24/RWA1003.DOCX")</f>
        <v>https://docs.wto.org/imrd/directdoc.asp?DDFDocuments/t/G/TBTN24/RWA1003.DOCX</v>
      </c>
      <c r="Q85" s="6"/>
      <c r="R85" s="6" t="str">
        <f>HYPERLINK("https://docs.wto.org/imrd/directdoc.asp?DDFDocuments/v/G/TBTN24/RWA1003.DOCX", "https://docs.wto.org/imrd/directdoc.asp?DDFDocuments/v/G/TBTN24/RWA1003.DOCX")</f>
        <v>https://docs.wto.org/imrd/directdoc.asp?DDFDocuments/v/G/TBTN24/RWA1003.DOCX</v>
      </c>
    </row>
    <row r="86" spans="1:18" ht="75" x14ac:dyDescent="0.25">
      <c r="A86" t="s">
        <v>1006</v>
      </c>
      <c r="B86" s="7">
        <v>45334</v>
      </c>
      <c r="C86" s="6" t="str">
        <f>HYPERLINK("https://eping.wto.org/en/Search?viewData= G/TBT/N/CHN/1813"," G/TBT/N/CHN/1813")</f>
        <v xml:space="preserve"> G/TBT/N/CHN/1813</v>
      </c>
      <c r="D86" s="6" t="s">
        <v>420</v>
      </c>
      <c r="E86" s="8" t="s">
        <v>450</v>
      </c>
      <c r="F86" s="8" t="s">
        <v>451</v>
      </c>
      <c r="G86" s="8" t="s">
        <v>452</v>
      </c>
      <c r="H86" s="6" t="s">
        <v>453</v>
      </c>
      <c r="I86" s="6" t="s">
        <v>454</v>
      </c>
      <c r="J86" s="6" t="s">
        <v>272</v>
      </c>
      <c r="K86" s="6" t="s">
        <v>21</v>
      </c>
      <c r="L86" s="6"/>
      <c r="M86" s="7">
        <v>45394</v>
      </c>
      <c r="N86" s="6" t="s">
        <v>24</v>
      </c>
      <c r="O86" s="8" t="s">
        <v>455</v>
      </c>
      <c r="P86" s="6" t="str">
        <f>HYPERLINK("https://docs.wto.org/imrd/directdoc.asp?DDFDocuments/t/G/TBTN24/CHN1813.DOCX", "https://docs.wto.org/imrd/directdoc.asp?DDFDocuments/t/G/TBTN24/CHN1813.DOCX")</f>
        <v>https://docs.wto.org/imrd/directdoc.asp?DDFDocuments/t/G/TBTN24/CHN1813.DOCX</v>
      </c>
      <c r="Q86" s="6" t="str">
        <f>HYPERLINK("https://docs.wto.org/imrd/directdoc.asp?DDFDocuments/u/G/TBTN24/CHN1813.DOCX", "https://docs.wto.org/imrd/directdoc.asp?DDFDocuments/u/G/TBTN24/CHN1813.DOCX")</f>
        <v>https://docs.wto.org/imrd/directdoc.asp?DDFDocuments/u/G/TBTN24/CHN1813.DOCX</v>
      </c>
      <c r="R86" s="6" t="str">
        <f>HYPERLINK("https://docs.wto.org/imrd/directdoc.asp?DDFDocuments/v/G/TBTN24/CHN1813.DOCX", "https://docs.wto.org/imrd/directdoc.asp?DDFDocuments/v/G/TBTN24/CHN1813.DOCX")</f>
        <v>https://docs.wto.org/imrd/directdoc.asp?DDFDocuments/v/G/TBTN24/CHN1813.DOCX</v>
      </c>
    </row>
    <row r="87" spans="1:18" ht="60" x14ac:dyDescent="0.25">
      <c r="A87" t="s">
        <v>1006</v>
      </c>
      <c r="B87" s="7">
        <v>45334</v>
      </c>
      <c r="C87" s="6" t="str">
        <f>HYPERLINK("https://eping.wto.org/en/Search?viewData= G/TBT/N/CHN/1812"," G/TBT/N/CHN/1812")</f>
        <v xml:space="preserve"> G/TBT/N/CHN/1812</v>
      </c>
      <c r="D87" s="6" t="s">
        <v>420</v>
      </c>
      <c r="E87" s="8" t="s">
        <v>490</v>
      </c>
      <c r="F87" s="8" t="s">
        <v>491</v>
      </c>
      <c r="G87" s="8" t="s">
        <v>452</v>
      </c>
      <c r="H87" s="6" t="s">
        <v>453</v>
      </c>
      <c r="I87" s="6" t="s">
        <v>454</v>
      </c>
      <c r="J87" s="6" t="s">
        <v>196</v>
      </c>
      <c r="K87" s="6" t="s">
        <v>21</v>
      </c>
      <c r="L87" s="6"/>
      <c r="M87" s="7">
        <v>45394</v>
      </c>
      <c r="N87" s="6" t="s">
        <v>24</v>
      </c>
      <c r="O87" s="8" t="s">
        <v>492</v>
      </c>
      <c r="P87" s="6" t="str">
        <f>HYPERLINK("https://docs.wto.org/imrd/directdoc.asp?DDFDocuments/t/G/TBTN24/CHN1812.DOCX", "https://docs.wto.org/imrd/directdoc.asp?DDFDocuments/t/G/TBTN24/CHN1812.DOCX")</f>
        <v>https://docs.wto.org/imrd/directdoc.asp?DDFDocuments/t/G/TBTN24/CHN1812.DOCX</v>
      </c>
      <c r="Q87" s="6" t="str">
        <f>HYPERLINK("https://docs.wto.org/imrd/directdoc.asp?DDFDocuments/u/G/TBTN24/CHN1812.DOCX", "https://docs.wto.org/imrd/directdoc.asp?DDFDocuments/u/G/TBTN24/CHN1812.DOCX")</f>
        <v>https://docs.wto.org/imrd/directdoc.asp?DDFDocuments/u/G/TBTN24/CHN1812.DOCX</v>
      </c>
      <c r="R87" s="6" t="str">
        <f>HYPERLINK("https://docs.wto.org/imrd/directdoc.asp?DDFDocuments/v/G/TBTN24/CHN1812.DOCX", "https://docs.wto.org/imrd/directdoc.asp?DDFDocuments/v/G/TBTN24/CHN1812.DOCX")</f>
        <v>https://docs.wto.org/imrd/directdoc.asp?DDFDocuments/v/G/TBTN24/CHN1812.DOCX</v>
      </c>
    </row>
    <row r="88" spans="1:18" ht="45" x14ac:dyDescent="0.25">
      <c r="A88" t="s">
        <v>997</v>
      </c>
      <c r="B88" s="7">
        <v>45337</v>
      </c>
      <c r="C88" s="6" t="str">
        <f>HYPERLINK("https://eping.wto.org/en/Search?viewData= G/TBT/N/MWI/93"," G/TBT/N/MWI/93")</f>
        <v xml:space="preserve"> G/TBT/N/MWI/93</v>
      </c>
      <c r="D88" s="6" t="s">
        <v>177</v>
      </c>
      <c r="E88" s="8" t="s">
        <v>394</v>
      </c>
      <c r="F88" s="8" t="s">
        <v>395</v>
      </c>
      <c r="G88" s="8" t="s">
        <v>396</v>
      </c>
      <c r="H88" s="6" t="s">
        <v>397</v>
      </c>
      <c r="I88" s="6" t="s">
        <v>182</v>
      </c>
      <c r="J88" s="6" t="s">
        <v>398</v>
      </c>
      <c r="K88" s="6" t="s">
        <v>141</v>
      </c>
      <c r="L88" s="6"/>
      <c r="M88" s="7">
        <v>45397</v>
      </c>
      <c r="N88" s="6" t="s">
        <v>24</v>
      </c>
      <c r="O88" s="8" t="s">
        <v>399</v>
      </c>
      <c r="P88" s="6" t="str">
        <f>HYPERLINK("https://docs.wto.org/imrd/directdoc.asp?DDFDocuments/t/G/TBTN24/MWI93.DOCX", "https://docs.wto.org/imrd/directdoc.asp?DDFDocuments/t/G/TBTN24/MWI93.DOCX")</f>
        <v>https://docs.wto.org/imrd/directdoc.asp?DDFDocuments/t/G/TBTN24/MWI93.DOCX</v>
      </c>
      <c r="Q88" s="6" t="str">
        <f>HYPERLINK("https://docs.wto.org/imrd/directdoc.asp?DDFDocuments/u/G/TBTN24/MWI93.DOCX", "https://docs.wto.org/imrd/directdoc.asp?DDFDocuments/u/G/TBTN24/MWI93.DOCX")</f>
        <v>https://docs.wto.org/imrd/directdoc.asp?DDFDocuments/u/G/TBTN24/MWI93.DOCX</v>
      </c>
      <c r="R88" s="6" t="str">
        <f>HYPERLINK("https://docs.wto.org/imrd/directdoc.asp?DDFDocuments/v/G/TBTN24/MWI93.DOCX", "https://docs.wto.org/imrd/directdoc.asp?DDFDocuments/v/G/TBTN24/MWI93.DOCX")</f>
        <v>https://docs.wto.org/imrd/directdoc.asp?DDFDocuments/v/G/TBTN24/MWI93.DOCX</v>
      </c>
    </row>
    <row r="89" spans="1:18" ht="165" x14ac:dyDescent="0.25">
      <c r="A89" t="s">
        <v>954</v>
      </c>
      <c r="B89" s="7">
        <v>45343</v>
      </c>
      <c r="C89" s="6" t="str">
        <f>HYPERLINK("https://eping.wto.org/en/Search?viewData= G/TBT/N/ISR/1318"," G/TBT/N/ISR/1318")</f>
        <v xml:space="preserve"> G/TBT/N/ISR/1318</v>
      </c>
      <c r="D89" s="6" t="s">
        <v>25</v>
      </c>
      <c r="E89" s="8" t="s">
        <v>227</v>
      </c>
      <c r="F89" s="8" t="s">
        <v>228</v>
      </c>
      <c r="G89" s="8" t="s">
        <v>229</v>
      </c>
      <c r="H89" s="6" t="s">
        <v>230</v>
      </c>
      <c r="I89" s="6" t="s">
        <v>231</v>
      </c>
      <c r="J89" s="6" t="s">
        <v>232</v>
      </c>
      <c r="K89" s="6" t="s">
        <v>23</v>
      </c>
      <c r="L89" s="6"/>
      <c r="M89" s="7">
        <v>45403</v>
      </c>
      <c r="N89" s="6" t="s">
        <v>24</v>
      </c>
      <c r="O89" s="8" t="s">
        <v>233</v>
      </c>
      <c r="P89" s="6" t="str">
        <f>HYPERLINK("https://docs.wto.org/imrd/directdoc.asp?DDFDocuments/t/G/TBTN24/ISR1318.DOCX", "https://docs.wto.org/imrd/directdoc.asp?DDFDocuments/t/G/TBTN24/ISR1318.DOCX")</f>
        <v>https://docs.wto.org/imrd/directdoc.asp?DDFDocuments/t/G/TBTN24/ISR1318.DOCX</v>
      </c>
      <c r="Q89" s="6" t="str">
        <f>HYPERLINK("https://docs.wto.org/imrd/directdoc.asp?DDFDocuments/u/G/TBTN24/ISR1318.DOCX", "https://docs.wto.org/imrd/directdoc.asp?DDFDocuments/u/G/TBTN24/ISR1318.DOCX")</f>
        <v>https://docs.wto.org/imrd/directdoc.asp?DDFDocuments/u/G/TBTN24/ISR1318.DOCX</v>
      </c>
      <c r="R89" s="6" t="str">
        <f>HYPERLINK("https://docs.wto.org/imrd/directdoc.asp?DDFDocuments/v/G/TBTN24/ISR1318.DOCX", "https://docs.wto.org/imrd/directdoc.asp?DDFDocuments/v/G/TBTN24/ISR1318.DOCX")</f>
        <v>https://docs.wto.org/imrd/directdoc.asp?DDFDocuments/v/G/TBTN24/ISR1318.DOCX</v>
      </c>
    </row>
    <row r="90" spans="1:18" ht="75" x14ac:dyDescent="0.25">
      <c r="A90" t="s">
        <v>1070</v>
      </c>
      <c r="B90" s="7">
        <v>45324</v>
      </c>
      <c r="C90" s="6" t="str">
        <f>HYPERLINK("https://eping.wto.org/en/Search?viewData= G/TBT/N/THA/726"," G/TBT/N/THA/726")</f>
        <v xml:space="preserve"> G/TBT/N/THA/726</v>
      </c>
      <c r="D90" s="6" t="s">
        <v>400</v>
      </c>
      <c r="E90" s="8" t="s">
        <v>881</v>
      </c>
      <c r="F90" s="8" t="s">
        <v>882</v>
      </c>
      <c r="G90" s="8" t="s">
        <v>883</v>
      </c>
      <c r="H90" s="6" t="s">
        <v>884</v>
      </c>
      <c r="I90" s="6" t="s">
        <v>885</v>
      </c>
      <c r="J90" s="6" t="s">
        <v>31</v>
      </c>
      <c r="K90" s="6" t="s">
        <v>21</v>
      </c>
      <c r="L90" s="6"/>
      <c r="M90" s="7">
        <v>45384</v>
      </c>
      <c r="N90" s="6" t="s">
        <v>24</v>
      </c>
      <c r="O90" s="8" t="s">
        <v>886</v>
      </c>
      <c r="P90" s="6" t="str">
        <f>HYPERLINK("https://docs.wto.org/imrd/directdoc.asp?DDFDocuments/t/G/TBTN24/THA726.DOCX", "https://docs.wto.org/imrd/directdoc.asp?DDFDocuments/t/G/TBTN24/THA726.DOCX")</f>
        <v>https://docs.wto.org/imrd/directdoc.asp?DDFDocuments/t/G/TBTN24/THA726.DOCX</v>
      </c>
      <c r="Q90" s="6" t="str">
        <f>HYPERLINK("https://docs.wto.org/imrd/directdoc.asp?DDFDocuments/u/G/TBTN24/THA726.DOCX", "https://docs.wto.org/imrd/directdoc.asp?DDFDocuments/u/G/TBTN24/THA726.DOCX")</f>
        <v>https://docs.wto.org/imrd/directdoc.asp?DDFDocuments/u/G/TBTN24/THA726.DOCX</v>
      </c>
      <c r="R90" s="6" t="str">
        <f>HYPERLINK("https://docs.wto.org/imrd/directdoc.asp?DDFDocuments/v/G/TBTN24/THA726.DOCX", "https://docs.wto.org/imrd/directdoc.asp?DDFDocuments/v/G/TBTN24/THA726.DOCX")</f>
        <v>https://docs.wto.org/imrd/directdoc.asp?DDFDocuments/v/G/TBTN24/THA726.DOCX</v>
      </c>
    </row>
    <row r="91" spans="1:18" ht="135" x14ac:dyDescent="0.25">
      <c r="A91" t="s">
        <v>1070</v>
      </c>
      <c r="B91" s="7">
        <v>45324</v>
      </c>
      <c r="C91" s="6" t="str">
        <f>HYPERLINK("https://eping.wto.org/en/Search?viewData= G/TBT/N/THA/725"," G/TBT/N/THA/725")</f>
        <v xml:space="preserve"> G/TBT/N/THA/725</v>
      </c>
      <c r="D91" s="6" t="s">
        <v>400</v>
      </c>
      <c r="E91" s="8" t="s">
        <v>901</v>
      </c>
      <c r="F91" s="8" t="s">
        <v>902</v>
      </c>
      <c r="G91" s="8" t="s">
        <v>883</v>
      </c>
      <c r="H91" s="6" t="s">
        <v>884</v>
      </c>
      <c r="I91" s="6" t="s">
        <v>885</v>
      </c>
      <c r="J91" s="6" t="s">
        <v>31</v>
      </c>
      <c r="K91" s="6" t="s">
        <v>23</v>
      </c>
      <c r="L91" s="6"/>
      <c r="M91" s="7">
        <v>45384</v>
      </c>
      <c r="N91" s="6" t="s">
        <v>24</v>
      </c>
      <c r="O91" s="8" t="s">
        <v>903</v>
      </c>
      <c r="P91" s="6" t="str">
        <f>HYPERLINK("https://docs.wto.org/imrd/directdoc.asp?DDFDocuments/t/G/TBTN24/THA725.DOCX", "https://docs.wto.org/imrd/directdoc.asp?DDFDocuments/t/G/TBTN24/THA725.DOCX")</f>
        <v>https://docs.wto.org/imrd/directdoc.asp?DDFDocuments/t/G/TBTN24/THA725.DOCX</v>
      </c>
      <c r="Q91" s="6" t="str">
        <f>HYPERLINK("https://docs.wto.org/imrd/directdoc.asp?DDFDocuments/u/G/TBTN24/THA725.DOCX", "https://docs.wto.org/imrd/directdoc.asp?DDFDocuments/u/G/TBTN24/THA725.DOCX")</f>
        <v>https://docs.wto.org/imrd/directdoc.asp?DDFDocuments/u/G/TBTN24/THA725.DOCX</v>
      </c>
      <c r="R91" s="6" t="str">
        <f>HYPERLINK("https://docs.wto.org/imrd/directdoc.asp?DDFDocuments/v/G/TBTN24/THA725.DOCX", "https://docs.wto.org/imrd/directdoc.asp?DDFDocuments/v/G/TBTN24/THA725.DOCX")</f>
        <v>https://docs.wto.org/imrd/directdoc.asp?DDFDocuments/v/G/TBTN24/THA725.DOCX</v>
      </c>
    </row>
    <row r="92" spans="1:18" ht="75" x14ac:dyDescent="0.25">
      <c r="A92" t="s">
        <v>982</v>
      </c>
      <c r="B92" s="7">
        <v>45337</v>
      </c>
      <c r="C92" s="6" t="str">
        <f>HYPERLINK("https://eping.wto.org/en/Search?viewData= G/TBT/N/EGY/413"," G/TBT/N/EGY/413")</f>
        <v xml:space="preserve"> G/TBT/N/EGY/413</v>
      </c>
      <c r="D92" s="6" t="s">
        <v>274</v>
      </c>
      <c r="E92" s="8" t="s">
        <v>330</v>
      </c>
      <c r="F92" s="8" t="s">
        <v>331</v>
      </c>
      <c r="G92" s="8" t="s">
        <v>332</v>
      </c>
      <c r="H92" s="6" t="s">
        <v>21</v>
      </c>
      <c r="I92" s="6" t="s">
        <v>333</v>
      </c>
      <c r="J92" s="6" t="s">
        <v>279</v>
      </c>
      <c r="K92" s="6" t="s">
        <v>21</v>
      </c>
      <c r="L92" s="6"/>
      <c r="M92" s="7">
        <v>45397</v>
      </c>
      <c r="N92" s="6" t="s">
        <v>24</v>
      </c>
      <c r="O92" s="6"/>
      <c r="P92" s="6" t="str">
        <f>HYPERLINK("https://docs.wto.org/imrd/directdoc.asp?DDFDocuments/t/G/TBTN24/EGY413.DOCX", "https://docs.wto.org/imrd/directdoc.asp?DDFDocuments/t/G/TBTN24/EGY413.DOCX")</f>
        <v>https://docs.wto.org/imrd/directdoc.asp?DDFDocuments/t/G/TBTN24/EGY413.DOCX</v>
      </c>
      <c r="Q92" s="6" t="str">
        <f>HYPERLINK("https://docs.wto.org/imrd/directdoc.asp?DDFDocuments/u/G/TBTN24/EGY413.DOCX", "https://docs.wto.org/imrd/directdoc.asp?DDFDocuments/u/G/TBTN24/EGY413.DOCX")</f>
        <v>https://docs.wto.org/imrd/directdoc.asp?DDFDocuments/u/G/TBTN24/EGY413.DOCX</v>
      </c>
      <c r="R92" s="6" t="str">
        <f>HYPERLINK("https://docs.wto.org/imrd/directdoc.asp?DDFDocuments/v/G/TBTN24/EGY413.DOCX", "https://docs.wto.org/imrd/directdoc.asp?DDFDocuments/v/G/TBTN24/EGY413.DOCX")</f>
        <v>https://docs.wto.org/imrd/directdoc.asp?DDFDocuments/v/G/TBTN24/EGY413.DOCX</v>
      </c>
    </row>
    <row r="93" spans="1:18" ht="60" x14ac:dyDescent="0.25">
      <c r="A93" t="s">
        <v>988</v>
      </c>
      <c r="B93" s="7">
        <v>45337</v>
      </c>
      <c r="C93" s="6" t="str">
        <f>HYPERLINK("https://eping.wto.org/en/Search?viewData= G/TBT/N/GBR/74"," G/TBT/N/GBR/74")</f>
        <v xml:space="preserve"> G/TBT/N/GBR/74</v>
      </c>
      <c r="D93" s="6" t="s">
        <v>357</v>
      </c>
      <c r="E93" s="8" t="s">
        <v>358</v>
      </c>
      <c r="F93" s="8" t="s">
        <v>359</v>
      </c>
      <c r="G93" s="8" t="s">
        <v>360</v>
      </c>
      <c r="H93" s="6" t="s">
        <v>21</v>
      </c>
      <c r="I93" s="6" t="s">
        <v>121</v>
      </c>
      <c r="J93" s="6" t="s">
        <v>361</v>
      </c>
      <c r="K93" s="6" t="s">
        <v>21</v>
      </c>
      <c r="L93" s="6"/>
      <c r="M93" s="7">
        <v>45397</v>
      </c>
      <c r="N93" s="6" t="s">
        <v>24</v>
      </c>
      <c r="O93" s="6"/>
      <c r="P93" s="6" t="str">
        <f>HYPERLINK("https://docs.wto.org/imrd/directdoc.asp?DDFDocuments/t/G/TBTN24/GBR74.DOCX", "https://docs.wto.org/imrd/directdoc.asp?DDFDocuments/t/G/TBTN24/GBR74.DOCX")</f>
        <v>https://docs.wto.org/imrd/directdoc.asp?DDFDocuments/t/G/TBTN24/GBR74.DOCX</v>
      </c>
      <c r="Q93" s="6" t="str">
        <f>HYPERLINK("https://docs.wto.org/imrd/directdoc.asp?DDFDocuments/u/G/TBTN24/GBR74.DOCX", "https://docs.wto.org/imrd/directdoc.asp?DDFDocuments/u/G/TBTN24/GBR74.DOCX")</f>
        <v>https://docs.wto.org/imrd/directdoc.asp?DDFDocuments/u/G/TBTN24/GBR74.DOCX</v>
      </c>
      <c r="R93" s="6" t="str">
        <f>HYPERLINK("https://docs.wto.org/imrd/directdoc.asp?DDFDocuments/v/G/TBTN24/GBR74.DOCX", "https://docs.wto.org/imrd/directdoc.asp?DDFDocuments/v/G/TBTN24/GBR74.DOCX")</f>
        <v>https://docs.wto.org/imrd/directdoc.asp?DDFDocuments/v/G/TBTN24/GBR74.DOCX</v>
      </c>
    </row>
    <row r="94" spans="1:18" ht="45" x14ac:dyDescent="0.25">
      <c r="A94" t="s">
        <v>1044</v>
      </c>
      <c r="B94" s="7">
        <v>45331</v>
      </c>
      <c r="C94" s="6" t="str">
        <f>HYPERLINK("https://eping.wto.org/en/Search?viewData= G/TBT/N/CHN/1802"," G/TBT/N/CHN/1802")</f>
        <v xml:space="preserve"> G/TBT/N/CHN/1802</v>
      </c>
      <c r="D94" s="6" t="s">
        <v>420</v>
      </c>
      <c r="E94" s="8" t="s">
        <v>709</v>
      </c>
      <c r="F94" s="8" t="s">
        <v>710</v>
      </c>
      <c r="G94" s="8" t="s">
        <v>711</v>
      </c>
      <c r="H94" s="6" t="s">
        <v>712</v>
      </c>
      <c r="I94" s="6" t="s">
        <v>425</v>
      </c>
      <c r="J94" s="6" t="s">
        <v>31</v>
      </c>
      <c r="K94" s="6" t="s">
        <v>21</v>
      </c>
      <c r="L94" s="6"/>
      <c r="M94" s="7">
        <v>45391</v>
      </c>
      <c r="N94" s="6" t="s">
        <v>24</v>
      </c>
      <c r="O94" s="8" t="s">
        <v>713</v>
      </c>
      <c r="P94" s="6" t="str">
        <f>HYPERLINK("https://docs.wto.org/imrd/directdoc.asp?DDFDocuments/t/G/TBTN24/CHN1802.DOCX", "https://docs.wto.org/imrd/directdoc.asp?DDFDocuments/t/G/TBTN24/CHN1802.DOCX")</f>
        <v>https://docs.wto.org/imrd/directdoc.asp?DDFDocuments/t/G/TBTN24/CHN1802.DOCX</v>
      </c>
      <c r="Q94" s="6" t="str">
        <f>HYPERLINK("https://docs.wto.org/imrd/directdoc.asp?DDFDocuments/u/G/TBTN24/CHN1802.DOCX", "https://docs.wto.org/imrd/directdoc.asp?DDFDocuments/u/G/TBTN24/CHN1802.DOCX")</f>
        <v>https://docs.wto.org/imrd/directdoc.asp?DDFDocuments/u/G/TBTN24/CHN1802.DOCX</v>
      </c>
      <c r="R94" s="6" t="str">
        <f>HYPERLINK("https://docs.wto.org/imrd/directdoc.asp?DDFDocuments/v/G/TBTN24/CHN1802.DOCX", "https://docs.wto.org/imrd/directdoc.asp?DDFDocuments/v/G/TBTN24/CHN1802.DOCX")</f>
        <v>https://docs.wto.org/imrd/directdoc.asp?DDFDocuments/v/G/TBTN24/CHN1802.DOCX</v>
      </c>
    </row>
    <row r="95" spans="1:18" ht="30" x14ac:dyDescent="0.25">
      <c r="A95" t="s">
        <v>973</v>
      </c>
      <c r="B95" s="7">
        <v>45345</v>
      </c>
      <c r="C95" s="6" t="str">
        <f>HYPERLINK("https://eping.wto.org/en/Search?viewData= G/TBT/N/MWI/95"," G/TBT/N/MWI/95")</f>
        <v xml:space="preserve"> G/TBT/N/MWI/95</v>
      </c>
      <c r="D95" s="6" t="s">
        <v>177</v>
      </c>
      <c r="E95" s="8" t="s">
        <v>178</v>
      </c>
      <c r="F95" s="8" t="s">
        <v>179</v>
      </c>
      <c r="G95" s="8" t="s">
        <v>180</v>
      </c>
      <c r="H95" s="6" t="s">
        <v>181</v>
      </c>
      <c r="I95" s="6" t="s">
        <v>182</v>
      </c>
      <c r="J95" s="6" t="s">
        <v>183</v>
      </c>
      <c r="K95" s="6" t="s">
        <v>141</v>
      </c>
      <c r="L95" s="6"/>
      <c r="M95" s="7">
        <v>45405</v>
      </c>
      <c r="N95" s="6" t="s">
        <v>24</v>
      </c>
      <c r="O95" s="8" t="s">
        <v>184</v>
      </c>
      <c r="P95" s="6" t="str">
        <f>HYPERLINK("https://docs.wto.org/imrd/directdoc.asp?DDFDocuments/t/G/TBTN24/MWI95.DOCX", "https://docs.wto.org/imrd/directdoc.asp?DDFDocuments/t/G/TBTN24/MWI95.DOCX")</f>
        <v>https://docs.wto.org/imrd/directdoc.asp?DDFDocuments/t/G/TBTN24/MWI95.DOCX</v>
      </c>
      <c r="Q95" s="6"/>
      <c r="R95" s="6" t="str">
        <f>HYPERLINK("https://docs.wto.org/imrd/directdoc.asp?DDFDocuments/v/G/TBTN24/MWI95.DOCX", "https://docs.wto.org/imrd/directdoc.asp?DDFDocuments/v/G/TBTN24/MWI95.DOCX")</f>
        <v>https://docs.wto.org/imrd/directdoc.asp?DDFDocuments/v/G/TBTN24/MWI95.DOCX</v>
      </c>
    </row>
    <row r="96" spans="1:18" ht="30" x14ac:dyDescent="0.25">
      <c r="A96" t="s">
        <v>968</v>
      </c>
      <c r="B96" s="7">
        <v>45349</v>
      </c>
      <c r="C96" s="6" t="str">
        <f>HYPERLINK("https://eping.wto.org/en/Search?viewData= G/TBT/N/RWA/1001"," G/TBT/N/RWA/1001")</f>
        <v xml:space="preserve"> G/TBT/N/RWA/1001</v>
      </c>
      <c r="D96" s="6" t="s">
        <v>83</v>
      </c>
      <c r="E96" s="8" t="s">
        <v>103</v>
      </c>
      <c r="F96" s="8" t="s">
        <v>104</v>
      </c>
      <c r="G96" s="8" t="s">
        <v>105</v>
      </c>
      <c r="H96" s="6" t="s">
        <v>106</v>
      </c>
      <c r="I96" s="6" t="s">
        <v>107</v>
      </c>
      <c r="J96" s="6" t="s">
        <v>88</v>
      </c>
      <c r="K96" s="6" t="s">
        <v>21</v>
      </c>
      <c r="L96" s="6"/>
      <c r="M96" s="7">
        <v>45409</v>
      </c>
      <c r="N96" s="6" t="s">
        <v>24</v>
      </c>
      <c r="O96" s="8" t="s">
        <v>108</v>
      </c>
      <c r="P96" s="6" t="str">
        <f>HYPERLINK("https://docs.wto.org/imrd/directdoc.asp?DDFDocuments/t/G/TBTN24/RWA1001.DOCX", "https://docs.wto.org/imrd/directdoc.asp?DDFDocuments/t/G/TBTN24/RWA1001.DOCX")</f>
        <v>https://docs.wto.org/imrd/directdoc.asp?DDFDocuments/t/G/TBTN24/RWA1001.DOCX</v>
      </c>
      <c r="Q96" s="6"/>
      <c r="R96" s="6" t="str">
        <f>HYPERLINK("https://docs.wto.org/imrd/directdoc.asp?DDFDocuments/v/G/TBTN24/RWA1001.DOCX", "https://docs.wto.org/imrd/directdoc.asp?DDFDocuments/v/G/TBTN24/RWA1001.DOCX")</f>
        <v>https://docs.wto.org/imrd/directdoc.asp?DDFDocuments/v/G/TBTN24/RWA1001.DOCX</v>
      </c>
    </row>
    <row r="97" spans="1:18" ht="135" x14ac:dyDescent="0.25">
      <c r="A97" t="s">
        <v>1031</v>
      </c>
      <c r="B97" s="7">
        <v>45331</v>
      </c>
      <c r="C97" s="6" t="str">
        <f>HYPERLINK("https://eping.wto.org/en/Search?viewData= G/TBT/N/EGY/401"," G/TBT/N/EGY/401")</f>
        <v xml:space="preserve"> G/TBT/N/EGY/401</v>
      </c>
      <c r="D97" s="6" t="s">
        <v>274</v>
      </c>
      <c r="E97" s="8" t="s">
        <v>618</v>
      </c>
      <c r="F97" s="8" t="s">
        <v>619</v>
      </c>
      <c r="G97" s="8" t="s">
        <v>620</v>
      </c>
      <c r="H97" s="6" t="s">
        <v>21</v>
      </c>
      <c r="I97" s="6" t="s">
        <v>621</v>
      </c>
      <c r="J97" s="6" t="s">
        <v>279</v>
      </c>
      <c r="K97" s="6" t="s">
        <v>21</v>
      </c>
      <c r="L97" s="6"/>
      <c r="M97" s="7">
        <v>45391</v>
      </c>
      <c r="N97" s="6" t="s">
        <v>24</v>
      </c>
      <c r="O97" s="6"/>
      <c r="P97" s="6" t="str">
        <f>HYPERLINK("https://docs.wto.org/imrd/directdoc.asp?DDFDocuments/t/G/TBTN24/EGY401.DOCX", "https://docs.wto.org/imrd/directdoc.asp?DDFDocuments/t/G/TBTN24/EGY401.DOCX")</f>
        <v>https://docs.wto.org/imrd/directdoc.asp?DDFDocuments/t/G/TBTN24/EGY401.DOCX</v>
      </c>
      <c r="Q97" s="6" t="str">
        <f>HYPERLINK("https://docs.wto.org/imrd/directdoc.asp?DDFDocuments/u/G/TBTN24/EGY401.DOCX", "https://docs.wto.org/imrd/directdoc.asp?DDFDocuments/u/G/TBTN24/EGY401.DOCX")</f>
        <v>https://docs.wto.org/imrd/directdoc.asp?DDFDocuments/u/G/TBTN24/EGY401.DOCX</v>
      </c>
      <c r="R97" s="6" t="str">
        <f>HYPERLINK("https://docs.wto.org/imrd/directdoc.asp?DDFDocuments/v/G/TBTN24/EGY401.DOCX", "https://docs.wto.org/imrd/directdoc.asp?DDFDocuments/v/G/TBTN24/EGY401.DOCX")</f>
        <v>https://docs.wto.org/imrd/directdoc.asp?DDFDocuments/v/G/TBTN24/EGY401.DOCX</v>
      </c>
    </row>
    <row r="98" spans="1:18" ht="75" x14ac:dyDescent="0.25">
      <c r="A98" t="s">
        <v>1031</v>
      </c>
      <c r="B98" s="7">
        <v>45331</v>
      </c>
      <c r="C98" s="6" t="str">
        <f>HYPERLINK("https://eping.wto.org/en/Search?viewData= G/TBT/N/EGY/384"," G/TBT/N/EGY/384")</f>
        <v xml:space="preserve"> G/TBT/N/EGY/384</v>
      </c>
      <c r="D98" s="6" t="s">
        <v>274</v>
      </c>
      <c r="E98" s="8" t="s">
        <v>635</v>
      </c>
      <c r="F98" s="8" t="s">
        <v>636</v>
      </c>
      <c r="G98" s="8" t="s">
        <v>620</v>
      </c>
      <c r="H98" s="6" t="s">
        <v>21</v>
      </c>
      <c r="I98" s="6" t="s">
        <v>621</v>
      </c>
      <c r="J98" s="6" t="s">
        <v>279</v>
      </c>
      <c r="K98" s="6" t="s">
        <v>21</v>
      </c>
      <c r="L98" s="6"/>
      <c r="M98" s="7">
        <v>45391</v>
      </c>
      <c r="N98" s="6" t="s">
        <v>24</v>
      </c>
      <c r="O98" s="6"/>
      <c r="P98" s="6" t="str">
        <f>HYPERLINK("https://docs.wto.org/imrd/directdoc.asp?DDFDocuments/t/G/TBTN24/EGY384.DOCX", "https://docs.wto.org/imrd/directdoc.asp?DDFDocuments/t/G/TBTN24/EGY384.DOCX")</f>
        <v>https://docs.wto.org/imrd/directdoc.asp?DDFDocuments/t/G/TBTN24/EGY384.DOCX</v>
      </c>
      <c r="Q98" s="6" t="str">
        <f>HYPERLINK("https://docs.wto.org/imrd/directdoc.asp?DDFDocuments/u/G/TBTN24/EGY384.DOCX", "https://docs.wto.org/imrd/directdoc.asp?DDFDocuments/u/G/TBTN24/EGY384.DOCX")</f>
        <v>https://docs.wto.org/imrd/directdoc.asp?DDFDocuments/u/G/TBTN24/EGY384.DOCX</v>
      </c>
      <c r="R98" s="6" t="str">
        <f>HYPERLINK("https://docs.wto.org/imrd/directdoc.asp?DDFDocuments/v/G/TBTN24/EGY384.DOCX", "https://docs.wto.org/imrd/directdoc.asp?DDFDocuments/v/G/TBTN24/EGY384.DOCX")</f>
        <v>https://docs.wto.org/imrd/directdoc.asp?DDFDocuments/v/G/TBTN24/EGY384.DOCX</v>
      </c>
    </row>
    <row r="99" spans="1:18" ht="165" x14ac:dyDescent="0.25">
      <c r="A99" t="s">
        <v>1031</v>
      </c>
      <c r="B99" s="7">
        <v>45331</v>
      </c>
      <c r="C99" s="6" t="str">
        <f>HYPERLINK("https://eping.wto.org/en/Search?viewData= G/TBT/N/EGY/400"," G/TBT/N/EGY/400")</f>
        <v xml:space="preserve"> G/TBT/N/EGY/400</v>
      </c>
      <c r="D99" s="6" t="s">
        <v>274</v>
      </c>
      <c r="E99" s="8" t="s">
        <v>647</v>
      </c>
      <c r="F99" s="8" t="s">
        <v>648</v>
      </c>
      <c r="G99" s="8" t="s">
        <v>620</v>
      </c>
      <c r="H99" s="6" t="s">
        <v>21</v>
      </c>
      <c r="I99" s="6" t="s">
        <v>621</v>
      </c>
      <c r="J99" s="6" t="s">
        <v>279</v>
      </c>
      <c r="K99" s="6" t="s">
        <v>21</v>
      </c>
      <c r="L99" s="6"/>
      <c r="M99" s="7">
        <v>45391</v>
      </c>
      <c r="N99" s="6" t="s">
        <v>24</v>
      </c>
      <c r="O99" s="6"/>
      <c r="P99" s="6" t="str">
        <f>HYPERLINK("https://docs.wto.org/imrd/directdoc.asp?DDFDocuments/t/G/TBTN24/EGY400.DOCX", "https://docs.wto.org/imrd/directdoc.asp?DDFDocuments/t/G/TBTN24/EGY400.DOCX")</f>
        <v>https://docs.wto.org/imrd/directdoc.asp?DDFDocuments/t/G/TBTN24/EGY400.DOCX</v>
      </c>
      <c r="Q99" s="6" t="str">
        <f>HYPERLINK("https://docs.wto.org/imrd/directdoc.asp?DDFDocuments/u/G/TBTN24/EGY400.DOCX", "https://docs.wto.org/imrd/directdoc.asp?DDFDocuments/u/G/TBTN24/EGY400.DOCX")</f>
        <v>https://docs.wto.org/imrd/directdoc.asp?DDFDocuments/u/G/TBTN24/EGY400.DOCX</v>
      </c>
      <c r="R99" s="6" t="str">
        <f>HYPERLINK("https://docs.wto.org/imrd/directdoc.asp?DDFDocuments/v/G/TBTN24/EGY400.DOCX", "https://docs.wto.org/imrd/directdoc.asp?DDFDocuments/v/G/TBTN24/EGY400.DOCX")</f>
        <v>https://docs.wto.org/imrd/directdoc.asp?DDFDocuments/v/G/TBTN24/EGY400.DOCX</v>
      </c>
    </row>
    <row r="100" spans="1:18" ht="165" x14ac:dyDescent="0.25">
      <c r="A100" t="s">
        <v>998</v>
      </c>
      <c r="B100" s="7">
        <v>45336</v>
      </c>
      <c r="C100" s="6" t="str">
        <f>HYPERLINK("https://eping.wto.org/en/Search?viewData= G/TBT/N/THA/728"," G/TBT/N/THA/728")</f>
        <v xml:space="preserve"> G/TBT/N/THA/728</v>
      </c>
      <c r="D100" s="6" t="s">
        <v>400</v>
      </c>
      <c r="E100" s="8" t="s">
        <v>401</v>
      </c>
      <c r="F100" s="8" t="s">
        <v>402</v>
      </c>
      <c r="G100" s="8" t="s">
        <v>403</v>
      </c>
      <c r="H100" s="6" t="s">
        <v>21</v>
      </c>
      <c r="I100" s="6" t="s">
        <v>404</v>
      </c>
      <c r="J100" s="6" t="s">
        <v>405</v>
      </c>
      <c r="K100" s="6" t="s">
        <v>406</v>
      </c>
      <c r="L100" s="6"/>
      <c r="M100" s="7">
        <v>45396</v>
      </c>
      <c r="N100" s="6" t="s">
        <v>24</v>
      </c>
      <c r="O100" s="8" t="s">
        <v>407</v>
      </c>
      <c r="P100" s="6" t="str">
        <f>HYPERLINK("https://docs.wto.org/imrd/directdoc.asp?DDFDocuments/t/G/TBTN24/THA728.DOCX", "https://docs.wto.org/imrd/directdoc.asp?DDFDocuments/t/G/TBTN24/THA728.DOCX")</f>
        <v>https://docs.wto.org/imrd/directdoc.asp?DDFDocuments/t/G/TBTN24/THA728.DOCX</v>
      </c>
      <c r="Q100" s="6" t="str">
        <f>HYPERLINK("https://docs.wto.org/imrd/directdoc.asp?DDFDocuments/u/G/TBTN24/THA728.DOCX", "https://docs.wto.org/imrd/directdoc.asp?DDFDocuments/u/G/TBTN24/THA728.DOCX")</f>
        <v>https://docs.wto.org/imrd/directdoc.asp?DDFDocuments/u/G/TBTN24/THA728.DOCX</v>
      </c>
      <c r="R100" s="6" t="str">
        <f>HYPERLINK("https://docs.wto.org/imrd/directdoc.asp?DDFDocuments/v/G/TBTN24/THA728.DOCX", "https://docs.wto.org/imrd/directdoc.asp?DDFDocuments/v/G/TBTN24/THA728.DOCX")</f>
        <v>https://docs.wto.org/imrd/directdoc.asp?DDFDocuments/v/G/TBTN24/THA728.DOCX</v>
      </c>
    </row>
    <row r="101" spans="1:18" ht="45" x14ac:dyDescent="0.25">
      <c r="A101" t="s">
        <v>956</v>
      </c>
      <c r="B101" s="7">
        <v>45342</v>
      </c>
      <c r="C101" s="6" t="str">
        <f>HYPERLINK("https://eping.wto.org/en/Search?viewData= G/TBT/N/ARE/601, G/TBT/N/BHR/687, G/TBT/N/KWT/667, G/TBT/N/OMN/515, G/TBT/N/QAT/666, G/TBT/N/SAU/1324, G/TBT/N/YEM/272"," G/TBT/N/ARE/601, G/TBT/N/BHR/687, G/TBT/N/KWT/667, G/TBT/N/OMN/515, G/TBT/N/QAT/666, G/TBT/N/SAU/1324, G/TBT/N/YEM/272")</f>
        <v xml:space="preserve"> G/TBT/N/ARE/601, G/TBT/N/BHR/687, G/TBT/N/KWT/667, G/TBT/N/OMN/515, G/TBT/N/QAT/666, G/TBT/N/SAU/1324, G/TBT/N/YEM/272</v>
      </c>
      <c r="D101" s="6" t="s">
        <v>206</v>
      </c>
      <c r="E101" s="8" t="s">
        <v>241</v>
      </c>
      <c r="F101" s="8" t="s">
        <v>242</v>
      </c>
      <c r="G101" s="8" t="s">
        <v>243</v>
      </c>
      <c r="H101" s="6" t="s">
        <v>244</v>
      </c>
      <c r="I101" s="6" t="s">
        <v>245</v>
      </c>
      <c r="J101" s="6" t="s">
        <v>246</v>
      </c>
      <c r="K101" s="6" t="s">
        <v>141</v>
      </c>
      <c r="L101" s="6"/>
      <c r="M101" s="7">
        <v>45402</v>
      </c>
      <c r="N101" s="6" t="s">
        <v>24</v>
      </c>
      <c r="O101" s="6"/>
      <c r="P101" s="6" t="str">
        <f>HYPERLINK("https://docs.wto.org/imrd/directdoc.asp?DDFDocuments/t/G/TBTN24/ARE601.DOCX", "https://docs.wto.org/imrd/directdoc.asp?DDFDocuments/t/G/TBTN24/ARE601.DOCX")</f>
        <v>https://docs.wto.org/imrd/directdoc.asp?DDFDocuments/t/G/TBTN24/ARE601.DOCX</v>
      </c>
      <c r="Q101" s="6" t="str">
        <f>HYPERLINK("https://docs.wto.org/imrd/directdoc.asp?DDFDocuments/u/G/TBTN24/ARE601.DOCX", "https://docs.wto.org/imrd/directdoc.asp?DDFDocuments/u/G/TBTN24/ARE601.DOCX")</f>
        <v>https://docs.wto.org/imrd/directdoc.asp?DDFDocuments/u/G/TBTN24/ARE601.DOCX</v>
      </c>
      <c r="R101" s="6" t="str">
        <f>HYPERLINK("https://docs.wto.org/imrd/directdoc.asp?DDFDocuments/v/G/TBTN24/ARE601.DOCX", "https://docs.wto.org/imrd/directdoc.asp?DDFDocuments/v/G/TBTN24/ARE601.DOCX")</f>
        <v>https://docs.wto.org/imrd/directdoc.asp?DDFDocuments/v/G/TBTN24/ARE601.DOCX</v>
      </c>
    </row>
    <row r="102" spans="1:18" ht="45" x14ac:dyDescent="0.25">
      <c r="A102" t="s">
        <v>956</v>
      </c>
      <c r="B102" s="7">
        <v>45342</v>
      </c>
      <c r="C102" s="6" t="str">
        <f>HYPERLINK("https://eping.wto.org/en/Search?viewData= G/TBT/N/ARE/601, G/TBT/N/BHR/687, G/TBT/N/KWT/667, G/TBT/N/OMN/515, G/TBT/N/QAT/666, G/TBT/N/SAU/1324, G/TBT/N/YEM/272"," G/TBT/N/ARE/601, G/TBT/N/BHR/687, G/TBT/N/KWT/667, G/TBT/N/OMN/515, G/TBT/N/QAT/666, G/TBT/N/SAU/1324, G/TBT/N/YEM/272")</f>
        <v xml:space="preserve"> G/TBT/N/ARE/601, G/TBT/N/BHR/687, G/TBT/N/KWT/667, G/TBT/N/OMN/515, G/TBT/N/QAT/666, G/TBT/N/SAU/1324, G/TBT/N/YEM/272</v>
      </c>
      <c r="D102" s="6" t="s">
        <v>204</v>
      </c>
      <c r="E102" s="8" t="s">
        <v>241</v>
      </c>
      <c r="F102" s="8" t="s">
        <v>242</v>
      </c>
      <c r="G102" s="8" t="s">
        <v>243</v>
      </c>
      <c r="H102" s="6" t="s">
        <v>244</v>
      </c>
      <c r="I102" s="6" t="s">
        <v>245</v>
      </c>
      <c r="J102" s="6" t="s">
        <v>246</v>
      </c>
      <c r="K102" s="6" t="s">
        <v>141</v>
      </c>
      <c r="L102" s="6"/>
      <c r="M102" s="7">
        <v>45402</v>
      </c>
      <c r="N102" s="6" t="s">
        <v>24</v>
      </c>
      <c r="O102" s="6"/>
      <c r="P102" s="6" t="str">
        <f>HYPERLINK("https://docs.wto.org/imrd/directdoc.asp?DDFDocuments/t/G/TBTN24/ARE601.DOCX", "https://docs.wto.org/imrd/directdoc.asp?DDFDocuments/t/G/TBTN24/ARE601.DOCX")</f>
        <v>https://docs.wto.org/imrd/directdoc.asp?DDFDocuments/t/G/TBTN24/ARE601.DOCX</v>
      </c>
      <c r="Q102" s="6" t="str">
        <f>HYPERLINK("https://docs.wto.org/imrd/directdoc.asp?DDFDocuments/u/G/TBTN24/ARE601.DOCX", "https://docs.wto.org/imrd/directdoc.asp?DDFDocuments/u/G/TBTN24/ARE601.DOCX")</f>
        <v>https://docs.wto.org/imrd/directdoc.asp?DDFDocuments/u/G/TBTN24/ARE601.DOCX</v>
      </c>
      <c r="R102" s="6" t="str">
        <f>HYPERLINK("https://docs.wto.org/imrd/directdoc.asp?DDFDocuments/v/G/TBTN24/ARE601.DOCX", "https://docs.wto.org/imrd/directdoc.asp?DDFDocuments/v/G/TBTN24/ARE601.DOCX")</f>
        <v>https://docs.wto.org/imrd/directdoc.asp?DDFDocuments/v/G/TBTN24/ARE601.DOCX</v>
      </c>
    </row>
    <row r="103" spans="1:18" ht="45" x14ac:dyDescent="0.25">
      <c r="A103" t="s">
        <v>956</v>
      </c>
      <c r="B103" s="7">
        <v>45342</v>
      </c>
      <c r="C103" s="6" t="str">
        <f>HYPERLINK("https://eping.wto.org/en/Search?viewData= G/TBT/N/ARE/601, G/TBT/N/BHR/687, G/TBT/N/KWT/667, G/TBT/N/OMN/515, G/TBT/N/QAT/666, G/TBT/N/SAU/1324, G/TBT/N/YEM/272"," G/TBT/N/ARE/601, G/TBT/N/BHR/687, G/TBT/N/KWT/667, G/TBT/N/OMN/515, G/TBT/N/QAT/666, G/TBT/N/SAU/1324, G/TBT/N/YEM/272")</f>
        <v xml:space="preserve"> G/TBT/N/ARE/601, G/TBT/N/BHR/687, G/TBT/N/KWT/667, G/TBT/N/OMN/515, G/TBT/N/QAT/666, G/TBT/N/SAU/1324, G/TBT/N/YEM/272</v>
      </c>
      <c r="D103" s="6" t="s">
        <v>207</v>
      </c>
      <c r="E103" s="8" t="s">
        <v>241</v>
      </c>
      <c r="F103" s="8" t="s">
        <v>242</v>
      </c>
      <c r="G103" s="8" t="s">
        <v>243</v>
      </c>
      <c r="H103" s="6" t="s">
        <v>244</v>
      </c>
      <c r="I103" s="6" t="s">
        <v>245</v>
      </c>
      <c r="J103" s="6" t="s">
        <v>246</v>
      </c>
      <c r="K103" s="6" t="s">
        <v>141</v>
      </c>
      <c r="L103" s="6"/>
      <c r="M103" s="7">
        <v>45402</v>
      </c>
      <c r="N103" s="6" t="s">
        <v>24</v>
      </c>
      <c r="O103" s="6"/>
      <c r="P103" s="6" t="str">
        <f>HYPERLINK("https://docs.wto.org/imrd/directdoc.asp?DDFDocuments/t/G/TBTN24/ARE601.DOCX", "https://docs.wto.org/imrd/directdoc.asp?DDFDocuments/t/G/TBTN24/ARE601.DOCX")</f>
        <v>https://docs.wto.org/imrd/directdoc.asp?DDFDocuments/t/G/TBTN24/ARE601.DOCX</v>
      </c>
      <c r="Q103" s="6" t="str">
        <f>HYPERLINK("https://docs.wto.org/imrd/directdoc.asp?DDFDocuments/u/G/TBTN24/ARE601.DOCX", "https://docs.wto.org/imrd/directdoc.asp?DDFDocuments/u/G/TBTN24/ARE601.DOCX")</f>
        <v>https://docs.wto.org/imrd/directdoc.asp?DDFDocuments/u/G/TBTN24/ARE601.DOCX</v>
      </c>
      <c r="R103" s="6" t="str">
        <f>HYPERLINK("https://docs.wto.org/imrd/directdoc.asp?DDFDocuments/v/G/TBTN24/ARE601.DOCX", "https://docs.wto.org/imrd/directdoc.asp?DDFDocuments/v/G/TBTN24/ARE601.DOCX")</f>
        <v>https://docs.wto.org/imrd/directdoc.asp?DDFDocuments/v/G/TBTN24/ARE601.DOCX</v>
      </c>
    </row>
    <row r="104" spans="1:18" ht="45" x14ac:dyDescent="0.25">
      <c r="A104" t="s">
        <v>956</v>
      </c>
      <c r="B104" s="7">
        <v>45342</v>
      </c>
      <c r="C104" s="6" t="str">
        <f>HYPERLINK("https://eping.wto.org/en/Search?viewData= G/TBT/N/ARE/601, G/TBT/N/BHR/687, G/TBT/N/KWT/667, G/TBT/N/OMN/515, G/TBT/N/QAT/666, G/TBT/N/SAU/1324, G/TBT/N/YEM/272"," G/TBT/N/ARE/601, G/TBT/N/BHR/687, G/TBT/N/KWT/667, G/TBT/N/OMN/515, G/TBT/N/QAT/666, G/TBT/N/SAU/1324, G/TBT/N/YEM/272")</f>
        <v xml:space="preserve"> G/TBT/N/ARE/601, G/TBT/N/BHR/687, G/TBT/N/KWT/667, G/TBT/N/OMN/515, G/TBT/N/QAT/666, G/TBT/N/SAU/1324, G/TBT/N/YEM/272</v>
      </c>
      <c r="D104" s="6" t="s">
        <v>209</v>
      </c>
      <c r="E104" s="8" t="s">
        <v>241</v>
      </c>
      <c r="F104" s="8" t="s">
        <v>242</v>
      </c>
      <c r="G104" s="8" t="s">
        <v>243</v>
      </c>
      <c r="H104" s="6" t="s">
        <v>244</v>
      </c>
      <c r="I104" s="6" t="s">
        <v>245</v>
      </c>
      <c r="J104" s="6" t="s">
        <v>246</v>
      </c>
      <c r="K104" s="6" t="s">
        <v>141</v>
      </c>
      <c r="L104" s="6"/>
      <c r="M104" s="7">
        <v>45402</v>
      </c>
      <c r="N104" s="6" t="s">
        <v>24</v>
      </c>
      <c r="O104" s="6"/>
      <c r="P104" s="6" t="str">
        <f>HYPERLINK("https://docs.wto.org/imrd/directdoc.asp?DDFDocuments/t/G/TBTN24/ARE601.DOCX", "https://docs.wto.org/imrd/directdoc.asp?DDFDocuments/t/G/TBTN24/ARE601.DOCX")</f>
        <v>https://docs.wto.org/imrd/directdoc.asp?DDFDocuments/t/G/TBTN24/ARE601.DOCX</v>
      </c>
      <c r="Q104" s="6" t="str">
        <f>HYPERLINK("https://docs.wto.org/imrd/directdoc.asp?DDFDocuments/u/G/TBTN24/ARE601.DOCX", "https://docs.wto.org/imrd/directdoc.asp?DDFDocuments/u/G/TBTN24/ARE601.DOCX")</f>
        <v>https://docs.wto.org/imrd/directdoc.asp?DDFDocuments/u/G/TBTN24/ARE601.DOCX</v>
      </c>
      <c r="R104" s="6" t="str">
        <f>HYPERLINK("https://docs.wto.org/imrd/directdoc.asp?DDFDocuments/v/G/TBTN24/ARE601.DOCX", "https://docs.wto.org/imrd/directdoc.asp?DDFDocuments/v/G/TBTN24/ARE601.DOCX")</f>
        <v>https://docs.wto.org/imrd/directdoc.asp?DDFDocuments/v/G/TBTN24/ARE601.DOCX</v>
      </c>
    </row>
    <row r="105" spans="1:18" ht="45" x14ac:dyDescent="0.25">
      <c r="A105" t="s">
        <v>956</v>
      </c>
      <c r="B105" s="7">
        <v>45342</v>
      </c>
      <c r="C105" s="6" t="str">
        <f>HYPERLINK("https://eping.wto.org/en/Search?viewData= G/TBT/N/ARE/601, G/TBT/N/BHR/687, G/TBT/N/KWT/667, G/TBT/N/OMN/515, G/TBT/N/QAT/666, G/TBT/N/SAU/1324, G/TBT/N/YEM/272"," G/TBT/N/ARE/601, G/TBT/N/BHR/687, G/TBT/N/KWT/667, G/TBT/N/OMN/515, G/TBT/N/QAT/666, G/TBT/N/SAU/1324, G/TBT/N/YEM/272")</f>
        <v xml:space="preserve"> G/TBT/N/ARE/601, G/TBT/N/BHR/687, G/TBT/N/KWT/667, G/TBT/N/OMN/515, G/TBT/N/QAT/666, G/TBT/N/SAU/1324, G/TBT/N/YEM/272</v>
      </c>
      <c r="D105" s="6" t="s">
        <v>208</v>
      </c>
      <c r="E105" s="8" t="s">
        <v>241</v>
      </c>
      <c r="F105" s="8" t="s">
        <v>242</v>
      </c>
      <c r="G105" s="8" t="s">
        <v>243</v>
      </c>
      <c r="H105" s="6" t="s">
        <v>244</v>
      </c>
      <c r="I105" s="6" t="s">
        <v>245</v>
      </c>
      <c r="J105" s="6" t="s">
        <v>254</v>
      </c>
      <c r="K105" s="6" t="s">
        <v>141</v>
      </c>
      <c r="L105" s="6"/>
      <c r="M105" s="7">
        <v>45402</v>
      </c>
      <c r="N105" s="6" t="s">
        <v>24</v>
      </c>
      <c r="O105" s="6"/>
      <c r="P105" s="6" t="str">
        <f>HYPERLINK("https://docs.wto.org/imrd/directdoc.asp?DDFDocuments/t/G/TBTN24/ARE601.DOCX", "https://docs.wto.org/imrd/directdoc.asp?DDFDocuments/t/G/TBTN24/ARE601.DOCX")</f>
        <v>https://docs.wto.org/imrd/directdoc.asp?DDFDocuments/t/G/TBTN24/ARE601.DOCX</v>
      </c>
      <c r="Q105" s="6" t="str">
        <f>HYPERLINK("https://docs.wto.org/imrd/directdoc.asp?DDFDocuments/u/G/TBTN24/ARE601.DOCX", "https://docs.wto.org/imrd/directdoc.asp?DDFDocuments/u/G/TBTN24/ARE601.DOCX")</f>
        <v>https://docs.wto.org/imrd/directdoc.asp?DDFDocuments/u/G/TBTN24/ARE601.DOCX</v>
      </c>
      <c r="R105" s="6" t="str">
        <f>HYPERLINK("https://docs.wto.org/imrd/directdoc.asp?DDFDocuments/v/G/TBTN24/ARE601.DOCX", "https://docs.wto.org/imrd/directdoc.asp?DDFDocuments/v/G/TBTN24/ARE601.DOCX")</f>
        <v>https://docs.wto.org/imrd/directdoc.asp?DDFDocuments/v/G/TBTN24/ARE601.DOCX</v>
      </c>
    </row>
    <row r="106" spans="1:18" ht="45" x14ac:dyDescent="0.25">
      <c r="A106" t="s">
        <v>956</v>
      </c>
      <c r="B106" s="7">
        <v>45342</v>
      </c>
      <c r="C106" s="6" t="str">
        <f>HYPERLINK("https://eping.wto.org/en/Search?viewData= G/TBT/N/ARE/601, G/TBT/N/BHR/687, G/TBT/N/KWT/667, G/TBT/N/OMN/515, G/TBT/N/QAT/666, G/TBT/N/SAU/1324, G/TBT/N/YEM/272"," G/TBT/N/ARE/601, G/TBT/N/BHR/687, G/TBT/N/KWT/667, G/TBT/N/OMN/515, G/TBT/N/QAT/666, G/TBT/N/SAU/1324, G/TBT/N/YEM/272")</f>
        <v xml:space="preserve"> G/TBT/N/ARE/601, G/TBT/N/BHR/687, G/TBT/N/KWT/667, G/TBT/N/OMN/515, G/TBT/N/QAT/666, G/TBT/N/SAU/1324, G/TBT/N/YEM/272</v>
      </c>
      <c r="D106" s="6" t="s">
        <v>198</v>
      </c>
      <c r="E106" s="8" t="s">
        <v>241</v>
      </c>
      <c r="F106" s="8" t="s">
        <v>242</v>
      </c>
      <c r="G106" s="8" t="s">
        <v>243</v>
      </c>
      <c r="H106" s="6" t="s">
        <v>244</v>
      </c>
      <c r="I106" s="6" t="s">
        <v>245</v>
      </c>
      <c r="J106" s="6" t="s">
        <v>254</v>
      </c>
      <c r="K106" s="6" t="s">
        <v>141</v>
      </c>
      <c r="L106" s="6"/>
      <c r="M106" s="7">
        <v>45402</v>
      </c>
      <c r="N106" s="6" t="s">
        <v>24</v>
      </c>
      <c r="O106" s="6"/>
      <c r="P106" s="6" t="str">
        <f>HYPERLINK("https://docs.wto.org/imrd/directdoc.asp?DDFDocuments/t/G/TBTN24/ARE601.DOCX", "https://docs.wto.org/imrd/directdoc.asp?DDFDocuments/t/G/TBTN24/ARE601.DOCX")</f>
        <v>https://docs.wto.org/imrd/directdoc.asp?DDFDocuments/t/G/TBTN24/ARE601.DOCX</v>
      </c>
      <c r="Q106" s="6" t="str">
        <f>HYPERLINK("https://docs.wto.org/imrd/directdoc.asp?DDFDocuments/u/G/TBTN24/ARE601.DOCX", "https://docs.wto.org/imrd/directdoc.asp?DDFDocuments/u/G/TBTN24/ARE601.DOCX")</f>
        <v>https://docs.wto.org/imrd/directdoc.asp?DDFDocuments/u/G/TBTN24/ARE601.DOCX</v>
      </c>
      <c r="R106" s="6" t="str">
        <f>HYPERLINK("https://docs.wto.org/imrd/directdoc.asp?DDFDocuments/v/G/TBTN24/ARE601.DOCX", "https://docs.wto.org/imrd/directdoc.asp?DDFDocuments/v/G/TBTN24/ARE601.DOCX")</f>
        <v>https://docs.wto.org/imrd/directdoc.asp?DDFDocuments/v/G/TBTN24/ARE601.DOCX</v>
      </c>
    </row>
    <row r="107" spans="1:18" ht="45" x14ac:dyDescent="0.25">
      <c r="A107" t="s">
        <v>956</v>
      </c>
      <c r="B107" s="7">
        <v>45342</v>
      </c>
      <c r="C107" s="6" t="str">
        <f>HYPERLINK("https://eping.wto.org/en/Search?viewData= G/TBT/N/ARE/601, G/TBT/N/BHR/687, G/TBT/N/KWT/667, G/TBT/N/OMN/515, G/TBT/N/QAT/666, G/TBT/N/SAU/1324, G/TBT/N/YEM/272"," G/TBT/N/ARE/601, G/TBT/N/BHR/687, G/TBT/N/KWT/667, G/TBT/N/OMN/515, G/TBT/N/QAT/666, G/TBT/N/SAU/1324, G/TBT/N/YEM/272")</f>
        <v xml:space="preserve"> G/TBT/N/ARE/601, G/TBT/N/BHR/687, G/TBT/N/KWT/667, G/TBT/N/OMN/515, G/TBT/N/QAT/666, G/TBT/N/SAU/1324, G/TBT/N/YEM/272</v>
      </c>
      <c r="D107" s="6" t="s">
        <v>216</v>
      </c>
      <c r="E107" s="8" t="s">
        <v>241</v>
      </c>
      <c r="F107" s="8" t="s">
        <v>242</v>
      </c>
      <c r="G107" s="8" t="s">
        <v>243</v>
      </c>
      <c r="H107" s="6" t="s">
        <v>244</v>
      </c>
      <c r="I107" s="6" t="s">
        <v>245</v>
      </c>
      <c r="J107" s="6" t="s">
        <v>246</v>
      </c>
      <c r="K107" s="6" t="s">
        <v>141</v>
      </c>
      <c r="L107" s="6"/>
      <c r="M107" s="7">
        <v>45402</v>
      </c>
      <c r="N107" s="6" t="s">
        <v>24</v>
      </c>
      <c r="O107" s="6"/>
      <c r="P107" s="6" t="str">
        <f>HYPERLINK("https://docs.wto.org/imrd/directdoc.asp?DDFDocuments/t/G/TBTN24/ARE601.DOCX", "https://docs.wto.org/imrd/directdoc.asp?DDFDocuments/t/G/TBTN24/ARE601.DOCX")</f>
        <v>https://docs.wto.org/imrd/directdoc.asp?DDFDocuments/t/G/TBTN24/ARE601.DOCX</v>
      </c>
      <c r="Q107" s="6" t="str">
        <f>HYPERLINK("https://docs.wto.org/imrd/directdoc.asp?DDFDocuments/u/G/TBTN24/ARE601.DOCX", "https://docs.wto.org/imrd/directdoc.asp?DDFDocuments/u/G/TBTN24/ARE601.DOCX")</f>
        <v>https://docs.wto.org/imrd/directdoc.asp?DDFDocuments/u/G/TBTN24/ARE601.DOCX</v>
      </c>
      <c r="R107" s="6" t="str">
        <f>HYPERLINK("https://docs.wto.org/imrd/directdoc.asp?DDFDocuments/v/G/TBTN24/ARE601.DOCX", "https://docs.wto.org/imrd/directdoc.asp?DDFDocuments/v/G/TBTN24/ARE601.DOCX")</f>
        <v>https://docs.wto.org/imrd/directdoc.asp?DDFDocuments/v/G/TBTN24/ARE601.DOCX</v>
      </c>
    </row>
    <row r="108" spans="1:18" ht="105" x14ac:dyDescent="0.25">
      <c r="A108" t="s">
        <v>1058</v>
      </c>
      <c r="B108" s="7">
        <v>45328</v>
      </c>
      <c r="C108" s="6" t="str">
        <f>HYPERLINK("https://eping.wto.org/en/Search?viewData= G/TBT/N/KOR/1198"," G/TBT/N/KOR/1198")</f>
        <v xml:space="preserve"> G/TBT/N/KOR/1198</v>
      </c>
      <c r="D108" s="6" t="s">
        <v>90</v>
      </c>
      <c r="E108" s="8" t="s">
        <v>799</v>
      </c>
      <c r="F108" s="8" t="s">
        <v>800</v>
      </c>
      <c r="G108" s="8" t="s">
        <v>801</v>
      </c>
      <c r="H108" s="6" t="s">
        <v>802</v>
      </c>
      <c r="I108" s="6" t="s">
        <v>87</v>
      </c>
      <c r="J108" s="6" t="s">
        <v>140</v>
      </c>
      <c r="K108" s="6" t="s">
        <v>23</v>
      </c>
      <c r="L108" s="6"/>
      <c r="M108" s="7">
        <v>45388</v>
      </c>
      <c r="N108" s="6" t="s">
        <v>24</v>
      </c>
      <c r="O108" s="8" t="s">
        <v>803</v>
      </c>
      <c r="P108" s="6" t="str">
        <f>HYPERLINK("https://docs.wto.org/imrd/directdoc.asp?DDFDocuments/t/G/TBTN24/1198.DOCX", "https://docs.wto.org/imrd/directdoc.asp?DDFDocuments/t/G/TBTN24/1198.DOCX")</f>
        <v>https://docs.wto.org/imrd/directdoc.asp?DDFDocuments/t/G/TBTN24/1198.DOCX</v>
      </c>
      <c r="Q108" s="6" t="str">
        <f>HYPERLINK("https://docs.wto.org/imrd/directdoc.asp?DDFDocuments/u/G/TBTN24/1198.DOCX", "https://docs.wto.org/imrd/directdoc.asp?DDFDocuments/u/G/TBTN24/1198.DOCX")</f>
        <v>https://docs.wto.org/imrd/directdoc.asp?DDFDocuments/u/G/TBTN24/1198.DOCX</v>
      </c>
      <c r="R108" s="6" t="str">
        <f>HYPERLINK("https://docs.wto.org/imrd/directdoc.asp?DDFDocuments/v/G/TBTN24/1198.DOCX", "https://docs.wto.org/imrd/directdoc.asp?DDFDocuments/v/G/TBTN24/1198.DOCX")</f>
        <v>https://docs.wto.org/imrd/directdoc.asp?DDFDocuments/v/G/TBTN24/1198.DOCX</v>
      </c>
    </row>
    <row r="109" spans="1:18" ht="225" x14ac:dyDescent="0.25">
      <c r="A109" t="s">
        <v>1072</v>
      </c>
      <c r="B109" s="7">
        <v>45327</v>
      </c>
      <c r="C109" s="6" t="str">
        <f>HYPERLINK("https://eping.wto.org/en/Search?viewData= G/TBT/N/UKR/286"," G/TBT/N/UKR/286")</f>
        <v xml:space="preserve"> G/TBT/N/UKR/286</v>
      </c>
      <c r="D109" s="6" t="s">
        <v>148</v>
      </c>
      <c r="E109" s="8" t="s">
        <v>853</v>
      </c>
      <c r="F109" s="8" t="s">
        <v>854</v>
      </c>
      <c r="G109" s="8" t="s">
        <v>855</v>
      </c>
      <c r="H109" s="6" t="s">
        <v>21</v>
      </c>
      <c r="I109" s="6" t="s">
        <v>139</v>
      </c>
      <c r="J109" s="6" t="s">
        <v>856</v>
      </c>
      <c r="K109" s="6" t="s">
        <v>141</v>
      </c>
      <c r="L109" s="6"/>
      <c r="M109" s="7">
        <v>45387</v>
      </c>
      <c r="N109" s="6" t="s">
        <v>24</v>
      </c>
      <c r="O109" s="8" t="s">
        <v>857</v>
      </c>
      <c r="P109" s="6" t="str">
        <f>HYPERLINK("https://docs.wto.org/imrd/directdoc.asp?DDFDocuments/t/G/TBTN24/UKR286.DOCX", "https://docs.wto.org/imrd/directdoc.asp?DDFDocuments/t/G/TBTN24/UKR286.DOCX")</f>
        <v>https://docs.wto.org/imrd/directdoc.asp?DDFDocuments/t/G/TBTN24/UKR286.DOCX</v>
      </c>
      <c r="Q109" s="6" t="str">
        <f>HYPERLINK("https://docs.wto.org/imrd/directdoc.asp?DDFDocuments/u/G/TBTN24/UKR286.DOCX", "https://docs.wto.org/imrd/directdoc.asp?DDFDocuments/u/G/TBTN24/UKR286.DOCX")</f>
        <v>https://docs.wto.org/imrd/directdoc.asp?DDFDocuments/u/G/TBTN24/UKR286.DOCX</v>
      </c>
      <c r="R109" s="6" t="str">
        <f>HYPERLINK("https://docs.wto.org/imrd/directdoc.asp?DDFDocuments/v/G/TBTN24/UKR286.DOCX", "https://docs.wto.org/imrd/directdoc.asp?DDFDocuments/v/G/TBTN24/UKR286.DOCX")</f>
        <v>https://docs.wto.org/imrd/directdoc.asp?DDFDocuments/v/G/TBTN24/UKR286.DOCX</v>
      </c>
    </row>
    <row r="110" spans="1:18" ht="45" x14ac:dyDescent="0.25">
      <c r="A110" t="s">
        <v>951</v>
      </c>
      <c r="B110" s="7">
        <v>45344</v>
      </c>
      <c r="C110" s="6" t="str">
        <f>HYPERLINK("https://eping.wto.org/en/Search?viewData= G/TBT/N/ARE/603, G/TBT/N/BHR/689, G/TBT/N/KWT/669, G/TBT/N/OMN/517, G/TBT/N/QAT/668, G/TBT/N/SAU/1326, G/TBT/N/YEM/274"," G/TBT/N/ARE/603, G/TBT/N/BHR/689, G/TBT/N/KWT/669, G/TBT/N/OMN/517, G/TBT/N/QAT/668, G/TBT/N/SAU/1326, G/TBT/N/YEM/274")</f>
        <v xml:space="preserve"> G/TBT/N/ARE/603, G/TBT/N/BHR/689, G/TBT/N/KWT/669, G/TBT/N/OMN/517, G/TBT/N/QAT/668, G/TBT/N/SAU/1326, G/TBT/N/YEM/274</v>
      </c>
      <c r="D110" s="6" t="s">
        <v>198</v>
      </c>
      <c r="E110" s="8" t="s">
        <v>199</v>
      </c>
      <c r="F110" s="8" t="s">
        <v>200</v>
      </c>
      <c r="G110" s="8" t="s">
        <v>201</v>
      </c>
      <c r="H110" s="6" t="s">
        <v>21</v>
      </c>
      <c r="I110" s="6" t="s">
        <v>202</v>
      </c>
      <c r="J110" s="6" t="s">
        <v>203</v>
      </c>
      <c r="K110" s="6" t="s">
        <v>141</v>
      </c>
      <c r="L110" s="6"/>
      <c r="M110" s="7">
        <v>45404</v>
      </c>
      <c r="N110" s="6" t="s">
        <v>24</v>
      </c>
      <c r="O110" s="6"/>
      <c r="P110" s="6" t="str">
        <f>HYPERLINK("https://docs.wto.org/imrd/directdoc.asp?DDFDocuments/t/G/TBTN24/ARE603.DOCX", "https://docs.wto.org/imrd/directdoc.asp?DDFDocuments/t/G/TBTN24/ARE603.DOCX")</f>
        <v>https://docs.wto.org/imrd/directdoc.asp?DDFDocuments/t/G/TBTN24/ARE603.DOCX</v>
      </c>
      <c r="Q110" s="6" t="str">
        <f>HYPERLINK("https://docs.wto.org/imrd/directdoc.asp?DDFDocuments/u/G/TBTN24/ARE603.DOCX", "https://docs.wto.org/imrd/directdoc.asp?DDFDocuments/u/G/TBTN24/ARE603.DOCX")</f>
        <v>https://docs.wto.org/imrd/directdoc.asp?DDFDocuments/u/G/TBTN24/ARE603.DOCX</v>
      </c>
      <c r="R110" s="6" t="str">
        <f>HYPERLINK("https://docs.wto.org/imrd/directdoc.asp?DDFDocuments/v/G/TBTN24/ARE603.DOCX", "https://docs.wto.org/imrd/directdoc.asp?DDFDocuments/v/G/TBTN24/ARE603.DOCX")</f>
        <v>https://docs.wto.org/imrd/directdoc.asp?DDFDocuments/v/G/TBTN24/ARE603.DOCX</v>
      </c>
    </row>
    <row r="111" spans="1:18" ht="45" x14ac:dyDescent="0.25">
      <c r="A111" t="s">
        <v>951</v>
      </c>
      <c r="B111" s="7">
        <v>45344</v>
      </c>
      <c r="C111" s="6" t="str">
        <f>HYPERLINK("https://eping.wto.org/en/Search?viewData= G/TBT/N/ARE/603, G/TBT/N/BHR/689, G/TBT/N/KWT/669, G/TBT/N/OMN/517, G/TBT/N/QAT/668, G/TBT/N/SAU/1326, G/TBT/N/YEM/274"," G/TBT/N/ARE/603, G/TBT/N/BHR/689, G/TBT/N/KWT/669, G/TBT/N/OMN/517, G/TBT/N/QAT/668, G/TBT/N/SAU/1326, G/TBT/N/YEM/274")</f>
        <v xml:space="preserve"> G/TBT/N/ARE/603, G/TBT/N/BHR/689, G/TBT/N/KWT/669, G/TBT/N/OMN/517, G/TBT/N/QAT/668, G/TBT/N/SAU/1326, G/TBT/N/YEM/274</v>
      </c>
      <c r="D111" s="6" t="s">
        <v>204</v>
      </c>
      <c r="E111" s="8" t="s">
        <v>199</v>
      </c>
      <c r="F111" s="8" t="s">
        <v>200</v>
      </c>
      <c r="G111" s="8" t="s">
        <v>201</v>
      </c>
      <c r="H111" s="6" t="s">
        <v>21</v>
      </c>
      <c r="I111" s="6" t="s">
        <v>202</v>
      </c>
      <c r="J111" s="6" t="s">
        <v>205</v>
      </c>
      <c r="K111" s="6" t="s">
        <v>141</v>
      </c>
      <c r="L111" s="6"/>
      <c r="M111" s="7">
        <v>45404</v>
      </c>
      <c r="N111" s="6" t="s">
        <v>24</v>
      </c>
      <c r="O111" s="6"/>
      <c r="P111" s="6" t="str">
        <f>HYPERLINK("https://docs.wto.org/imrd/directdoc.asp?DDFDocuments/t/G/TBTN24/ARE603.DOCX", "https://docs.wto.org/imrd/directdoc.asp?DDFDocuments/t/G/TBTN24/ARE603.DOCX")</f>
        <v>https://docs.wto.org/imrd/directdoc.asp?DDFDocuments/t/G/TBTN24/ARE603.DOCX</v>
      </c>
      <c r="Q111" s="6" t="str">
        <f>HYPERLINK("https://docs.wto.org/imrd/directdoc.asp?DDFDocuments/u/G/TBTN24/ARE603.DOCX", "https://docs.wto.org/imrd/directdoc.asp?DDFDocuments/u/G/TBTN24/ARE603.DOCX")</f>
        <v>https://docs.wto.org/imrd/directdoc.asp?DDFDocuments/u/G/TBTN24/ARE603.DOCX</v>
      </c>
      <c r="R111" s="6" t="str">
        <f>HYPERLINK("https://docs.wto.org/imrd/directdoc.asp?DDFDocuments/v/G/TBTN24/ARE603.DOCX", "https://docs.wto.org/imrd/directdoc.asp?DDFDocuments/v/G/TBTN24/ARE603.DOCX")</f>
        <v>https://docs.wto.org/imrd/directdoc.asp?DDFDocuments/v/G/TBTN24/ARE603.DOCX</v>
      </c>
    </row>
    <row r="112" spans="1:18" ht="45" x14ac:dyDescent="0.25">
      <c r="A112" t="s">
        <v>951</v>
      </c>
      <c r="B112" s="7">
        <v>45344</v>
      </c>
      <c r="C112" s="6" t="str">
        <f>HYPERLINK("https://eping.wto.org/en/Search?viewData= G/TBT/N/ARE/603, G/TBT/N/BHR/689, G/TBT/N/KWT/669, G/TBT/N/OMN/517, G/TBT/N/QAT/668, G/TBT/N/SAU/1326, G/TBT/N/YEM/274"," G/TBT/N/ARE/603, G/TBT/N/BHR/689, G/TBT/N/KWT/669, G/TBT/N/OMN/517, G/TBT/N/QAT/668, G/TBT/N/SAU/1326, G/TBT/N/YEM/274")</f>
        <v xml:space="preserve"> G/TBT/N/ARE/603, G/TBT/N/BHR/689, G/TBT/N/KWT/669, G/TBT/N/OMN/517, G/TBT/N/QAT/668, G/TBT/N/SAU/1326, G/TBT/N/YEM/274</v>
      </c>
      <c r="D112" s="6" t="s">
        <v>206</v>
      </c>
      <c r="E112" s="8" t="s">
        <v>199</v>
      </c>
      <c r="F112" s="8" t="s">
        <v>200</v>
      </c>
      <c r="G112" s="8" t="s">
        <v>201</v>
      </c>
      <c r="H112" s="6" t="s">
        <v>21</v>
      </c>
      <c r="I112" s="6" t="s">
        <v>202</v>
      </c>
      <c r="J112" s="6" t="s">
        <v>205</v>
      </c>
      <c r="K112" s="6" t="s">
        <v>141</v>
      </c>
      <c r="L112" s="6"/>
      <c r="M112" s="7">
        <v>45404</v>
      </c>
      <c r="N112" s="6" t="s">
        <v>24</v>
      </c>
      <c r="O112" s="6"/>
      <c r="P112" s="6" t="str">
        <f>HYPERLINK("https://docs.wto.org/imrd/directdoc.asp?DDFDocuments/t/G/TBTN24/ARE603.DOCX", "https://docs.wto.org/imrd/directdoc.asp?DDFDocuments/t/G/TBTN24/ARE603.DOCX")</f>
        <v>https://docs.wto.org/imrd/directdoc.asp?DDFDocuments/t/G/TBTN24/ARE603.DOCX</v>
      </c>
      <c r="Q112" s="6" t="str">
        <f>HYPERLINK("https://docs.wto.org/imrd/directdoc.asp?DDFDocuments/u/G/TBTN24/ARE603.DOCX", "https://docs.wto.org/imrd/directdoc.asp?DDFDocuments/u/G/TBTN24/ARE603.DOCX")</f>
        <v>https://docs.wto.org/imrd/directdoc.asp?DDFDocuments/u/G/TBTN24/ARE603.DOCX</v>
      </c>
      <c r="R112" s="6" t="str">
        <f>HYPERLINK("https://docs.wto.org/imrd/directdoc.asp?DDFDocuments/v/G/TBTN24/ARE603.DOCX", "https://docs.wto.org/imrd/directdoc.asp?DDFDocuments/v/G/TBTN24/ARE603.DOCX")</f>
        <v>https://docs.wto.org/imrd/directdoc.asp?DDFDocuments/v/G/TBTN24/ARE603.DOCX</v>
      </c>
    </row>
    <row r="113" spans="1:18" ht="45" x14ac:dyDescent="0.25">
      <c r="A113" t="s">
        <v>951</v>
      </c>
      <c r="B113" s="7">
        <v>45344</v>
      </c>
      <c r="C113" s="6" t="str">
        <f>HYPERLINK("https://eping.wto.org/en/Search?viewData= G/TBT/N/ARE/603, G/TBT/N/BHR/689, G/TBT/N/KWT/669, G/TBT/N/OMN/517, G/TBT/N/QAT/668, G/TBT/N/SAU/1326, G/TBT/N/YEM/274"," G/TBT/N/ARE/603, G/TBT/N/BHR/689, G/TBT/N/KWT/669, G/TBT/N/OMN/517, G/TBT/N/QAT/668, G/TBT/N/SAU/1326, G/TBT/N/YEM/274")</f>
        <v xml:space="preserve"> G/TBT/N/ARE/603, G/TBT/N/BHR/689, G/TBT/N/KWT/669, G/TBT/N/OMN/517, G/TBT/N/QAT/668, G/TBT/N/SAU/1326, G/TBT/N/YEM/274</v>
      </c>
      <c r="D113" s="6" t="s">
        <v>207</v>
      </c>
      <c r="E113" s="8" t="s">
        <v>199</v>
      </c>
      <c r="F113" s="8" t="s">
        <v>200</v>
      </c>
      <c r="G113" s="8" t="s">
        <v>201</v>
      </c>
      <c r="H113" s="6" t="s">
        <v>21</v>
      </c>
      <c r="I113" s="6" t="s">
        <v>202</v>
      </c>
      <c r="J113" s="6" t="s">
        <v>205</v>
      </c>
      <c r="K113" s="6" t="s">
        <v>141</v>
      </c>
      <c r="L113" s="6"/>
      <c r="M113" s="7">
        <v>45404</v>
      </c>
      <c r="N113" s="6" t="s">
        <v>24</v>
      </c>
      <c r="O113" s="6"/>
      <c r="P113" s="6" t="str">
        <f>HYPERLINK("https://docs.wto.org/imrd/directdoc.asp?DDFDocuments/t/G/TBTN24/ARE603.DOCX", "https://docs.wto.org/imrd/directdoc.asp?DDFDocuments/t/G/TBTN24/ARE603.DOCX")</f>
        <v>https://docs.wto.org/imrd/directdoc.asp?DDFDocuments/t/G/TBTN24/ARE603.DOCX</v>
      </c>
      <c r="Q113" s="6" t="str">
        <f>HYPERLINK("https://docs.wto.org/imrd/directdoc.asp?DDFDocuments/u/G/TBTN24/ARE603.DOCX", "https://docs.wto.org/imrd/directdoc.asp?DDFDocuments/u/G/TBTN24/ARE603.DOCX")</f>
        <v>https://docs.wto.org/imrd/directdoc.asp?DDFDocuments/u/G/TBTN24/ARE603.DOCX</v>
      </c>
      <c r="R113" s="6" t="str">
        <f>HYPERLINK("https://docs.wto.org/imrd/directdoc.asp?DDFDocuments/v/G/TBTN24/ARE603.DOCX", "https://docs.wto.org/imrd/directdoc.asp?DDFDocuments/v/G/TBTN24/ARE603.DOCX")</f>
        <v>https://docs.wto.org/imrd/directdoc.asp?DDFDocuments/v/G/TBTN24/ARE603.DOCX</v>
      </c>
    </row>
    <row r="114" spans="1:18" ht="45" x14ac:dyDescent="0.25">
      <c r="A114" t="s">
        <v>951</v>
      </c>
      <c r="B114" s="7">
        <v>45344</v>
      </c>
      <c r="C114" s="6" t="str">
        <f>HYPERLINK("https://eping.wto.org/en/Search?viewData= G/TBT/N/ARE/603, G/TBT/N/BHR/689, G/TBT/N/KWT/669, G/TBT/N/OMN/517, G/TBT/N/QAT/668, G/TBT/N/SAU/1326, G/TBT/N/YEM/274"," G/TBT/N/ARE/603, G/TBT/N/BHR/689, G/TBT/N/KWT/669, G/TBT/N/OMN/517, G/TBT/N/QAT/668, G/TBT/N/SAU/1326, G/TBT/N/YEM/274")</f>
        <v xml:space="preserve"> G/TBT/N/ARE/603, G/TBT/N/BHR/689, G/TBT/N/KWT/669, G/TBT/N/OMN/517, G/TBT/N/QAT/668, G/TBT/N/SAU/1326, G/TBT/N/YEM/274</v>
      </c>
      <c r="D114" s="6" t="s">
        <v>208</v>
      </c>
      <c r="E114" s="8" t="s">
        <v>199</v>
      </c>
      <c r="F114" s="8" t="s">
        <v>200</v>
      </c>
      <c r="G114" s="8" t="s">
        <v>201</v>
      </c>
      <c r="H114" s="6" t="s">
        <v>21</v>
      </c>
      <c r="I114" s="6" t="s">
        <v>202</v>
      </c>
      <c r="J114" s="6" t="s">
        <v>203</v>
      </c>
      <c r="K114" s="6" t="s">
        <v>141</v>
      </c>
      <c r="L114" s="6"/>
      <c r="M114" s="7">
        <v>45404</v>
      </c>
      <c r="N114" s="6" t="s">
        <v>24</v>
      </c>
      <c r="O114" s="6"/>
      <c r="P114" s="6" t="str">
        <f>HYPERLINK("https://docs.wto.org/imrd/directdoc.asp?DDFDocuments/t/G/TBTN24/ARE603.DOCX", "https://docs.wto.org/imrd/directdoc.asp?DDFDocuments/t/G/TBTN24/ARE603.DOCX")</f>
        <v>https://docs.wto.org/imrd/directdoc.asp?DDFDocuments/t/G/TBTN24/ARE603.DOCX</v>
      </c>
      <c r="Q114" s="6" t="str">
        <f>HYPERLINK("https://docs.wto.org/imrd/directdoc.asp?DDFDocuments/u/G/TBTN24/ARE603.DOCX", "https://docs.wto.org/imrd/directdoc.asp?DDFDocuments/u/G/TBTN24/ARE603.DOCX")</f>
        <v>https://docs.wto.org/imrd/directdoc.asp?DDFDocuments/u/G/TBTN24/ARE603.DOCX</v>
      </c>
      <c r="R114" s="6" t="str">
        <f>HYPERLINK("https://docs.wto.org/imrd/directdoc.asp?DDFDocuments/v/G/TBTN24/ARE603.DOCX", "https://docs.wto.org/imrd/directdoc.asp?DDFDocuments/v/G/TBTN24/ARE603.DOCX")</f>
        <v>https://docs.wto.org/imrd/directdoc.asp?DDFDocuments/v/G/TBTN24/ARE603.DOCX</v>
      </c>
    </row>
    <row r="115" spans="1:18" ht="45" x14ac:dyDescent="0.25">
      <c r="A115" t="s">
        <v>951</v>
      </c>
      <c r="B115" s="7">
        <v>45344</v>
      </c>
      <c r="C115" s="6" t="str">
        <f>HYPERLINK("https://eping.wto.org/en/Search?viewData= G/TBT/N/ARE/603, G/TBT/N/BHR/689, G/TBT/N/KWT/669, G/TBT/N/OMN/517, G/TBT/N/QAT/668, G/TBT/N/SAU/1326, G/TBT/N/YEM/274"," G/TBT/N/ARE/603, G/TBT/N/BHR/689, G/TBT/N/KWT/669, G/TBT/N/OMN/517, G/TBT/N/QAT/668, G/TBT/N/SAU/1326, G/TBT/N/YEM/274")</f>
        <v xml:space="preserve"> G/TBT/N/ARE/603, G/TBT/N/BHR/689, G/TBT/N/KWT/669, G/TBT/N/OMN/517, G/TBT/N/QAT/668, G/TBT/N/SAU/1326, G/TBT/N/YEM/274</v>
      </c>
      <c r="D115" s="6" t="s">
        <v>209</v>
      </c>
      <c r="E115" s="8" t="s">
        <v>199</v>
      </c>
      <c r="F115" s="8" t="s">
        <v>200</v>
      </c>
      <c r="G115" s="8" t="s">
        <v>201</v>
      </c>
      <c r="H115" s="6" t="s">
        <v>21</v>
      </c>
      <c r="I115" s="6" t="s">
        <v>202</v>
      </c>
      <c r="J115" s="6" t="s">
        <v>205</v>
      </c>
      <c r="K115" s="6" t="s">
        <v>141</v>
      </c>
      <c r="L115" s="6"/>
      <c r="M115" s="7">
        <v>45404</v>
      </c>
      <c r="N115" s="6" t="s">
        <v>24</v>
      </c>
      <c r="O115" s="6"/>
      <c r="P115" s="6" t="str">
        <f>HYPERLINK("https://docs.wto.org/imrd/directdoc.asp?DDFDocuments/t/G/TBTN24/ARE603.DOCX", "https://docs.wto.org/imrd/directdoc.asp?DDFDocuments/t/G/TBTN24/ARE603.DOCX")</f>
        <v>https://docs.wto.org/imrd/directdoc.asp?DDFDocuments/t/G/TBTN24/ARE603.DOCX</v>
      </c>
      <c r="Q115" s="6" t="str">
        <f>HYPERLINK("https://docs.wto.org/imrd/directdoc.asp?DDFDocuments/u/G/TBTN24/ARE603.DOCX", "https://docs.wto.org/imrd/directdoc.asp?DDFDocuments/u/G/TBTN24/ARE603.DOCX")</f>
        <v>https://docs.wto.org/imrd/directdoc.asp?DDFDocuments/u/G/TBTN24/ARE603.DOCX</v>
      </c>
      <c r="R115" s="6" t="str">
        <f>HYPERLINK("https://docs.wto.org/imrd/directdoc.asp?DDFDocuments/v/G/TBTN24/ARE603.DOCX", "https://docs.wto.org/imrd/directdoc.asp?DDFDocuments/v/G/TBTN24/ARE603.DOCX")</f>
        <v>https://docs.wto.org/imrd/directdoc.asp?DDFDocuments/v/G/TBTN24/ARE603.DOCX</v>
      </c>
    </row>
    <row r="116" spans="1:18" ht="45" x14ac:dyDescent="0.25">
      <c r="A116" t="s">
        <v>951</v>
      </c>
      <c r="B116" s="7">
        <v>45344</v>
      </c>
      <c r="C116" s="6" t="str">
        <f>HYPERLINK("https://eping.wto.org/en/Search?viewData= G/TBT/N/ARE/603, G/TBT/N/BHR/689, G/TBT/N/KWT/669, G/TBT/N/OMN/517, G/TBT/N/QAT/668, G/TBT/N/SAU/1326, G/TBT/N/YEM/274"," G/TBT/N/ARE/603, G/TBT/N/BHR/689, G/TBT/N/KWT/669, G/TBT/N/OMN/517, G/TBT/N/QAT/668, G/TBT/N/SAU/1326, G/TBT/N/YEM/274")</f>
        <v xml:space="preserve"> G/TBT/N/ARE/603, G/TBT/N/BHR/689, G/TBT/N/KWT/669, G/TBT/N/OMN/517, G/TBT/N/QAT/668, G/TBT/N/SAU/1326, G/TBT/N/YEM/274</v>
      </c>
      <c r="D116" s="6" t="s">
        <v>216</v>
      </c>
      <c r="E116" s="8" t="s">
        <v>199</v>
      </c>
      <c r="F116" s="8" t="s">
        <v>200</v>
      </c>
      <c r="G116" s="8" t="s">
        <v>201</v>
      </c>
      <c r="H116" s="6" t="s">
        <v>21</v>
      </c>
      <c r="I116" s="6" t="s">
        <v>202</v>
      </c>
      <c r="J116" s="6" t="s">
        <v>205</v>
      </c>
      <c r="K116" s="6" t="s">
        <v>141</v>
      </c>
      <c r="L116" s="6"/>
      <c r="M116" s="7">
        <v>45404</v>
      </c>
      <c r="N116" s="6" t="s">
        <v>24</v>
      </c>
      <c r="O116" s="6"/>
      <c r="P116" s="6" t="str">
        <f>HYPERLINK("https://docs.wto.org/imrd/directdoc.asp?DDFDocuments/t/G/TBTN24/ARE603.DOCX", "https://docs.wto.org/imrd/directdoc.asp?DDFDocuments/t/G/TBTN24/ARE603.DOCX")</f>
        <v>https://docs.wto.org/imrd/directdoc.asp?DDFDocuments/t/G/TBTN24/ARE603.DOCX</v>
      </c>
      <c r="Q116" s="6" t="str">
        <f>HYPERLINK("https://docs.wto.org/imrd/directdoc.asp?DDFDocuments/u/G/TBTN24/ARE603.DOCX", "https://docs.wto.org/imrd/directdoc.asp?DDFDocuments/u/G/TBTN24/ARE603.DOCX")</f>
        <v>https://docs.wto.org/imrd/directdoc.asp?DDFDocuments/u/G/TBTN24/ARE603.DOCX</v>
      </c>
      <c r="R116" s="6" t="str">
        <f>HYPERLINK("https://docs.wto.org/imrd/directdoc.asp?DDFDocuments/v/G/TBTN24/ARE603.DOCX", "https://docs.wto.org/imrd/directdoc.asp?DDFDocuments/v/G/TBTN24/ARE603.DOCX")</f>
        <v>https://docs.wto.org/imrd/directdoc.asp?DDFDocuments/v/G/TBTN24/ARE603.DOCX</v>
      </c>
    </row>
    <row r="117" spans="1:18" ht="45" x14ac:dyDescent="0.25">
      <c r="A117" t="s">
        <v>1073</v>
      </c>
      <c r="B117" s="7">
        <v>45327</v>
      </c>
      <c r="C117" s="6" t="str">
        <f>HYPERLINK("https://eping.wto.org/en/Search?viewData= G/TBT/N/SWZ/36"," G/TBT/N/SWZ/36")</f>
        <v xml:space="preserve"> G/TBT/N/SWZ/36</v>
      </c>
      <c r="D117" s="6" t="s">
        <v>75</v>
      </c>
      <c r="E117" s="8" t="s">
        <v>858</v>
      </c>
      <c r="F117" s="8" t="s">
        <v>859</v>
      </c>
      <c r="G117" s="8" t="s">
        <v>860</v>
      </c>
      <c r="H117" s="6" t="s">
        <v>861</v>
      </c>
      <c r="I117" s="6" t="s">
        <v>862</v>
      </c>
      <c r="J117" s="6" t="s">
        <v>264</v>
      </c>
      <c r="K117" s="6" t="s">
        <v>141</v>
      </c>
      <c r="L117" s="6"/>
      <c r="M117" s="7">
        <v>45387</v>
      </c>
      <c r="N117" s="6" t="s">
        <v>24</v>
      </c>
      <c r="O117" s="8" t="s">
        <v>863</v>
      </c>
      <c r="P117" s="6" t="str">
        <f>HYPERLINK("https://docs.wto.org/imrd/directdoc.asp?DDFDocuments/t/G/TBTN24/SWZ36.DOCX", "https://docs.wto.org/imrd/directdoc.asp?DDFDocuments/t/G/TBTN24/SWZ36.DOCX")</f>
        <v>https://docs.wto.org/imrd/directdoc.asp?DDFDocuments/t/G/TBTN24/SWZ36.DOCX</v>
      </c>
      <c r="Q117" s="6" t="str">
        <f>HYPERLINK("https://docs.wto.org/imrd/directdoc.asp?DDFDocuments/u/G/TBTN24/SWZ36.DOCX", "https://docs.wto.org/imrd/directdoc.asp?DDFDocuments/u/G/TBTN24/SWZ36.DOCX")</f>
        <v>https://docs.wto.org/imrd/directdoc.asp?DDFDocuments/u/G/TBTN24/SWZ36.DOCX</v>
      </c>
      <c r="R117" s="6" t="str">
        <f>HYPERLINK("https://docs.wto.org/imrd/directdoc.asp?DDFDocuments/v/G/TBTN24/SWZ36.DOCX", "https://docs.wto.org/imrd/directdoc.asp?DDFDocuments/v/G/TBTN24/SWZ36.DOCX")</f>
        <v>https://docs.wto.org/imrd/directdoc.asp?DDFDocuments/v/G/TBTN24/SWZ36.DOCX</v>
      </c>
    </row>
    <row r="118" spans="1:18" ht="135" x14ac:dyDescent="0.25">
      <c r="A118" t="s">
        <v>932</v>
      </c>
      <c r="B118" s="7">
        <v>45351</v>
      </c>
      <c r="C118" s="6" t="str">
        <f>HYPERLINK("https://eping.wto.org/en/Search?viewData= G/TBT/N/ISR/1321"," G/TBT/N/ISR/1321")</f>
        <v xml:space="preserve"> G/TBT/N/ISR/1321</v>
      </c>
      <c r="D118" s="6" t="s">
        <v>25</v>
      </c>
      <c r="E118" s="8" t="s">
        <v>26</v>
      </c>
      <c r="F118" s="8" t="s">
        <v>27</v>
      </c>
      <c r="G118" s="8" t="s">
        <v>28</v>
      </c>
      <c r="H118" s="6" t="s">
        <v>29</v>
      </c>
      <c r="I118" s="6" t="s">
        <v>30</v>
      </c>
      <c r="J118" s="6" t="s">
        <v>31</v>
      </c>
      <c r="K118" s="6" t="s">
        <v>21</v>
      </c>
      <c r="L118" s="6"/>
      <c r="M118" s="7">
        <v>45411</v>
      </c>
      <c r="N118" s="6" t="s">
        <v>24</v>
      </c>
      <c r="O118" s="8" t="s">
        <v>32</v>
      </c>
      <c r="P118" s="6" t="str">
        <f>HYPERLINK("https://docs.wto.org/imrd/directdoc.asp?DDFDocuments/t/G/TBTN24/ISR1321.DOCX", "https://docs.wto.org/imrd/directdoc.asp?DDFDocuments/t/G/TBTN24/ISR1321.DOCX")</f>
        <v>https://docs.wto.org/imrd/directdoc.asp?DDFDocuments/t/G/TBTN24/ISR1321.DOCX</v>
      </c>
      <c r="Q118" s="6"/>
      <c r="R118" s="6"/>
    </row>
    <row r="119" spans="1:18" ht="90" x14ac:dyDescent="0.25">
      <c r="A119" t="s">
        <v>932</v>
      </c>
      <c r="B119" s="7">
        <v>45350</v>
      </c>
      <c r="C119" s="6" t="str">
        <f>HYPERLINK("https://eping.wto.org/en/Search?viewData= G/TBT/N/ISR/1320"," G/TBT/N/ISR/1320")</f>
        <v xml:space="preserve"> G/TBT/N/ISR/1320</v>
      </c>
      <c r="D119" s="6" t="s">
        <v>25</v>
      </c>
      <c r="E119" s="8" t="s">
        <v>63</v>
      </c>
      <c r="F119" s="8" t="s">
        <v>64</v>
      </c>
      <c r="G119" s="8" t="s">
        <v>65</v>
      </c>
      <c r="H119" s="6" t="s">
        <v>29</v>
      </c>
      <c r="I119" s="6" t="s">
        <v>30</v>
      </c>
      <c r="J119" s="6" t="s">
        <v>31</v>
      </c>
      <c r="K119" s="6" t="s">
        <v>21</v>
      </c>
      <c r="L119" s="6"/>
      <c r="M119" s="7">
        <v>45410</v>
      </c>
      <c r="N119" s="6" t="s">
        <v>24</v>
      </c>
      <c r="O119" s="8" t="s">
        <v>66</v>
      </c>
      <c r="P119" s="6" t="str">
        <f>HYPERLINK("https://docs.wto.org/imrd/directdoc.asp?DDFDocuments/t/G/TBTN24/ISR1320.DOCX", "https://docs.wto.org/imrd/directdoc.asp?DDFDocuments/t/G/TBTN24/ISR1320.DOCX")</f>
        <v>https://docs.wto.org/imrd/directdoc.asp?DDFDocuments/t/G/TBTN24/ISR1320.DOCX</v>
      </c>
      <c r="Q119" s="6"/>
      <c r="R119" s="6"/>
    </row>
    <row r="120" spans="1:18" ht="60" x14ac:dyDescent="0.25">
      <c r="A120" t="s">
        <v>1026</v>
      </c>
      <c r="B120" s="7">
        <v>45331</v>
      </c>
      <c r="C120" s="6" t="str">
        <f>HYPERLINK("https://eping.wto.org/en/Search?viewData= G/TBT/N/EGY/404"," G/TBT/N/EGY/404")</f>
        <v xml:space="preserve"> G/TBT/N/EGY/404</v>
      </c>
      <c r="D120" s="6" t="s">
        <v>274</v>
      </c>
      <c r="E120" s="8" t="s">
        <v>573</v>
      </c>
      <c r="F120" s="8" t="s">
        <v>574</v>
      </c>
      <c r="G120" s="8" t="s">
        <v>1024</v>
      </c>
      <c r="H120" s="6" t="s">
        <v>21</v>
      </c>
      <c r="I120" s="6" t="s">
        <v>165</v>
      </c>
      <c r="J120" s="6" t="s">
        <v>279</v>
      </c>
      <c r="K120" s="6" t="s">
        <v>21</v>
      </c>
      <c r="L120" s="6"/>
      <c r="M120" s="7">
        <v>45391</v>
      </c>
      <c r="N120" s="6" t="s">
        <v>24</v>
      </c>
      <c r="O120" s="6"/>
      <c r="P120" s="6" t="str">
        <f>HYPERLINK("https://docs.wto.org/imrd/directdoc.asp?DDFDocuments/t/G/TBTN24/EGY404.DOCX", "https://docs.wto.org/imrd/directdoc.asp?DDFDocuments/t/G/TBTN24/EGY404.DOCX")</f>
        <v>https://docs.wto.org/imrd/directdoc.asp?DDFDocuments/t/G/TBTN24/EGY404.DOCX</v>
      </c>
      <c r="Q120" s="6" t="str">
        <f>HYPERLINK("https://docs.wto.org/imrd/directdoc.asp?DDFDocuments/u/G/TBTN24/EGY404.DOCX", "https://docs.wto.org/imrd/directdoc.asp?DDFDocuments/u/G/TBTN24/EGY404.DOCX")</f>
        <v>https://docs.wto.org/imrd/directdoc.asp?DDFDocuments/u/G/TBTN24/EGY404.DOCX</v>
      </c>
      <c r="R120" s="6" t="str">
        <f>HYPERLINK("https://docs.wto.org/imrd/directdoc.asp?DDFDocuments/v/G/TBTN24/EGY404.DOCX", "https://docs.wto.org/imrd/directdoc.asp?DDFDocuments/v/G/TBTN24/EGY404.DOCX")</f>
        <v>https://docs.wto.org/imrd/directdoc.asp?DDFDocuments/v/G/TBTN24/EGY404.DOCX</v>
      </c>
    </row>
    <row r="121" spans="1:18" ht="90" x14ac:dyDescent="0.25">
      <c r="A121" t="s">
        <v>1040</v>
      </c>
      <c r="B121" s="7">
        <v>45331</v>
      </c>
      <c r="C121" s="6" t="str">
        <f>HYPERLINK("https://eping.wto.org/en/Search?viewData= G/TBT/N/EGY/405"," G/TBT/N/EGY/405")</f>
        <v xml:space="preserve"> G/TBT/N/EGY/405</v>
      </c>
      <c r="D121" s="6" t="s">
        <v>274</v>
      </c>
      <c r="E121" s="8" t="s">
        <v>683</v>
      </c>
      <c r="F121" s="8" t="s">
        <v>684</v>
      </c>
      <c r="G121" s="8" t="s">
        <v>575</v>
      </c>
      <c r="H121" s="6" t="s">
        <v>21</v>
      </c>
      <c r="I121" s="6" t="s">
        <v>165</v>
      </c>
      <c r="J121" s="6" t="s">
        <v>279</v>
      </c>
      <c r="K121" s="6" t="s">
        <v>21</v>
      </c>
      <c r="L121" s="6"/>
      <c r="M121" s="7">
        <v>45391</v>
      </c>
      <c r="N121" s="6" t="s">
        <v>24</v>
      </c>
      <c r="O121" s="6"/>
      <c r="P121" s="6" t="str">
        <f>HYPERLINK("https://docs.wto.org/imrd/directdoc.asp?DDFDocuments/t/G/TBTN24/EGY405.DOCX", "https://docs.wto.org/imrd/directdoc.asp?DDFDocuments/t/G/TBTN24/EGY405.DOCX")</f>
        <v>https://docs.wto.org/imrd/directdoc.asp?DDFDocuments/t/G/TBTN24/EGY405.DOCX</v>
      </c>
      <c r="Q121" s="6" t="str">
        <f>HYPERLINK("https://docs.wto.org/imrd/directdoc.asp?DDFDocuments/u/G/TBTN24/EGY405.DOCX", "https://docs.wto.org/imrd/directdoc.asp?DDFDocuments/u/G/TBTN24/EGY405.DOCX")</f>
        <v>https://docs.wto.org/imrd/directdoc.asp?DDFDocuments/u/G/TBTN24/EGY405.DOCX</v>
      </c>
      <c r="R121" s="6" t="str">
        <f>HYPERLINK("https://docs.wto.org/imrd/directdoc.asp?DDFDocuments/v/G/TBTN24/EGY405.DOCX", "https://docs.wto.org/imrd/directdoc.asp?DDFDocuments/v/G/TBTN24/EGY405.DOCX")</f>
        <v>https://docs.wto.org/imrd/directdoc.asp?DDFDocuments/v/G/TBTN24/EGY405.DOCX</v>
      </c>
    </row>
    <row r="122" spans="1:18" ht="75" x14ac:dyDescent="0.25">
      <c r="A122" t="s">
        <v>1021</v>
      </c>
      <c r="B122" s="7">
        <v>45334</v>
      </c>
      <c r="C122" s="6" t="str">
        <f>HYPERLINK("https://eping.wto.org/en/Search?viewData= G/TBT/N/CHN/1824"," G/TBT/N/CHN/1824")</f>
        <v xml:space="preserve"> G/TBT/N/CHN/1824</v>
      </c>
      <c r="D122" s="6" t="s">
        <v>420</v>
      </c>
      <c r="E122" s="8" t="s">
        <v>560</v>
      </c>
      <c r="F122" s="8" t="s">
        <v>561</v>
      </c>
      <c r="G122" s="8" t="s">
        <v>562</v>
      </c>
      <c r="H122" s="6" t="s">
        <v>563</v>
      </c>
      <c r="I122" s="6" t="s">
        <v>564</v>
      </c>
      <c r="J122" s="6" t="s">
        <v>73</v>
      </c>
      <c r="K122" s="6" t="s">
        <v>21</v>
      </c>
      <c r="L122" s="6"/>
      <c r="M122" s="7">
        <v>45394</v>
      </c>
      <c r="N122" s="6" t="s">
        <v>24</v>
      </c>
      <c r="O122" s="8" t="s">
        <v>565</v>
      </c>
      <c r="P122" s="6" t="str">
        <f>HYPERLINK("https://docs.wto.org/imrd/directdoc.asp?DDFDocuments/t/G/TBTN24/CHN1824.DOCX", "https://docs.wto.org/imrd/directdoc.asp?DDFDocuments/t/G/TBTN24/CHN1824.DOCX")</f>
        <v>https://docs.wto.org/imrd/directdoc.asp?DDFDocuments/t/G/TBTN24/CHN1824.DOCX</v>
      </c>
      <c r="Q122" s="6" t="str">
        <f>HYPERLINK("https://docs.wto.org/imrd/directdoc.asp?DDFDocuments/u/G/TBTN24/CHN1824.DOCX", "https://docs.wto.org/imrd/directdoc.asp?DDFDocuments/u/G/TBTN24/CHN1824.DOCX")</f>
        <v>https://docs.wto.org/imrd/directdoc.asp?DDFDocuments/u/G/TBTN24/CHN1824.DOCX</v>
      </c>
      <c r="R122" s="6" t="str">
        <f>HYPERLINK("https://docs.wto.org/imrd/directdoc.asp?DDFDocuments/v/G/TBTN24/CHN1824.DOCX", "https://docs.wto.org/imrd/directdoc.asp?DDFDocuments/v/G/TBTN24/CHN1824.DOCX")</f>
        <v>https://docs.wto.org/imrd/directdoc.asp?DDFDocuments/v/G/TBTN24/CHN1824.DOCX</v>
      </c>
    </row>
    <row r="123" spans="1:18" ht="240" x14ac:dyDescent="0.25">
      <c r="A123" t="s">
        <v>1062</v>
      </c>
      <c r="B123" s="7">
        <v>45330</v>
      </c>
      <c r="C123" s="6" t="str">
        <f>HYPERLINK("https://eping.wto.org/en/Search?viewData= G/TBT/N/URY/86"," G/TBT/N/URY/86")</f>
        <v xml:space="preserve"> G/TBT/N/URY/86</v>
      </c>
      <c r="D123" s="6" t="s">
        <v>774</v>
      </c>
      <c r="E123" s="8" t="s">
        <v>775</v>
      </c>
      <c r="F123" s="8" t="s">
        <v>776</v>
      </c>
      <c r="G123" s="8" t="s">
        <v>777</v>
      </c>
      <c r="H123" s="6" t="s">
        <v>778</v>
      </c>
      <c r="I123" s="6" t="s">
        <v>779</v>
      </c>
      <c r="J123" s="6" t="s">
        <v>31</v>
      </c>
      <c r="K123" s="6" t="s">
        <v>21</v>
      </c>
      <c r="L123" s="6"/>
      <c r="M123" s="7">
        <v>45390</v>
      </c>
      <c r="N123" s="6" t="s">
        <v>24</v>
      </c>
      <c r="O123" s="8" t="s">
        <v>780</v>
      </c>
      <c r="P123" s="6" t="str">
        <f>HYPERLINK("https://docs.wto.org/imrd/directdoc.asp?DDFDocuments/t/G/TBTN24/URY86.DOCX", "https://docs.wto.org/imrd/directdoc.asp?DDFDocuments/t/G/TBTN24/URY86.DOCX")</f>
        <v>https://docs.wto.org/imrd/directdoc.asp?DDFDocuments/t/G/TBTN24/URY86.DOCX</v>
      </c>
      <c r="Q123" s="6" t="str">
        <f>HYPERLINK("https://docs.wto.org/imrd/directdoc.asp?DDFDocuments/u/G/TBTN24/URY86.DOCX", "https://docs.wto.org/imrd/directdoc.asp?DDFDocuments/u/G/TBTN24/URY86.DOCX")</f>
        <v>https://docs.wto.org/imrd/directdoc.asp?DDFDocuments/u/G/TBTN24/URY86.DOCX</v>
      </c>
      <c r="R123" s="6" t="str">
        <f>HYPERLINK("https://docs.wto.org/imrd/directdoc.asp?DDFDocuments/v/G/TBTN24/URY86.DOCX", "https://docs.wto.org/imrd/directdoc.asp?DDFDocuments/v/G/TBTN24/URY86.DOCX")</f>
        <v>https://docs.wto.org/imrd/directdoc.asp?DDFDocuments/v/G/TBTN24/URY86.DOCX</v>
      </c>
    </row>
    <row r="124" spans="1:18" ht="60" x14ac:dyDescent="0.25">
      <c r="A124" t="s">
        <v>1020</v>
      </c>
      <c r="B124" s="7">
        <v>45334</v>
      </c>
      <c r="C124" s="6" t="str">
        <f>HYPERLINK("https://eping.wto.org/en/Search?viewData= G/TBT/N/CHN/1817"," G/TBT/N/CHN/1817")</f>
        <v xml:space="preserve"> G/TBT/N/CHN/1817</v>
      </c>
      <c r="D124" s="6" t="s">
        <v>420</v>
      </c>
      <c r="E124" s="8" t="s">
        <v>555</v>
      </c>
      <c r="F124" s="8" t="s">
        <v>556</v>
      </c>
      <c r="G124" s="8" t="s">
        <v>557</v>
      </c>
      <c r="H124" s="6" t="s">
        <v>558</v>
      </c>
      <c r="I124" s="6" t="s">
        <v>509</v>
      </c>
      <c r="J124" s="6" t="s">
        <v>510</v>
      </c>
      <c r="K124" s="6" t="s">
        <v>511</v>
      </c>
      <c r="L124" s="6"/>
      <c r="M124" s="7">
        <v>45394</v>
      </c>
      <c r="N124" s="6" t="s">
        <v>24</v>
      </c>
      <c r="O124" s="8" t="s">
        <v>559</v>
      </c>
      <c r="P124" s="6" t="str">
        <f>HYPERLINK("https://docs.wto.org/imrd/directdoc.asp?DDFDocuments/t/G/TBTN24/CHN1817.DOCX", "https://docs.wto.org/imrd/directdoc.asp?DDFDocuments/t/G/TBTN24/CHN1817.DOCX")</f>
        <v>https://docs.wto.org/imrd/directdoc.asp?DDFDocuments/t/G/TBTN24/CHN1817.DOCX</v>
      </c>
      <c r="Q124" s="6" t="str">
        <f>HYPERLINK("https://docs.wto.org/imrd/directdoc.asp?DDFDocuments/u/G/TBTN24/CHN1817.DOCX", "https://docs.wto.org/imrd/directdoc.asp?DDFDocuments/u/G/TBTN24/CHN1817.DOCX")</f>
        <v>https://docs.wto.org/imrd/directdoc.asp?DDFDocuments/u/G/TBTN24/CHN1817.DOCX</v>
      </c>
      <c r="R124" s="6" t="str">
        <f>HYPERLINK("https://docs.wto.org/imrd/directdoc.asp?DDFDocuments/v/G/TBTN24/CHN1817.DOCX", "https://docs.wto.org/imrd/directdoc.asp?DDFDocuments/v/G/TBTN24/CHN1817.DOCX")</f>
        <v>https://docs.wto.org/imrd/directdoc.asp?DDFDocuments/v/G/TBTN24/CHN1817.DOCX</v>
      </c>
    </row>
    <row r="125" spans="1:18" ht="60" x14ac:dyDescent="0.25">
      <c r="A125" t="s">
        <v>1013</v>
      </c>
      <c r="B125" s="7">
        <v>45334</v>
      </c>
      <c r="C125" s="6" t="str">
        <f>HYPERLINK("https://eping.wto.org/en/Search?viewData= G/TBT/N/CHN/1819"," G/TBT/N/CHN/1819")</f>
        <v xml:space="preserve"> G/TBT/N/CHN/1819</v>
      </c>
      <c r="D125" s="6" t="s">
        <v>420</v>
      </c>
      <c r="E125" s="8" t="s">
        <v>505</v>
      </c>
      <c r="F125" s="8" t="s">
        <v>506</v>
      </c>
      <c r="G125" s="8" t="s">
        <v>507</v>
      </c>
      <c r="H125" s="6" t="s">
        <v>508</v>
      </c>
      <c r="I125" s="6" t="s">
        <v>509</v>
      </c>
      <c r="J125" s="6" t="s">
        <v>510</v>
      </c>
      <c r="K125" s="6" t="s">
        <v>511</v>
      </c>
      <c r="L125" s="6"/>
      <c r="M125" s="7">
        <v>45394</v>
      </c>
      <c r="N125" s="6" t="s">
        <v>24</v>
      </c>
      <c r="O125" s="8" t="s">
        <v>512</v>
      </c>
      <c r="P125" s="6" t="str">
        <f>HYPERLINK("https://docs.wto.org/imrd/directdoc.asp?DDFDocuments/t/G/TBTN24/CHN1819.DOCX", "https://docs.wto.org/imrd/directdoc.asp?DDFDocuments/t/G/TBTN24/CHN1819.DOCX")</f>
        <v>https://docs.wto.org/imrd/directdoc.asp?DDFDocuments/t/G/TBTN24/CHN1819.DOCX</v>
      </c>
      <c r="Q125" s="6" t="str">
        <f>HYPERLINK("https://docs.wto.org/imrd/directdoc.asp?DDFDocuments/u/G/TBTN24/CHN1819.DOCX", "https://docs.wto.org/imrd/directdoc.asp?DDFDocuments/u/G/TBTN24/CHN1819.DOCX")</f>
        <v>https://docs.wto.org/imrd/directdoc.asp?DDFDocuments/u/G/TBTN24/CHN1819.DOCX</v>
      </c>
      <c r="R125" s="6" t="str">
        <f>HYPERLINK("https://docs.wto.org/imrd/directdoc.asp?DDFDocuments/v/G/TBTN24/CHN1819.DOCX", "https://docs.wto.org/imrd/directdoc.asp?DDFDocuments/v/G/TBTN24/CHN1819.DOCX")</f>
        <v>https://docs.wto.org/imrd/directdoc.asp?DDFDocuments/v/G/TBTN24/CHN1819.DOCX</v>
      </c>
    </row>
    <row r="126" spans="1:18" ht="60" x14ac:dyDescent="0.25">
      <c r="A126" t="s">
        <v>1015</v>
      </c>
      <c r="B126" s="7">
        <v>45334</v>
      </c>
      <c r="C126" s="6" t="str">
        <f>HYPERLINK("https://eping.wto.org/en/Search?viewData= G/TBT/N/CHN/1818"," G/TBT/N/CHN/1818")</f>
        <v xml:space="preserve"> G/TBT/N/CHN/1818</v>
      </c>
      <c r="D126" s="6" t="s">
        <v>420</v>
      </c>
      <c r="E126" s="8" t="s">
        <v>524</v>
      </c>
      <c r="F126" s="8" t="s">
        <v>525</v>
      </c>
      <c r="G126" s="8" t="s">
        <v>526</v>
      </c>
      <c r="H126" s="6" t="s">
        <v>527</v>
      </c>
      <c r="I126" s="6" t="s">
        <v>509</v>
      </c>
      <c r="J126" s="6" t="s">
        <v>528</v>
      </c>
      <c r="K126" s="6" t="s">
        <v>511</v>
      </c>
      <c r="L126" s="6"/>
      <c r="M126" s="7">
        <v>45394</v>
      </c>
      <c r="N126" s="6" t="s">
        <v>24</v>
      </c>
      <c r="O126" s="8" t="s">
        <v>529</v>
      </c>
      <c r="P126" s="6" t="str">
        <f>HYPERLINK("https://docs.wto.org/imrd/directdoc.asp?DDFDocuments/t/G/TBTN24/CHN1818.DOCX", "https://docs.wto.org/imrd/directdoc.asp?DDFDocuments/t/G/TBTN24/CHN1818.DOCX")</f>
        <v>https://docs.wto.org/imrd/directdoc.asp?DDFDocuments/t/G/TBTN24/CHN1818.DOCX</v>
      </c>
      <c r="Q126" s="6" t="str">
        <f>HYPERLINK("https://docs.wto.org/imrd/directdoc.asp?DDFDocuments/u/G/TBTN24/CHN1818.DOCX", "https://docs.wto.org/imrd/directdoc.asp?DDFDocuments/u/G/TBTN24/CHN1818.DOCX")</f>
        <v>https://docs.wto.org/imrd/directdoc.asp?DDFDocuments/u/G/TBTN24/CHN1818.DOCX</v>
      </c>
      <c r="R126" s="6" t="str">
        <f>HYPERLINK("https://docs.wto.org/imrd/directdoc.asp?DDFDocuments/v/G/TBTN24/CHN1818.DOCX", "https://docs.wto.org/imrd/directdoc.asp?DDFDocuments/v/G/TBTN24/CHN1818.DOCX")</f>
        <v>https://docs.wto.org/imrd/directdoc.asp?DDFDocuments/v/G/TBTN24/CHN1818.DOCX</v>
      </c>
    </row>
    <row r="127" spans="1:18" ht="60" x14ac:dyDescent="0.25">
      <c r="A127" t="s">
        <v>1034</v>
      </c>
      <c r="B127" s="7">
        <v>45331</v>
      </c>
      <c r="C127" s="6" t="str">
        <f>HYPERLINK("https://eping.wto.org/en/Search?viewData= G/TBT/N/CHN/1796"," G/TBT/N/CHN/1796")</f>
        <v xml:space="preserve"> G/TBT/N/CHN/1796</v>
      </c>
      <c r="D127" s="6" t="s">
        <v>420</v>
      </c>
      <c r="E127" s="8" t="s">
        <v>583</v>
      </c>
      <c r="F127" s="8" t="s">
        <v>584</v>
      </c>
      <c r="G127" s="8" t="s">
        <v>585</v>
      </c>
      <c r="H127" s="6" t="s">
        <v>586</v>
      </c>
      <c r="I127" s="6" t="s">
        <v>587</v>
      </c>
      <c r="J127" s="6" t="s">
        <v>31</v>
      </c>
      <c r="K127" s="6" t="s">
        <v>21</v>
      </c>
      <c r="L127" s="6"/>
      <c r="M127" s="7">
        <v>45391</v>
      </c>
      <c r="N127" s="6" t="s">
        <v>24</v>
      </c>
      <c r="O127" s="8" t="s">
        <v>588</v>
      </c>
      <c r="P127" s="6" t="str">
        <f>HYPERLINK("https://docs.wto.org/imrd/directdoc.asp?DDFDocuments/t/G/TBTN24/CHN1796.DOCX", "https://docs.wto.org/imrd/directdoc.asp?DDFDocuments/t/G/TBTN24/CHN1796.DOCX")</f>
        <v>https://docs.wto.org/imrd/directdoc.asp?DDFDocuments/t/G/TBTN24/CHN1796.DOCX</v>
      </c>
      <c r="Q127" s="6" t="str">
        <f>HYPERLINK("https://docs.wto.org/imrd/directdoc.asp?DDFDocuments/u/G/TBTN24/CHN1796.DOCX", "https://docs.wto.org/imrd/directdoc.asp?DDFDocuments/u/G/TBTN24/CHN1796.DOCX")</f>
        <v>https://docs.wto.org/imrd/directdoc.asp?DDFDocuments/u/G/TBTN24/CHN1796.DOCX</v>
      </c>
      <c r="R127" s="6" t="str">
        <f>HYPERLINK("https://docs.wto.org/imrd/directdoc.asp?DDFDocuments/v/G/TBTN24/CHN1796.DOCX", "https://docs.wto.org/imrd/directdoc.asp?DDFDocuments/v/G/TBTN24/CHN1796.DOCX")</f>
        <v>https://docs.wto.org/imrd/directdoc.asp?DDFDocuments/v/G/TBTN24/CHN1796.DOCX</v>
      </c>
    </row>
    <row r="128" spans="1:18" ht="90" x14ac:dyDescent="0.25">
      <c r="A128" t="s">
        <v>1034</v>
      </c>
      <c r="B128" s="7">
        <v>45331</v>
      </c>
      <c r="C128" s="6" t="str">
        <f>HYPERLINK("https://eping.wto.org/en/Search?viewData= G/TBT/N/CHN/1794"," G/TBT/N/CHN/1794")</f>
        <v xml:space="preserve"> G/TBT/N/CHN/1794</v>
      </c>
      <c r="D128" s="6" t="s">
        <v>420</v>
      </c>
      <c r="E128" s="8" t="s">
        <v>602</v>
      </c>
      <c r="F128" s="8" t="s">
        <v>603</v>
      </c>
      <c r="G128" s="8" t="s">
        <v>585</v>
      </c>
      <c r="H128" s="6" t="s">
        <v>586</v>
      </c>
      <c r="I128" s="6" t="s">
        <v>587</v>
      </c>
      <c r="J128" s="6" t="s">
        <v>31</v>
      </c>
      <c r="K128" s="6" t="s">
        <v>21</v>
      </c>
      <c r="L128" s="6"/>
      <c r="M128" s="7">
        <v>45391</v>
      </c>
      <c r="N128" s="6" t="s">
        <v>24</v>
      </c>
      <c r="O128" s="8" t="s">
        <v>604</v>
      </c>
      <c r="P128" s="6" t="str">
        <f>HYPERLINK("https://docs.wto.org/imrd/directdoc.asp?DDFDocuments/t/G/TBTN24/CHN1794.DOCX", "https://docs.wto.org/imrd/directdoc.asp?DDFDocuments/t/G/TBTN24/CHN1794.DOCX")</f>
        <v>https://docs.wto.org/imrd/directdoc.asp?DDFDocuments/t/G/TBTN24/CHN1794.DOCX</v>
      </c>
      <c r="Q128" s="6" t="str">
        <f>HYPERLINK("https://docs.wto.org/imrd/directdoc.asp?DDFDocuments/u/G/TBTN24/CHN1794.DOCX", "https://docs.wto.org/imrd/directdoc.asp?DDFDocuments/u/G/TBTN24/CHN1794.DOCX")</f>
        <v>https://docs.wto.org/imrd/directdoc.asp?DDFDocuments/u/G/TBTN24/CHN1794.DOCX</v>
      </c>
      <c r="R128" s="6" t="str">
        <f>HYPERLINK("https://docs.wto.org/imrd/directdoc.asp?DDFDocuments/v/G/TBTN24/CHN1794.DOCX", "https://docs.wto.org/imrd/directdoc.asp?DDFDocuments/v/G/TBTN24/CHN1794.DOCX")</f>
        <v>https://docs.wto.org/imrd/directdoc.asp?DDFDocuments/v/G/TBTN24/CHN1794.DOCX</v>
      </c>
    </row>
    <row r="129" spans="1:18" ht="90" x14ac:dyDescent="0.25">
      <c r="A129" t="s">
        <v>1034</v>
      </c>
      <c r="B129" s="7">
        <v>45331</v>
      </c>
      <c r="C129" s="6" t="str">
        <f>HYPERLINK("https://eping.wto.org/en/Search?viewData= G/TBT/N/CHN/1795"," G/TBT/N/CHN/1795")</f>
        <v xml:space="preserve"> G/TBT/N/CHN/1795</v>
      </c>
      <c r="D129" s="6" t="s">
        <v>420</v>
      </c>
      <c r="E129" s="8" t="s">
        <v>755</v>
      </c>
      <c r="F129" s="8" t="s">
        <v>756</v>
      </c>
      <c r="G129" s="8" t="s">
        <v>585</v>
      </c>
      <c r="H129" s="6" t="s">
        <v>586</v>
      </c>
      <c r="I129" s="6" t="s">
        <v>587</v>
      </c>
      <c r="J129" s="6" t="s">
        <v>31</v>
      </c>
      <c r="K129" s="6" t="s">
        <v>21</v>
      </c>
      <c r="L129" s="6"/>
      <c r="M129" s="7">
        <v>45391</v>
      </c>
      <c r="N129" s="6" t="s">
        <v>24</v>
      </c>
      <c r="O129" s="8" t="s">
        <v>757</v>
      </c>
      <c r="P129" s="6" t="str">
        <f>HYPERLINK("https://docs.wto.org/imrd/directdoc.asp?DDFDocuments/t/G/TBTN24/CHN1795.DOCX", "https://docs.wto.org/imrd/directdoc.asp?DDFDocuments/t/G/TBTN24/CHN1795.DOCX")</f>
        <v>https://docs.wto.org/imrd/directdoc.asp?DDFDocuments/t/G/TBTN24/CHN1795.DOCX</v>
      </c>
      <c r="Q129" s="6" t="str">
        <f>HYPERLINK("https://docs.wto.org/imrd/directdoc.asp?DDFDocuments/u/G/TBTN24/CHN1795.DOCX", "https://docs.wto.org/imrd/directdoc.asp?DDFDocuments/u/G/TBTN24/CHN1795.DOCX")</f>
        <v>https://docs.wto.org/imrd/directdoc.asp?DDFDocuments/u/G/TBTN24/CHN1795.DOCX</v>
      </c>
      <c r="R129" s="6" t="str">
        <f>HYPERLINK("https://docs.wto.org/imrd/directdoc.asp?DDFDocuments/v/G/TBTN24/CHN1795.DOCX", "https://docs.wto.org/imrd/directdoc.asp?DDFDocuments/v/G/TBTN24/CHN1795.DOCX")</f>
        <v>https://docs.wto.org/imrd/directdoc.asp?DDFDocuments/v/G/TBTN24/CHN1795.DOCX</v>
      </c>
    </row>
    <row r="130" spans="1:18" ht="345" x14ac:dyDescent="0.25">
      <c r="A130" t="s">
        <v>1051</v>
      </c>
      <c r="B130" s="7">
        <v>45331</v>
      </c>
      <c r="C130" s="6" t="str">
        <f>HYPERLINK("https://eping.wto.org/en/Search?viewData= G/TBT/N/CHN/1797"," G/TBT/N/CHN/1797")</f>
        <v xml:space="preserve"> G/TBT/N/CHN/1797</v>
      </c>
      <c r="D130" s="6" t="s">
        <v>420</v>
      </c>
      <c r="E130" s="8" t="s">
        <v>649</v>
      </c>
      <c r="F130" s="8" t="s">
        <v>650</v>
      </c>
      <c r="G130" s="8" t="s">
        <v>651</v>
      </c>
      <c r="H130" s="6" t="s">
        <v>586</v>
      </c>
      <c r="I130" s="6" t="s">
        <v>587</v>
      </c>
      <c r="J130" s="6" t="s">
        <v>31</v>
      </c>
      <c r="K130" s="6" t="s">
        <v>21</v>
      </c>
      <c r="L130" s="6"/>
      <c r="M130" s="7">
        <v>45391</v>
      </c>
      <c r="N130" s="6" t="s">
        <v>24</v>
      </c>
      <c r="O130" s="8" t="s">
        <v>652</v>
      </c>
      <c r="P130" s="6" t="str">
        <f>HYPERLINK("https://docs.wto.org/imrd/directdoc.asp?DDFDocuments/t/G/TBTN24/CHN1797.DOCX", "https://docs.wto.org/imrd/directdoc.asp?DDFDocuments/t/G/TBTN24/CHN1797.DOCX")</f>
        <v>https://docs.wto.org/imrd/directdoc.asp?DDFDocuments/t/G/TBTN24/CHN1797.DOCX</v>
      </c>
      <c r="Q130" s="6" t="str">
        <f>HYPERLINK("https://docs.wto.org/imrd/directdoc.asp?DDFDocuments/u/G/TBTN24/CHN1797.DOCX", "https://docs.wto.org/imrd/directdoc.asp?DDFDocuments/u/G/TBTN24/CHN1797.DOCX")</f>
        <v>https://docs.wto.org/imrd/directdoc.asp?DDFDocuments/u/G/TBTN24/CHN1797.DOCX</v>
      </c>
      <c r="R130" s="6" t="str">
        <f>HYPERLINK("https://docs.wto.org/imrd/directdoc.asp?DDFDocuments/v/G/TBTN24/CHN1797.DOCX", "https://docs.wto.org/imrd/directdoc.asp?DDFDocuments/v/G/TBTN24/CHN1797.DOCX")</f>
        <v>https://docs.wto.org/imrd/directdoc.asp?DDFDocuments/v/G/TBTN24/CHN1797.DOCX</v>
      </c>
    </row>
    <row r="131" spans="1:18" ht="75" x14ac:dyDescent="0.25">
      <c r="A131" t="s">
        <v>1022</v>
      </c>
      <c r="B131" s="7">
        <v>45334</v>
      </c>
      <c r="C131" s="6" t="str">
        <f>HYPERLINK("https://eping.wto.org/en/Search?viewData= G/TBT/N/CHN/1826"," G/TBT/N/CHN/1826")</f>
        <v xml:space="preserve"> G/TBT/N/CHN/1826</v>
      </c>
      <c r="D131" s="6" t="s">
        <v>420</v>
      </c>
      <c r="E131" s="8" t="s">
        <v>461</v>
      </c>
      <c r="F131" s="8" t="s">
        <v>462</v>
      </c>
      <c r="G131" s="8" t="s">
        <v>463</v>
      </c>
      <c r="H131" s="6" t="s">
        <v>464</v>
      </c>
      <c r="I131" s="6" t="s">
        <v>465</v>
      </c>
      <c r="J131" s="6" t="s">
        <v>175</v>
      </c>
      <c r="K131" s="6" t="s">
        <v>21</v>
      </c>
      <c r="L131" s="6"/>
      <c r="M131" s="7">
        <v>45394</v>
      </c>
      <c r="N131" s="6" t="s">
        <v>24</v>
      </c>
      <c r="O131" s="8" t="s">
        <v>466</v>
      </c>
      <c r="P131" s="6" t="str">
        <f>HYPERLINK("https://docs.wto.org/imrd/directdoc.asp?DDFDocuments/t/G/TBTN24/CHN1826.DOCX", "https://docs.wto.org/imrd/directdoc.asp?DDFDocuments/t/G/TBTN24/CHN1826.DOCX")</f>
        <v>https://docs.wto.org/imrd/directdoc.asp?DDFDocuments/t/G/TBTN24/CHN1826.DOCX</v>
      </c>
      <c r="Q131" s="6" t="str">
        <f>HYPERLINK("https://docs.wto.org/imrd/directdoc.asp?DDFDocuments/u/G/TBTN24/CHN1826.DOCX", "https://docs.wto.org/imrd/directdoc.asp?DDFDocuments/u/G/TBTN24/CHN1826.DOCX")</f>
        <v>https://docs.wto.org/imrd/directdoc.asp?DDFDocuments/u/G/TBTN24/CHN1826.DOCX</v>
      </c>
      <c r="R131" s="6" t="str">
        <f>HYPERLINK("https://docs.wto.org/imrd/directdoc.asp?DDFDocuments/v/G/TBTN24/CHN1826.DOCX", "https://docs.wto.org/imrd/directdoc.asp?DDFDocuments/v/G/TBTN24/CHN1826.DOCX")</f>
        <v>https://docs.wto.org/imrd/directdoc.asp?DDFDocuments/v/G/TBTN24/CHN1826.DOCX</v>
      </c>
    </row>
    <row r="132" spans="1:18" ht="120" x14ac:dyDescent="0.25">
      <c r="A132" t="s">
        <v>1068</v>
      </c>
      <c r="B132" s="7">
        <v>45327</v>
      </c>
      <c r="C132" s="6" t="str">
        <f>HYPERLINK("https://eping.wto.org/en/Search?viewData= G/TBT/N/USA/2097"," G/TBT/N/USA/2097")</f>
        <v xml:space="preserve"> G/TBT/N/USA/2097</v>
      </c>
      <c r="D132" s="6" t="s">
        <v>185</v>
      </c>
      <c r="E132" s="8" t="s">
        <v>864</v>
      </c>
      <c r="F132" s="8" t="s">
        <v>865</v>
      </c>
      <c r="G132" s="8" t="s">
        <v>866</v>
      </c>
      <c r="H132" s="6" t="s">
        <v>21</v>
      </c>
      <c r="I132" s="6" t="s">
        <v>867</v>
      </c>
      <c r="J132" s="6" t="s">
        <v>868</v>
      </c>
      <c r="K132" s="6" t="s">
        <v>21</v>
      </c>
      <c r="L132" s="6"/>
      <c r="M132" s="7">
        <v>45384</v>
      </c>
      <c r="N132" s="6" t="s">
        <v>24</v>
      </c>
      <c r="O132" s="8" t="s">
        <v>869</v>
      </c>
      <c r="P132" s="6" t="str">
        <f>HYPERLINK("https://docs.wto.org/imrd/directdoc.asp?DDFDocuments/t/G/TBTN24/USA2097.DOCX", "https://docs.wto.org/imrd/directdoc.asp?DDFDocuments/t/G/TBTN24/USA2097.DOCX")</f>
        <v>https://docs.wto.org/imrd/directdoc.asp?DDFDocuments/t/G/TBTN24/USA2097.DOCX</v>
      </c>
      <c r="Q132" s="6"/>
      <c r="R132" s="6"/>
    </row>
    <row r="133" spans="1:18" ht="75" x14ac:dyDescent="0.25">
      <c r="A133" t="s">
        <v>931</v>
      </c>
      <c r="B133" s="7">
        <v>45351</v>
      </c>
      <c r="C133" s="6" t="str">
        <f>HYPERLINK("https://eping.wto.org/en/Search?viewData= G/TBT/N/RUS/158"," G/TBT/N/RUS/158")</f>
        <v xml:space="preserve"> G/TBT/N/RUS/158</v>
      </c>
      <c r="D133" s="6" t="s">
        <v>17</v>
      </c>
      <c r="E133" s="8" t="s">
        <v>18</v>
      </c>
      <c r="F133" s="8" t="s">
        <v>19</v>
      </c>
      <c r="G133" s="8" t="s">
        <v>20</v>
      </c>
      <c r="H133" s="6" t="s">
        <v>21</v>
      </c>
      <c r="I133" s="6" t="s">
        <v>21</v>
      </c>
      <c r="J133" s="6" t="s">
        <v>22</v>
      </c>
      <c r="K133" s="6" t="s">
        <v>23</v>
      </c>
      <c r="L133" s="6"/>
      <c r="M133" s="7">
        <v>45367</v>
      </c>
      <c r="N133" s="6" t="s">
        <v>24</v>
      </c>
      <c r="O133" s="6"/>
      <c r="P133" s="6" t="str">
        <f>HYPERLINK("https://docs.wto.org/imrd/directdoc.asp?DDFDocuments/t/G/TBTN24/RUS158.DOCX", "https://docs.wto.org/imrd/directdoc.asp?DDFDocuments/t/G/TBTN24/RUS158.DOCX")</f>
        <v>https://docs.wto.org/imrd/directdoc.asp?DDFDocuments/t/G/TBTN24/RUS158.DOCX</v>
      </c>
      <c r="Q133" s="6"/>
      <c r="R133" s="6"/>
    </row>
    <row r="134" spans="1:18" ht="409.5" x14ac:dyDescent="0.25">
      <c r="A134" t="s">
        <v>931</v>
      </c>
      <c r="B134" s="7">
        <v>45324</v>
      </c>
      <c r="C134" s="6" t="str">
        <f>HYPERLINK("https://eping.wto.org/en/Search?viewData= G/TBT/N/UKR/285"," G/TBT/N/UKR/285")</f>
        <v xml:space="preserve"> G/TBT/N/UKR/285</v>
      </c>
      <c r="D134" s="6" t="s">
        <v>148</v>
      </c>
      <c r="E134" s="8" t="s">
        <v>876</v>
      </c>
      <c r="F134" s="8" t="s">
        <v>877</v>
      </c>
      <c r="G134" s="8" t="s">
        <v>878</v>
      </c>
      <c r="H134" s="6" t="s">
        <v>21</v>
      </c>
      <c r="I134" s="6" t="s">
        <v>411</v>
      </c>
      <c r="J134" s="6" t="s">
        <v>879</v>
      </c>
      <c r="K134" s="6" t="s">
        <v>23</v>
      </c>
      <c r="L134" s="6"/>
      <c r="M134" s="7">
        <v>45384</v>
      </c>
      <c r="N134" s="6" t="s">
        <v>24</v>
      </c>
      <c r="O134" s="8" t="s">
        <v>880</v>
      </c>
      <c r="P134" s="6" t="str">
        <f>HYPERLINK("https://docs.wto.org/imrd/directdoc.asp?DDFDocuments/t/G/TBTN24/UKR285.DOCX", "https://docs.wto.org/imrd/directdoc.asp?DDFDocuments/t/G/TBTN24/UKR285.DOCX")</f>
        <v>https://docs.wto.org/imrd/directdoc.asp?DDFDocuments/t/G/TBTN24/UKR285.DOCX</v>
      </c>
      <c r="Q134" s="6" t="str">
        <f>HYPERLINK("https://docs.wto.org/imrd/directdoc.asp?DDFDocuments/u/G/TBTN24/UKR285.DOCX", "https://docs.wto.org/imrd/directdoc.asp?DDFDocuments/u/G/TBTN24/UKR285.DOCX")</f>
        <v>https://docs.wto.org/imrd/directdoc.asp?DDFDocuments/u/G/TBTN24/UKR285.DOCX</v>
      </c>
      <c r="R134" s="6" t="str">
        <f>HYPERLINK("https://docs.wto.org/imrd/directdoc.asp?DDFDocuments/v/G/TBTN24/UKR285.DOCX", "https://docs.wto.org/imrd/directdoc.asp?DDFDocuments/v/G/TBTN24/UKR285.DOCX")</f>
        <v>https://docs.wto.org/imrd/directdoc.asp?DDFDocuments/v/G/TBTN24/UKR285.DOCX</v>
      </c>
    </row>
    <row r="135" spans="1:18" ht="30" x14ac:dyDescent="0.25">
      <c r="A135" t="s">
        <v>944</v>
      </c>
      <c r="B135" s="7">
        <v>45349</v>
      </c>
      <c r="C135" s="6" t="str">
        <f>HYPERLINK("https://eping.wto.org/en/Search?viewData= G/TBT/N/KOR/1200"," G/TBT/N/KOR/1200")</f>
        <v xml:space="preserve"> G/TBT/N/KOR/1200</v>
      </c>
      <c r="D135" s="6" t="s">
        <v>90</v>
      </c>
      <c r="E135" s="8" t="s">
        <v>136</v>
      </c>
      <c r="F135" s="8" t="s">
        <v>137</v>
      </c>
      <c r="G135" s="8" t="s">
        <v>138</v>
      </c>
      <c r="H135" s="6" t="s">
        <v>21</v>
      </c>
      <c r="I135" s="6" t="s">
        <v>139</v>
      </c>
      <c r="J135" s="6" t="s">
        <v>140</v>
      </c>
      <c r="K135" s="6" t="s">
        <v>141</v>
      </c>
      <c r="L135" s="6"/>
      <c r="M135" s="7">
        <v>45402</v>
      </c>
      <c r="N135" s="6" t="s">
        <v>24</v>
      </c>
      <c r="O135" s="8" t="s">
        <v>142</v>
      </c>
      <c r="P135" s="6" t="str">
        <f>HYPERLINK("https://docs.wto.org/imrd/directdoc.asp?DDFDocuments/t/G/TBTN24/KOR1200.DOCX", "https://docs.wto.org/imrd/directdoc.asp?DDFDocuments/t/G/TBTN24/KOR1200.DOCX")</f>
        <v>https://docs.wto.org/imrd/directdoc.asp?DDFDocuments/t/G/TBTN24/KOR1200.DOCX</v>
      </c>
      <c r="Q135" s="6"/>
      <c r="R135" s="6" t="str">
        <f>HYPERLINK("https://docs.wto.org/imrd/directdoc.asp?DDFDocuments/v/G/TBTN24/KOR1200.DOCX", "https://docs.wto.org/imrd/directdoc.asp?DDFDocuments/v/G/TBTN24/KOR1200.DOCX")</f>
        <v>https://docs.wto.org/imrd/directdoc.asp?DDFDocuments/v/G/TBTN24/KOR1200.DOCX</v>
      </c>
    </row>
    <row r="136" spans="1:18" ht="45" x14ac:dyDescent="0.25">
      <c r="A136" t="s">
        <v>944</v>
      </c>
      <c r="B136" s="7">
        <v>45337</v>
      </c>
      <c r="C136" s="6" t="str">
        <f>HYPERLINK("https://eping.wto.org/en/Search?viewData= G/TBT/N/EU/1046"," G/TBT/N/EU/1046")</f>
        <v xml:space="preserve"> G/TBT/N/EU/1046</v>
      </c>
      <c r="D136" s="6" t="s">
        <v>117</v>
      </c>
      <c r="E136" s="8" t="s">
        <v>350</v>
      </c>
      <c r="F136" s="8" t="s">
        <v>351</v>
      </c>
      <c r="G136" s="8" t="s">
        <v>138</v>
      </c>
      <c r="H136" s="6" t="s">
        <v>21</v>
      </c>
      <c r="I136" s="6" t="s">
        <v>139</v>
      </c>
      <c r="J136" s="6" t="s">
        <v>22</v>
      </c>
      <c r="K136" s="6" t="s">
        <v>141</v>
      </c>
      <c r="L136" s="6"/>
      <c r="M136" s="7">
        <v>45367</v>
      </c>
      <c r="N136" s="6" t="s">
        <v>24</v>
      </c>
      <c r="O136" s="8" t="s">
        <v>352</v>
      </c>
      <c r="P136" s="6" t="str">
        <f>HYPERLINK("https://docs.wto.org/imrd/directdoc.asp?DDFDocuments/t/G/TBTN24/EU1046.DOCX", "https://docs.wto.org/imrd/directdoc.asp?DDFDocuments/t/G/TBTN24/EU1046.DOCX")</f>
        <v>https://docs.wto.org/imrd/directdoc.asp?DDFDocuments/t/G/TBTN24/EU1046.DOCX</v>
      </c>
      <c r="Q136" s="6" t="str">
        <f>HYPERLINK("https://docs.wto.org/imrd/directdoc.asp?DDFDocuments/u/G/TBTN24/EU1046.DOCX", "https://docs.wto.org/imrd/directdoc.asp?DDFDocuments/u/G/TBTN24/EU1046.DOCX")</f>
        <v>https://docs.wto.org/imrd/directdoc.asp?DDFDocuments/u/G/TBTN24/EU1046.DOCX</v>
      </c>
      <c r="R136" s="6" t="str">
        <f>HYPERLINK("https://docs.wto.org/imrd/directdoc.asp?DDFDocuments/v/G/TBTN24/EU1046.DOCX", "https://docs.wto.org/imrd/directdoc.asp?DDFDocuments/v/G/TBTN24/EU1046.DOCX")</f>
        <v>https://docs.wto.org/imrd/directdoc.asp?DDFDocuments/v/G/TBTN24/EU1046.DOCX</v>
      </c>
    </row>
    <row r="137" spans="1:18" ht="165" x14ac:dyDescent="0.25">
      <c r="A137" t="s">
        <v>949</v>
      </c>
      <c r="B137" s="7">
        <v>45345</v>
      </c>
      <c r="C137" s="6" t="str">
        <f>HYPERLINK("https://eping.wto.org/en/Search?viewData= G/TBT/N/USA/2100"," G/TBT/N/USA/2100")</f>
        <v xml:space="preserve"> G/TBT/N/USA/2100</v>
      </c>
      <c r="D137" s="6" t="s">
        <v>185</v>
      </c>
      <c r="E137" s="8" t="s">
        <v>186</v>
      </c>
      <c r="F137" s="8" t="s">
        <v>187</v>
      </c>
      <c r="G137" s="8" t="s">
        <v>188</v>
      </c>
      <c r="H137" s="6" t="s">
        <v>21</v>
      </c>
      <c r="I137" s="6" t="s">
        <v>189</v>
      </c>
      <c r="J137" s="6" t="s">
        <v>190</v>
      </c>
      <c r="K137" s="6" t="s">
        <v>21</v>
      </c>
      <c r="L137" s="6"/>
      <c r="M137" s="7">
        <v>45404</v>
      </c>
      <c r="N137" s="6" t="s">
        <v>24</v>
      </c>
      <c r="O137" s="8" t="s">
        <v>191</v>
      </c>
      <c r="P137" s="6" t="str">
        <f>HYPERLINK("https://docs.wto.org/imrd/directdoc.asp?DDFDocuments/t/G/TBTN24/USA2100.DOCX", "https://docs.wto.org/imrd/directdoc.asp?DDFDocuments/t/G/TBTN24/USA2100.DOCX")</f>
        <v>https://docs.wto.org/imrd/directdoc.asp?DDFDocuments/t/G/TBTN24/USA2100.DOCX</v>
      </c>
      <c r="Q137" s="6" t="str">
        <f>HYPERLINK("https://docs.wto.org/imrd/directdoc.asp?DDFDocuments/u/G/TBTN24/USA2100.DOCX", "https://docs.wto.org/imrd/directdoc.asp?DDFDocuments/u/G/TBTN24/USA2100.DOCX")</f>
        <v>https://docs.wto.org/imrd/directdoc.asp?DDFDocuments/u/G/TBTN24/USA2100.DOCX</v>
      </c>
      <c r="R137" s="6"/>
    </row>
    <row r="138" spans="1:18" ht="60" x14ac:dyDescent="0.25">
      <c r="A138" t="s">
        <v>948</v>
      </c>
      <c r="B138" s="7">
        <v>45345</v>
      </c>
      <c r="C138" s="6" t="str">
        <f>HYPERLINK("https://eping.wto.org/en/Search?viewData= G/TBT/N/EU/1047"," G/TBT/N/EU/1047")</f>
        <v xml:space="preserve"> G/TBT/N/EU/1047</v>
      </c>
      <c r="D138" s="6" t="s">
        <v>117</v>
      </c>
      <c r="E138" s="8" t="s">
        <v>171</v>
      </c>
      <c r="F138" s="8" t="s">
        <v>172</v>
      </c>
      <c r="G138" s="8" t="s">
        <v>173</v>
      </c>
      <c r="H138" s="6" t="s">
        <v>21</v>
      </c>
      <c r="I138" s="6" t="s">
        <v>174</v>
      </c>
      <c r="J138" s="6" t="s">
        <v>175</v>
      </c>
      <c r="K138" s="6" t="s">
        <v>21</v>
      </c>
      <c r="L138" s="6"/>
      <c r="M138" s="7">
        <v>45405</v>
      </c>
      <c r="N138" s="6" t="s">
        <v>24</v>
      </c>
      <c r="O138" s="8" t="s">
        <v>176</v>
      </c>
      <c r="P138" s="6" t="str">
        <f>HYPERLINK("https://docs.wto.org/imrd/directdoc.asp?DDFDocuments/t/G/TBTN24/EU1047.DOCX", "https://docs.wto.org/imrd/directdoc.asp?DDFDocuments/t/G/TBTN24/EU1047.DOCX")</f>
        <v>https://docs.wto.org/imrd/directdoc.asp?DDFDocuments/t/G/TBTN24/EU1047.DOCX</v>
      </c>
      <c r="Q138" s="6"/>
      <c r="R138" s="6" t="str">
        <f>HYPERLINK("https://docs.wto.org/imrd/directdoc.asp?DDFDocuments/v/G/TBTN24/EU1047.DOCX", "https://docs.wto.org/imrd/directdoc.asp?DDFDocuments/v/G/TBTN24/EU1047.DOCX")</f>
        <v>https://docs.wto.org/imrd/directdoc.asp?DDFDocuments/v/G/TBTN24/EU1047.DOCX</v>
      </c>
    </row>
    <row r="139" spans="1:18" ht="60" x14ac:dyDescent="0.25">
      <c r="A139" t="s">
        <v>934</v>
      </c>
      <c r="B139" s="7">
        <v>45351</v>
      </c>
      <c r="C139" s="6" t="str">
        <f>HYPERLINK("https://eping.wto.org/en/Search?viewData= G/TBT/N/ARM/97"," G/TBT/N/ARM/97")</f>
        <v xml:space="preserve"> G/TBT/N/ARM/97</v>
      </c>
      <c r="D139" s="6" t="s">
        <v>40</v>
      </c>
      <c r="E139" s="8" t="s">
        <v>41</v>
      </c>
      <c r="F139" s="8" t="s">
        <v>42</v>
      </c>
      <c r="G139" s="8" t="s">
        <v>43</v>
      </c>
      <c r="H139" s="6" t="s">
        <v>21</v>
      </c>
      <c r="I139" s="6" t="s">
        <v>21</v>
      </c>
      <c r="J139" s="6" t="s">
        <v>31</v>
      </c>
      <c r="K139" s="6" t="s">
        <v>21</v>
      </c>
      <c r="L139" s="6"/>
      <c r="M139" s="7">
        <v>45389</v>
      </c>
      <c r="N139" s="6" t="s">
        <v>24</v>
      </c>
      <c r="O139" s="6"/>
      <c r="P139" s="6" t="str">
        <f>HYPERLINK("https://docs.wto.org/imrd/directdoc.asp?DDFDocuments/t/G/TBTN24/ARM97.DOCX", "https://docs.wto.org/imrd/directdoc.asp?DDFDocuments/t/G/TBTN24/ARM97.DOCX")</f>
        <v>https://docs.wto.org/imrd/directdoc.asp?DDFDocuments/t/G/TBTN24/ARM97.DOCX</v>
      </c>
      <c r="Q139" s="6"/>
      <c r="R139" s="6"/>
    </row>
    <row r="140" spans="1:18" ht="60" x14ac:dyDescent="0.25">
      <c r="A140" t="s">
        <v>934</v>
      </c>
      <c r="B140" s="7">
        <v>45324</v>
      </c>
      <c r="C140" s="6" t="str">
        <f>HYPERLINK("https://eping.wto.org/en/Search?viewData= G/TBT/N/RUS/157"," G/TBT/N/RUS/157")</f>
        <v xml:space="preserve"> G/TBT/N/RUS/157</v>
      </c>
      <c r="D140" s="6" t="s">
        <v>17</v>
      </c>
      <c r="E140" s="8" t="s">
        <v>924</v>
      </c>
      <c r="F140" s="8" t="s">
        <v>42</v>
      </c>
      <c r="G140" s="8" t="s">
        <v>43</v>
      </c>
      <c r="H140" s="6" t="s">
        <v>21</v>
      </c>
      <c r="I140" s="6" t="s">
        <v>925</v>
      </c>
      <c r="J140" s="6" t="s">
        <v>31</v>
      </c>
      <c r="K140" s="6" t="s">
        <v>21</v>
      </c>
      <c r="L140" s="6"/>
      <c r="M140" s="7">
        <v>45384</v>
      </c>
      <c r="N140" s="6" t="s">
        <v>24</v>
      </c>
      <c r="O140" s="6"/>
      <c r="P140" s="6" t="str">
        <f>HYPERLINK("https://docs.wto.org/imrd/directdoc.asp?DDFDocuments/t/G/TBTN24/RUS157.DOCX", "https://docs.wto.org/imrd/directdoc.asp?DDFDocuments/t/G/TBTN24/RUS157.DOCX")</f>
        <v>https://docs.wto.org/imrd/directdoc.asp?DDFDocuments/t/G/TBTN24/RUS157.DOCX</v>
      </c>
      <c r="Q140" s="6" t="str">
        <f>HYPERLINK("https://docs.wto.org/imrd/directdoc.asp?DDFDocuments/u/G/TBTN24/RUS157.DOCX", "https://docs.wto.org/imrd/directdoc.asp?DDFDocuments/u/G/TBTN24/RUS157.DOCX")</f>
        <v>https://docs.wto.org/imrd/directdoc.asp?DDFDocuments/u/G/TBTN24/RUS157.DOCX</v>
      </c>
      <c r="R140" s="6" t="str">
        <f>HYPERLINK("https://docs.wto.org/imrd/directdoc.asp?DDFDocuments/v/G/TBTN24/RUS157.DOCX", "https://docs.wto.org/imrd/directdoc.asp?DDFDocuments/v/G/TBTN24/RUS157.DOCX")</f>
        <v>https://docs.wto.org/imrd/directdoc.asp?DDFDocuments/v/G/TBTN24/RUS157.DOCX</v>
      </c>
    </row>
    <row r="141" spans="1:18" ht="60" x14ac:dyDescent="0.25">
      <c r="A141" t="s">
        <v>974</v>
      </c>
      <c r="B141" s="7">
        <v>45342</v>
      </c>
      <c r="C141" s="6" t="str">
        <f>HYPERLINK("https://eping.wto.org/en/Search?viewData= G/TBT/N/ZAF/254"," G/TBT/N/ZAF/254")</f>
        <v xml:space="preserve"> G/TBT/N/ZAF/254</v>
      </c>
      <c r="D141" s="6" t="s">
        <v>247</v>
      </c>
      <c r="E141" s="8" t="s">
        <v>248</v>
      </c>
      <c r="F141" s="8" t="s">
        <v>249</v>
      </c>
      <c r="G141" s="8" t="s">
        <v>250</v>
      </c>
      <c r="H141" s="6" t="s">
        <v>251</v>
      </c>
      <c r="I141" s="6" t="s">
        <v>252</v>
      </c>
      <c r="J141" s="6" t="s">
        <v>22</v>
      </c>
      <c r="K141" s="6" t="s">
        <v>141</v>
      </c>
      <c r="L141" s="6"/>
      <c r="M141" s="7">
        <v>45402</v>
      </c>
      <c r="N141" s="6" t="s">
        <v>24</v>
      </c>
      <c r="O141" s="8" t="s">
        <v>253</v>
      </c>
      <c r="P141" s="6" t="str">
        <f>HYPERLINK("https://docs.wto.org/imrd/directdoc.asp?DDFDocuments/t/G/TBTN24/ZAF254.DOCX", "https://docs.wto.org/imrd/directdoc.asp?DDFDocuments/t/G/TBTN24/ZAF254.DOCX")</f>
        <v>https://docs.wto.org/imrd/directdoc.asp?DDFDocuments/t/G/TBTN24/ZAF254.DOCX</v>
      </c>
      <c r="Q141" s="6" t="str">
        <f>HYPERLINK("https://docs.wto.org/imrd/directdoc.asp?DDFDocuments/u/G/TBTN24/ZAF254.DOCX", "https://docs.wto.org/imrd/directdoc.asp?DDFDocuments/u/G/TBTN24/ZAF254.DOCX")</f>
        <v>https://docs.wto.org/imrd/directdoc.asp?DDFDocuments/u/G/TBTN24/ZAF254.DOCX</v>
      </c>
      <c r="R141" s="6" t="str">
        <f>HYPERLINK("https://docs.wto.org/imrd/directdoc.asp?DDFDocuments/v/G/TBTN24/ZAF254.DOCX", "https://docs.wto.org/imrd/directdoc.asp?DDFDocuments/v/G/TBTN24/ZAF254.DOCX")</f>
        <v>https://docs.wto.org/imrd/directdoc.asp?DDFDocuments/v/G/TBTN24/ZAF254.DOCX</v>
      </c>
    </row>
    <row r="142" spans="1:18" ht="75" x14ac:dyDescent="0.25">
      <c r="A142" t="s">
        <v>938</v>
      </c>
      <c r="B142" s="7">
        <v>45350</v>
      </c>
      <c r="C142" s="6" t="str">
        <f>HYPERLINK("https://eping.wto.org/en/Search?viewData= G/TBT/N/VNM/292"," G/TBT/N/VNM/292")</f>
        <v xml:space="preserve"> G/TBT/N/VNM/292</v>
      </c>
      <c r="D142" s="6" t="s">
        <v>67</v>
      </c>
      <c r="E142" s="8" t="s">
        <v>68</v>
      </c>
      <c r="F142" s="8" t="s">
        <v>69</v>
      </c>
      <c r="G142" s="8" t="s">
        <v>70</v>
      </c>
      <c r="H142" s="6" t="s">
        <v>71</v>
      </c>
      <c r="I142" s="6" t="s">
        <v>72</v>
      </c>
      <c r="J142" s="6" t="s">
        <v>73</v>
      </c>
      <c r="K142" s="6" t="s">
        <v>21</v>
      </c>
      <c r="L142" s="6"/>
      <c r="M142" s="7">
        <v>45410</v>
      </c>
      <c r="N142" s="6" t="s">
        <v>24</v>
      </c>
      <c r="O142" s="8" t="s">
        <v>74</v>
      </c>
      <c r="P142" s="6" t="str">
        <f>HYPERLINK("https://docs.wto.org/imrd/directdoc.asp?DDFDocuments/t/G/TBTN24/VNM292.DOCX", "https://docs.wto.org/imrd/directdoc.asp?DDFDocuments/t/G/TBTN24/VNM292.DOCX")</f>
        <v>https://docs.wto.org/imrd/directdoc.asp?DDFDocuments/t/G/TBTN24/VNM292.DOCX</v>
      </c>
      <c r="Q142" s="6"/>
      <c r="R142" s="6"/>
    </row>
    <row r="143" spans="1:18" ht="150" x14ac:dyDescent="0.25">
      <c r="A143" t="s">
        <v>970</v>
      </c>
      <c r="B143" s="7">
        <v>45349</v>
      </c>
      <c r="C143" s="6" t="str">
        <f>HYPERLINK("https://eping.wto.org/en/Search?viewData= G/TBT/N/EU/1049"," G/TBT/N/EU/1049")</f>
        <v xml:space="preserve"> G/TBT/N/EU/1049</v>
      </c>
      <c r="D143" s="6" t="s">
        <v>117</v>
      </c>
      <c r="E143" s="8" t="s">
        <v>118</v>
      </c>
      <c r="F143" s="8" t="s">
        <v>119</v>
      </c>
      <c r="G143" s="8" t="s">
        <v>120</v>
      </c>
      <c r="H143" s="6" t="s">
        <v>21</v>
      </c>
      <c r="I143" s="6" t="s">
        <v>121</v>
      </c>
      <c r="J143" s="6" t="s">
        <v>122</v>
      </c>
      <c r="K143" s="6" t="s">
        <v>21</v>
      </c>
      <c r="L143" s="6"/>
      <c r="M143" s="7">
        <v>45409</v>
      </c>
      <c r="N143" s="6" t="s">
        <v>24</v>
      </c>
      <c r="O143" s="8" t="s">
        <v>123</v>
      </c>
      <c r="P143" s="6" t="str">
        <f>HYPERLINK("https://docs.wto.org/imrd/directdoc.asp?DDFDocuments/t/G/TBTN24/EU1049.DOCX", "https://docs.wto.org/imrd/directdoc.asp?DDFDocuments/t/G/TBTN24/EU1049.DOCX")</f>
        <v>https://docs.wto.org/imrd/directdoc.asp?DDFDocuments/t/G/TBTN24/EU1049.DOCX</v>
      </c>
      <c r="Q143" s="6"/>
      <c r="R143" s="6"/>
    </row>
    <row r="144" spans="1:18" ht="90" x14ac:dyDescent="0.25">
      <c r="A144" t="s">
        <v>1007</v>
      </c>
      <c r="B144" s="7">
        <v>45334</v>
      </c>
      <c r="C144" s="6" t="str">
        <f>HYPERLINK("https://eping.wto.org/en/Search?viewData= G/TBT/N/THA/727"," G/TBT/N/THA/727")</f>
        <v xml:space="preserve"> G/TBT/N/THA/727</v>
      </c>
      <c r="D144" s="6" t="s">
        <v>400</v>
      </c>
      <c r="E144" s="8" t="s">
        <v>456</v>
      </c>
      <c r="F144" s="8" t="s">
        <v>457</v>
      </c>
      <c r="G144" s="8" t="s">
        <v>458</v>
      </c>
      <c r="H144" s="6" t="s">
        <v>21</v>
      </c>
      <c r="I144" s="6" t="s">
        <v>459</v>
      </c>
      <c r="J144" s="6" t="s">
        <v>175</v>
      </c>
      <c r="K144" s="6" t="s">
        <v>21</v>
      </c>
      <c r="L144" s="6"/>
      <c r="M144" s="7">
        <v>45394</v>
      </c>
      <c r="N144" s="6" t="s">
        <v>24</v>
      </c>
      <c r="O144" s="8" t="s">
        <v>460</v>
      </c>
      <c r="P144" s="6" t="str">
        <f>HYPERLINK("https://docs.wto.org/imrd/directdoc.asp?DDFDocuments/t/G/TBTN24/THA727.DOCX", "https://docs.wto.org/imrd/directdoc.asp?DDFDocuments/t/G/TBTN24/THA727.DOCX")</f>
        <v>https://docs.wto.org/imrd/directdoc.asp?DDFDocuments/t/G/TBTN24/THA727.DOCX</v>
      </c>
      <c r="Q144" s="6" t="str">
        <f>HYPERLINK("https://docs.wto.org/imrd/directdoc.asp?DDFDocuments/u/G/TBTN24/THA727.DOCX", "https://docs.wto.org/imrd/directdoc.asp?DDFDocuments/u/G/TBTN24/THA727.DOCX")</f>
        <v>https://docs.wto.org/imrd/directdoc.asp?DDFDocuments/u/G/TBTN24/THA727.DOCX</v>
      </c>
      <c r="R144" s="6" t="str">
        <f>HYPERLINK("https://docs.wto.org/imrd/directdoc.asp?DDFDocuments/v/G/TBTN24/THA727.DOCX", "https://docs.wto.org/imrd/directdoc.asp?DDFDocuments/v/G/TBTN24/THA727.DOCX")</f>
        <v>https://docs.wto.org/imrd/directdoc.asp?DDFDocuments/v/G/TBTN24/THA727.DOCX</v>
      </c>
    </row>
    <row r="145" spans="1:18" ht="45" x14ac:dyDescent="0.25">
      <c r="A145" t="s">
        <v>1054</v>
      </c>
      <c r="B145" s="7">
        <v>45330</v>
      </c>
      <c r="C145" s="6" t="str">
        <f>HYPERLINK("https://eping.wto.org/en/Search?viewData= G/TBT/N/JPN/798"," G/TBT/N/JPN/798")</f>
        <v xml:space="preserve"> G/TBT/N/JPN/798</v>
      </c>
      <c r="D145" s="6" t="s">
        <v>210</v>
      </c>
      <c r="E145" s="8" t="s">
        <v>769</v>
      </c>
      <c r="F145" s="8" t="s">
        <v>770</v>
      </c>
      <c r="G145" s="8" t="s">
        <v>771</v>
      </c>
      <c r="H145" s="6" t="s">
        <v>21</v>
      </c>
      <c r="I145" s="6" t="s">
        <v>772</v>
      </c>
      <c r="J145" s="6" t="s">
        <v>22</v>
      </c>
      <c r="K145" s="6" t="s">
        <v>21</v>
      </c>
      <c r="L145" s="6"/>
      <c r="M145" s="7">
        <v>45390</v>
      </c>
      <c r="N145" s="6" t="s">
        <v>24</v>
      </c>
      <c r="O145" s="8" t="s">
        <v>773</v>
      </c>
      <c r="P145" s="6" t="str">
        <f>HYPERLINK("https://docs.wto.org/imrd/directdoc.asp?DDFDocuments/t/G/TBTN24/JPN798.DOCX", "https://docs.wto.org/imrd/directdoc.asp?DDFDocuments/t/G/TBTN24/JPN798.DOCX")</f>
        <v>https://docs.wto.org/imrd/directdoc.asp?DDFDocuments/t/G/TBTN24/JPN798.DOCX</v>
      </c>
      <c r="Q145" s="6" t="str">
        <f>HYPERLINK("https://docs.wto.org/imrd/directdoc.asp?DDFDocuments/u/G/TBTN24/JPN798.DOCX", "https://docs.wto.org/imrd/directdoc.asp?DDFDocuments/u/G/TBTN24/JPN798.DOCX")</f>
        <v>https://docs.wto.org/imrd/directdoc.asp?DDFDocuments/u/G/TBTN24/JPN798.DOCX</v>
      </c>
      <c r="R145" s="6" t="str">
        <f>HYPERLINK("https://docs.wto.org/imrd/directdoc.asp?DDFDocuments/v/G/TBTN24/JPN798.DOCX", "https://docs.wto.org/imrd/directdoc.asp?DDFDocuments/v/G/TBTN24/JPN798.DOCX")</f>
        <v>https://docs.wto.org/imrd/directdoc.asp?DDFDocuments/v/G/TBTN24/JPN798.DOCX</v>
      </c>
    </row>
    <row r="146" spans="1:18" ht="60" x14ac:dyDescent="0.25">
      <c r="A146" t="s">
        <v>941</v>
      </c>
      <c r="B146" s="7">
        <v>45349</v>
      </c>
      <c r="C146" s="6" t="str">
        <f>HYPERLINK("https://eping.wto.org/en/Search?viewData= G/TBT/N/HKG/57"," G/TBT/N/HKG/57")</f>
        <v xml:space="preserve"> G/TBT/N/HKG/57</v>
      </c>
      <c r="D146" s="6" t="s">
        <v>96</v>
      </c>
      <c r="E146" s="8" t="s">
        <v>97</v>
      </c>
      <c r="F146" s="8" t="s">
        <v>98</v>
      </c>
      <c r="G146" s="8" t="s">
        <v>99</v>
      </c>
      <c r="H146" s="6" t="s">
        <v>100</v>
      </c>
      <c r="I146" s="6" t="s">
        <v>101</v>
      </c>
      <c r="J146" s="6" t="s">
        <v>31</v>
      </c>
      <c r="K146" s="6" t="s">
        <v>21</v>
      </c>
      <c r="L146" s="6"/>
      <c r="M146" s="7">
        <v>45409</v>
      </c>
      <c r="N146" s="6" t="s">
        <v>24</v>
      </c>
      <c r="O146" s="8" t="s">
        <v>102</v>
      </c>
      <c r="P146" s="6" t="str">
        <f>HYPERLINK("https://docs.wto.org/imrd/directdoc.asp?DDFDocuments/t/G/TBTN24/HKG57.DOCX", "https://docs.wto.org/imrd/directdoc.asp?DDFDocuments/t/G/TBTN24/HKG57.DOCX")</f>
        <v>https://docs.wto.org/imrd/directdoc.asp?DDFDocuments/t/G/TBTN24/HKG57.DOCX</v>
      </c>
      <c r="Q146" s="6"/>
      <c r="R146" s="6" t="str">
        <f>HYPERLINK("https://docs.wto.org/imrd/directdoc.asp?DDFDocuments/v/G/TBTN24/HKG57.DOCX", "https://docs.wto.org/imrd/directdoc.asp?DDFDocuments/v/G/TBTN24/HKG57.DOCX")</f>
        <v>https://docs.wto.org/imrd/directdoc.asp?DDFDocuments/v/G/TBTN24/HKG57.DOCX</v>
      </c>
    </row>
    <row r="147" spans="1:18" ht="60" x14ac:dyDescent="0.25">
      <c r="A147" t="s">
        <v>947</v>
      </c>
      <c r="B147" s="7">
        <v>45345</v>
      </c>
      <c r="C147" s="6" t="str">
        <f>HYPERLINK("https://eping.wto.org/en/Search?viewData= G/TBT/N/EU/1048"," G/TBT/N/EU/1048")</f>
        <v xml:space="preserve"> G/TBT/N/EU/1048</v>
      </c>
      <c r="D147" s="6" t="s">
        <v>117</v>
      </c>
      <c r="E147" s="8" t="s">
        <v>166</v>
      </c>
      <c r="F147" s="8" t="s">
        <v>167</v>
      </c>
      <c r="G147" s="8" t="s">
        <v>168</v>
      </c>
      <c r="H147" s="6" t="s">
        <v>21</v>
      </c>
      <c r="I147" s="6" t="s">
        <v>169</v>
      </c>
      <c r="J147" s="6" t="s">
        <v>22</v>
      </c>
      <c r="K147" s="6" t="s">
        <v>21</v>
      </c>
      <c r="L147" s="6"/>
      <c r="M147" s="7">
        <v>45405</v>
      </c>
      <c r="N147" s="6" t="s">
        <v>24</v>
      </c>
      <c r="O147" s="8" t="s">
        <v>170</v>
      </c>
      <c r="P147" s="6" t="str">
        <f>HYPERLINK("https://docs.wto.org/imrd/directdoc.asp?DDFDocuments/t/G/TBTN24/EU1048.DOCX", "https://docs.wto.org/imrd/directdoc.asp?DDFDocuments/t/G/TBTN24/EU1048.DOCX")</f>
        <v>https://docs.wto.org/imrd/directdoc.asp?DDFDocuments/t/G/TBTN24/EU1048.DOCX</v>
      </c>
      <c r="Q147" s="6"/>
      <c r="R147" s="6" t="str">
        <f>HYPERLINK("https://docs.wto.org/imrd/directdoc.asp?DDFDocuments/v/G/TBTN24/EU1048.DOCX", "https://docs.wto.org/imrd/directdoc.asp?DDFDocuments/v/G/TBTN24/EU1048.DOCX")</f>
        <v>https://docs.wto.org/imrd/directdoc.asp?DDFDocuments/v/G/TBTN24/EU1048.DOCX</v>
      </c>
    </row>
    <row r="148" spans="1:18" ht="165" x14ac:dyDescent="0.25">
      <c r="A148" t="s">
        <v>1000</v>
      </c>
      <c r="B148" s="7">
        <v>45335</v>
      </c>
      <c r="C148" s="6" t="str">
        <f>HYPERLINK("https://eping.wto.org/en/Search?viewData= G/TBT/N/AUS/166"," G/TBT/N/AUS/166")</f>
        <v xml:space="preserve"> G/TBT/N/AUS/166</v>
      </c>
      <c r="D148" s="6" t="s">
        <v>413</v>
      </c>
      <c r="E148" s="8" t="s">
        <v>414</v>
      </c>
      <c r="F148" s="8" t="s">
        <v>415</v>
      </c>
      <c r="G148" s="8" t="s">
        <v>416</v>
      </c>
      <c r="H148" s="6" t="s">
        <v>417</v>
      </c>
      <c r="I148" s="6" t="s">
        <v>418</v>
      </c>
      <c r="J148" s="6" t="s">
        <v>272</v>
      </c>
      <c r="K148" s="6" t="s">
        <v>21</v>
      </c>
      <c r="L148" s="6"/>
      <c r="M148" s="7">
        <v>45412</v>
      </c>
      <c r="N148" s="6" t="s">
        <v>24</v>
      </c>
      <c r="O148" s="8" t="s">
        <v>419</v>
      </c>
      <c r="P148" s="6" t="str">
        <f>HYPERLINK("https://docs.wto.org/imrd/directdoc.asp?DDFDocuments/t/G/TBTN24/AUS166.DOCX", "https://docs.wto.org/imrd/directdoc.asp?DDFDocuments/t/G/TBTN24/AUS166.DOCX")</f>
        <v>https://docs.wto.org/imrd/directdoc.asp?DDFDocuments/t/G/TBTN24/AUS166.DOCX</v>
      </c>
      <c r="Q148" s="6" t="str">
        <f>HYPERLINK("https://docs.wto.org/imrd/directdoc.asp?DDFDocuments/u/G/TBTN24/AUS166.DOCX", "https://docs.wto.org/imrd/directdoc.asp?DDFDocuments/u/G/TBTN24/AUS166.DOCX")</f>
        <v>https://docs.wto.org/imrd/directdoc.asp?DDFDocuments/u/G/TBTN24/AUS166.DOCX</v>
      </c>
      <c r="R148" s="6" t="str">
        <f>HYPERLINK("https://docs.wto.org/imrd/directdoc.asp?DDFDocuments/v/G/TBTN24/AUS166.DOCX", "https://docs.wto.org/imrd/directdoc.asp?DDFDocuments/v/G/TBTN24/AUS166.DOCX")</f>
        <v>https://docs.wto.org/imrd/directdoc.asp?DDFDocuments/v/G/TBTN24/AUS166.DOCX</v>
      </c>
    </row>
    <row r="149" spans="1:18" ht="225" x14ac:dyDescent="0.25">
      <c r="A149" t="s">
        <v>1077</v>
      </c>
      <c r="B149" s="7">
        <v>45324</v>
      </c>
      <c r="C149" s="6" t="str">
        <f>HYPERLINK("https://eping.wto.org/en/Search?viewData= G/TBT/N/USA/2095"," G/TBT/N/USA/2095")</f>
        <v xml:space="preserve"> G/TBT/N/USA/2095</v>
      </c>
      <c r="D149" s="6" t="s">
        <v>185</v>
      </c>
      <c r="E149" s="8" t="s">
        <v>919</v>
      </c>
      <c r="F149" s="8" t="s">
        <v>920</v>
      </c>
      <c r="G149" s="8" t="s">
        <v>921</v>
      </c>
      <c r="H149" s="6" t="s">
        <v>21</v>
      </c>
      <c r="I149" s="6" t="s">
        <v>748</v>
      </c>
      <c r="J149" s="6" t="s">
        <v>922</v>
      </c>
      <c r="K149" s="6" t="s">
        <v>141</v>
      </c>
      <c r="L149" s="6"/>
      <c r="M149" s="7">
        <v>45380</v>
      </c>
      <c r="N149" s="6" t="s">
        <v>24</v>
      </c>
      <c r="O149" s="8" t="s">
        <v>923</v>
      </c>
      <c r="P149" s="6" t="str">
        <f>HYPERLINK("https://docs.wto.org/imrd/directdoc.asp?DDFDocuments/t/G/TBTN24/USA2095.DOCX", "https://docs.wto.org/imrd/directdoc.asp?DDFDocuments/t/G/TBTN24/USA2095.DOCX")</f>
        <v>https://docs.wto.org/imrd/directdoc.asp?DDFDocuments/t/G/TBTN24/USA2095.DOCX</v>
      </c>
      <c r="Q149" s="6" t="str">
        <f>HYPERLINK("https://docs.wto.org/imrd/directdoc.asp?DDFDocuments/u/G/TBTN24/USA2095.DOCX", "https://docs.wto.org/imrd/directdoc.asp?DDFDocuments/u/G/TBTN24/USA2095.DOCX")</f>
        <v>https://docs.wto.org/imrd/directdoc.asp?DDFDocuments/u/G/TBTN24/USA2095.DOCX</v>
      </c>
      <c r="R149" s="6" t="str">
        <f>HYPERLINK("https://docs.wto.org/imrd/directdoc.asp?DDFDocuments/v/G/TBTN24/USA2095.DOCX", "https://docs.wto.org/imrd/directdoc.asp?DDFDocuments/v/G/TBTN24/USA2095.DOCX")</f>
        <v>https://docs.wto.org/imrd/directdoc.asp?DDFDocuments/v/G/TBTN24/USA2095.DOCX</v>
      </c>
    </row>
    <row r="150" spans="1:18" x14ac:dyDescent="0.25">
      <c r="A150" t="s">
        <v>1027</v>
      </c>
      <c r="B150" s="7">
        <v>45331</v>
      </c>
      <c r="C150" s="6" t="str">
        <f>HYPERLINK("https://eping.wto.org/en/Search?viewData= G/TBT/N/KEN/1587"," G/TBT/N/KEN/1587")</f>
        <v xml:space="preserve"> G/TBT/N/KEN/1587</v>
      </c>
      <c r="D150" s="6" t="s">
        <v>576</v>
      </c>
      <c r="E150" s="8" t="s">
        <v>577</v>
      </c>
      <c r="F150" s="8" t="s">
        <v>578</v>
      </c>
      <c r="G150" s="8" t="s">
        <v>579</v>
      </c>
      <c r="H150" s="6" t="s">
        <v>21</v>
      </c>
      <c r="I150" s="6" t="s">
        <v>580</v>
      </c>
      <c r="J150" s="6" t="s">
        <v>581</v>
      </c>
      <c r="K150" s="6" t="s">
        <v>21</v>
      </c>
      <c r="L150" s="6"/>
      <c r="M150" s="7">
        <v>45391</v>
      </c>
      <c r="N150" s="6" t="s">
        <v>24</v>
      </c>
      <c r="O150" s="8" t="s">
        <v>582</v>
      </c>
      <c r="P150" s="6" t="str">
        <f>HYPERLINK("https://docs.wto.org/imrd/directdoc.asp?DDFDocuments/t/G/TBTN24/KEN1587.DOCX", "https://docs.wto.org/imrd/directdoc.asp?DDFDocuments/t/G/TBTN24/KEN1587.DOCX")</f>
        <v>https://docs.wto.org/imrd/directdoc.asp?DDFDocuments/t/G/TBTN24/KEN1587.DOCX</v>
      </c>
      <c r="Q150" s="6" t="str">
        <f>HYPERLINK("https://docs.wto.org/imrd/directdoc.asp?DDFDocuments/u/G/TBTN24/KEN1587.DOCX", "https://docs.wto.org/imrd/directdoc.asp?DDFDocuments/u/G/TBTN24/KEN1587.DOCX")</f>
        <v>https://docs.wto.org/imrd/directdoc.asp?DDFDocuments/u/G/TBTN24/KEN1587.DOCX</v>
      </c>
      <c r="R150" s="6" t="str">
        <f>HYPERLINK("https://docs.wto.org/imrd/directdoc.asp?DDFDocuments/v/G/TBTN24/KEN1587.DOCX", "https://docs.wto.org/imrd/directdoc.asp?DDFDocuments/v/G/TBTN24/KEN1587.DOCX")</f>
        <v>https://docs.wto.org/imrd/directdoc.asp?DDFDocuments/v/G/TBTN24/KEN1587.DOCX</v>
      </c>
    </row>
    <row r="151" spans="1:18" ht="30" x14ac:dyDescent="0.25">
      <c r="A151" t="s">
        <v>937</v>
      </c>
      <c r="B151" s="7">
        <v>45351</v>
      </c>
      <c r="C151" s="6" t="str">
        <f>HYPERLINK("https://eping.wto.org/en/Search?viewData= G/TBT/N/ISR/1323"," G/TBT/N/ISR/1323")</f>
        <v xml:space="preserve"> G/TBT/N/ISR/1323</v>
      </c>
      <c r="D151" s="6" t="s">
        <v>25</v>
      </c>
      <c r="E151" s="8" t="s">
        <v>56</v>
      </c>
      <c r="F151" s="8" t="s">
        <v>57</v>
      </c>
      <c r="G151" s="8" t="s">
        <v>58</v>
      </c>
      <c r="H151" s="6" t="s">
        <v>59</v>
      </c>
      <c r="I151" s="6" t="s">
        <v>60</v>
      </c>
      <c r="J151" s="6" t="s">
        <v>61</v>
      </c>
      <c r="K151" s="6" t="s">
        <v>21</v>
      </c>
      <c r="L151" s="6"/>
      <c r="M151" s="7">
        <v>45411</v>
      </c>
      <c r="N151" s="6" t="s">
        <v>24</v>
      </c>
      <c r="O151" s="8" t="s">
        <v>62</v>
      </c>
      <c r="P151" s="6" t="str">
        <f>HYPERLINK("https://docs.wto.org/imrd/directdoc.asp?DDFDocuments/t/G/TBTN24/ISR1323.DOCX", "https://docs.wto.org/imrd/directdoc.asp?DDFDocuments/t/G/TBTN24/ISR1323.DOCX")</f>
        <v>https://docs.wto.org/imrd/directdoc.asp?DDFDocuments/t/G/TBTN24/ISR1323.DOCX</v>
      </c>
      <c r="Q151" s="6"/>
      <c r="R151" s="6"/>
    </row>
    <row r="152" spans="1:18" ht="120" x14ac:dyDescent="0.25">
      <c r="A152" t="s">
        <v>1056</v>
      </c>
      <c r="B152" s="7">
        <v>45328</v>
      </c>
      <c r="C152" s="6" t="str">
        <f>HYPERLINK("https://eping.wto.org/en/Search?viewData= G/TBT/N/USA/2098"," G/TBT/N/USA/2098")</f>
        <v xml:space="preserve"> G/TBT/N/USA/2098</v>
      </c>
      <c r="D152" s="6" t="s">
        <v>185</v>
      </c>
      <c r="E152" s="8" t="s">
        <v>788</v>
      </c>
      <c r="F152" s="8" t="s">
        <v>789</v>
      </c>
      <c r="G152" s="8" t="s">
        <v>790</v>
      </c>
      <c r="H152" s="6" t="s">
        <v>21</v>
      </c>
      <c r="I152" s="6" t="s">
        <v>791</v>
      </c>
      <c r="J152" s="6" t="s">
        <v>31</v>
      </c>
      <c r="K152" s="6" t="s">
        <v>21</v>
      </c>
      <c r="L152" s="6"/>
      <c r="M152" s="7">
        <v>45418</v>
      </c>
      <c r="N152" s="6" t="s">
        <v>24</v>
      </c>
      <c r="O152" s="8" t="s">
        <v>792</v>
      </c>
      <c r="P152" s="6" t="str">
        <f>HYPERLINK("https://docs.wto.org/imrd/directdoc.asp?DDFDocuments/t/G/TBTN23/USA2098.DOCX", "https://docs.wto.org/imrd/directdoc.asp?DDFDocuments/t/G/TBTN23/USA2098.DOCX")</f>
        <v>https://docs.wto.org/imrd/directdoc.asp?DDFDocuments/t/G/TBTN23/USA2098.DOCX</v>
      </c>
      <c r="Q152" s="6" t="str">
        <f>HYPERLINK("https://docs.wto.org/imrd/directdoc.asp?DDFDocuments/u/G/TBTN23/USA2098.DOCX", "https://docs.wto.org/imrd/directdoc.asp?DDFDocuments/u/G/TBTN23/USA2098.DOCX")</f>
        <v>https://docs.wto.org/imrd/directdoc.asp?DDFDocuments/u/G/TBTN23/USA2098.DOCX</v>
      </c>
      <c r="R152" s="6" t="str">
        <f>HYPERLINK("https://docs.wto.org/imrd/directdoc.asp?DDFDocuments/v/G/TBTN23/USA2098.DOCX", "https://docs.wto.org/imrd/directdoc.asp?DDFDocuments/v/G/TBTN23/USA2098.DOCX")</f>
        <v>https://docs.wto.org/imrd/directdoc.asp?DDFDocuments/v/G/TBTN23/USA2098.DOCX</v>
      </c>
    </row>
    <row r="153" spans="1:18" ht="75" x14ac:dyDescent="0.25">
      <c r="A153" t="s">
        <v>1081</v>
      </c>
      <c r="B153" s="7">
        <v>45334</v>
      </c>
      <c r="C153" s="6" t="str">
        <f>HYPERLINK("https://eping.wto.org/en/Search?viewData= G/TBT/N/CHN/1804"," G/TBT/N/CHN/1804")</f>
        <v xml:space="preserve"> G/TBT/N/CHN/1804</v>
      </c>
      <c r="D153" s="6" t="s">
        <v>420</v>
      </c>
      <c r="E153" s="8" t="s">
        <v>513</v>
      </c>
      <c r="F153" s="8" t="s">
        <v>514</v>
      </c>
      <c r="G153" s="8" t="s">
        <v>515</v>
      </c>
      <c r="H153" s="6" t="s">
        <v>516</v>
      </c>
      <c r="I153" s="6" t="s">
        <v>517</v>
      </c>
      <c r="J153" s="6" t="s">
        <v>31</v>
      </c>
      <c r="K153" s="6" t="s">
        <v>21</v>
      </c>
      <c r="L153" s="6"/>
      <c r="M153" s="7">
        <v>45394</v>
      </c>
      <c r="N153" s="6" t="s">
        <v>24</v>
      </c>
      <c r="O153" s="8" t="s">
        <v>518</v>
      </c>
      <c r="P153" s="6" t="str">
        <f>HYPERLINK("https://docs.wto.org/imrd/directdoc.asp?DDFDocuments/t/G/TBTN24/CHN1804.DOCX", "https://docs.wto.org/imrd/directdoc.asp?DDFDocuments/t/G/TBTN24/CHN1804.DOCX")</f>
        <v>https://docs.wto.org/imrd/directdoc.asp?DDFDocuments/t/G/TBTN24/CHN1804.DOCX</v>
      </c>
      <c r="Q153" s="6" t="str">
        <f>HYPERLINK("https://docs.wto.org/imrd/directdoc.asp?DDFDocuments/u/G/TBTN24/CHN1804.DOCX", "https://docs.wto.org/imrd/directdoc.asp?DDFDocuments/u/G/TBTN24/CHN1804.DOCX")</f>
        <v>https://docs.wto.org/imrd/directdoc.asp?DDFDocuments/u/G/TBTN24/CHN1804.DOCX</v>
      </c>
      <c r="R153" s="6" t="str">
        <f>HYPERLINK("https://docs.wto.org/imrd/directdoc.asp?DDFDocuments/v/G/TBTN24/CHN1804.DOCX", "https://docs.wto.org/imrd/directdoc.asp?DDFDocuments/v/G/TBTN24/CHN1804.DOCX")</f>
        <v>https://docs.wto.org/imrd/directdoc.asp?DDFDocuments/v/G/TBTN24/CHN1804.DOCX</v>
      </c>
    </row>
    <row r="154" spans="1:18" ht="165" x14ac:dyDescent="0.25">
      <c r="A154" t="s">
        <v>1043</v>
      </c>
      <c r="B154" s="7">
        <v>45331</v>
      </c>
      <c r="C154" s="6" t="str">
        <f>HYPERLINK("https://eping.wto.org/en/Search?viewData= G/TBT/N/KEN/1581"," G/TBT/N/KEN/1581")</f>
        <v xml:space="preserve"> G/TBT/N/KEN/1581</v>
      </c>
      <c r="D154" s="6" t="s">
        <v>576</v>
      </c>
      <c r="E154" s="8" t="s">
        <v>704</v>
      </c>
      <c r="F154" s="8" t="s">
        <v>705</v>
      </c>
      <c r="G154" s="8" t="s">
        <v>706</v>
      </c>
      <c r="H154" s="6" t="s">
        <v>21</v>
      </c>
      <c r="I154" s="6" t="s">
        <v>707</v>
      </c>
      <c r="J154" s="6" t="s">
        <v>658</v>
      </c>
      <c r="K154" s="6" t="s">
        <v>141</v>
      </c>
      <c r="L154" s="6"/>
      <c r="M154" s="7">
        <v>45391</v>
      </c>
      <c r="N154" s="6" t="s">
        <v>24</v>
      </c>
      <c r="O154" s="8" t="s">
        <v>708</v>
      </c>
      <c r="P154" s="6" t="str">
        <f>HYPERLINK("https://docs.wto.org/imrd/directdoc.asp?DDFDocuments/t/G/TBTN24/KEN1581.DOCX", "https://docs.wto.org/imrd/directdoc.asp?DDFDocuments/t/G/TBTN24/KEN1581.DOCX")</f>
        <v>https://docs.wto.org/imrd/directdoc.asp?DDFDocuments/t/G/TBTN24/KEN1581.DOCX</v>
      </c>
      <c r="Q154" s="6" t="str">
        <f>HYPERLINK("https://docs.wto.org/imrd/directdoc.asp?DDFDocuments/u/G/TBTN24/KEN1581.DOCX", "https://docs.wto.org/imrd/directdoc.asp?DDFDocuments/u/G/TBTN24/KEN1581.DOCX")</f>
        <v>https://docs.wto.org/imrd/directdoc.asp?DDFDocuments/u/G/TBTN24/KEN1581.DOCX</v>
      </c>
      <c r="R154" s="6" t="str">
        <f>HYPERLINK("https://docs.wto.org/imrd/directdoc.asp?DDFDocuments/v/G/TBTN24/KEN1581.DOCX", "https://docs.wto.org/imrd/directdoc.asp?DDFDocuments/v/G/TBTN24/KEN1581.DOCX")</f>
        <v>https://docs.wto.org/imrd/directdoc.asp?DDFDocuments/v/G/TBTN24/KEN1581.DOCX</v>
      </c>
    </row>
    <row r="155" spans="1:18" ht="120" x14ac:dyDescent="0.25">
      <c r="A155" t="s">
        <v>967</v>
      </c>
      <c r="B155" s="7">
        <v>45349</v>
      </c>
      <c r="C155" s="6" t="str">
        <f>HYPERLINK("https://eping.wto.org/en/Search?viewData= G/TBT/N/RWA/1005"," G/TBT/N/RWA/1005")</f>
        <v xml:space="preserve"> G/TBT/N/RWA/1005</v>
      </c>
      <c r="D155" s="6" t="s">
        <v>83</v>
      </c>
      <c r="E155" s="8" t="s">
        <v>84</v>
      </c>
      <c r="F155" s="8" t="s">
        <v>85</v>
      </c>
      <c r="G155" s="8" t="s">
        <v>86</v>
      </c>
      <c r="H155" s="6" t="s">
        <v>21</v>
      </c>
      <c r="I155" s="6" t="s">
        <v>87</v>
      </c>
      <c r="J155" s="6" t="s">
        <v>88</v>
      </c>
      <c r="K155" s="6" t="s">
        <v>23</v>
      </c>
      <c r="L155" s="6"/>
      <c r="M155" s="7">
        <v>45409</v>
      </c>
      <c r="N155" s="6" t="s">
        <v>24</v>
      </c>
      <c r="O155" s="8" t="s">
        <v>89</v>
      </c>
      <c r="P155" s="6" t="str">
        <f>HYPERLINK("https://docs.wto.org/imrd/directdoc.asp?DDFDocuments/t/G/TBTN24/RWA1005.DOCX", "https://docs.wto.org/imrd/directdoc.asp?DDFDocuments/t/G/TBTN24/RWA1005.DOCX")</f>
        <v>https://docs.wto.org/imrd/directdoc.asp?DDFDocuments/t/G/TBTN24/RWA1005.DOCX</v>
      </c>
      <c r="Q155" s="6"/>
      <c r="R155" s="6"/>
    </row>
    <row r="156" spans="1:18" ht="75" x14ac:dyDescent="0.25">
      <c r="A156" t="s">
        <v>984</v>
      </c>
      <c r="B156" s="7">
        <v>45337</v>
      </c>
      <c r="C156" s="6" t="str">
        <f>HYPERLINK("https://eping.wto.org/en/Search?viewData= G/TBT/N/EGY/408"," G/TBT/N/EGY/408")</f>
        <v xml:space="preserve"> G/TBT/N/EGY/408</v>
      </c>
      <c r="D156" s="6" t="s">
        <v>274</v>
      </c>
      <c r="E156" s="8" t="s">
        <v>338</v>
      </c>
      <c r="F156" s="8" t="s">
        <v>339</v>
      </c>
      <c r="G156" s="8" t="s">
        <v>340</v>
      </c>
      <c r="H156" s="6" t="s">
        <v>21</v>
      </c>
      <c r="I156" s="6" t="s">
        <v>341</v>
      </c>
      <c r="J156" s="6" t="s">
        <v>279</v>
      </c>
      <c r="K156" s="6" t="s">
        <v>21</v>
      </c>
      <c r="L156" s="6"/>
      <c r="M156" s="7">
        <v>45397</v>
      </c>
      <c r="N156" s="6" t="s">
        <v>24</v>
      </c>
      <c r="O156" s="6"/>
      <c r="P156" s="6" t="str">
        <f>HYPERLINK("https://docs.wto.org/imrd/directdoc.asp?DDFDocuments/t/G/TBTN24/EGY408.DOCX", "https://docs.wto.org/imrd/directdoc.asp?DDFDocuments/t/G/TBTN24/EGY408.DOCX")</f>
        <v>https://docs.wto.org/imrd/directdoc.asp?DDFDocuments/t/G/TBTN24/EGY408.DOCX</v>
      </c>
      <c r="Q156" s="6" t="str">
        <f>HYPERLINK("https://docs.wto.org/imrd/directdoc.asp?DDFDocuments/u/G/TBTN24/EGY408.DOCX", "https://docs.wto.org/imrd/directdoc.asp?DDFDocuments/u/G/TBTN24/EGY408.DOCX")</f>
        <v>https://docs.wto.org/imrd/directdoc.asp?DDFDocuments/u/G/TBTN24/EGY408.DOCX</v>
      </c>
      <c r="R156" s="6" t="str">
        <f>HYPERLINK("https://docs.wto.org/imrd/directdoc.asp?DDFDocuments/v/G/TBTN24/EGY408.DOCX", "https://docs.wto.org/imrd/directdoc.asp?DDFDocuments/v/G/TBTN24/EGY408.DOCX")</f>
        <v>https://docs.wto.org/imrd/directdoc.asp?DDFDocuments/v/G/TBTN24/EGY408.DOCX</v>
      </c>
    </row>
    <row r="157" spans="1:18" ht="210" x14ac:dyDescent="0.25">
      <c r="A157" t="s">
        <v>1060</v>
      </c>
      <c r="B157" s="7">
        <v>45327</v>
      </c>
      <c r="C157" s="6" t="str">
        <f>HYPERLINK("https://eping.wto.org/en/Search?viewData= G/TBT/N/BDI/458, G/TBT/N/KEN/1577, G/TBT/N/RWA/1000, G/TBT/N/TZA/1102, G/TBT/N/UGA/1914"," G/TBT/N/BDI/458, G/TBT/N/KEN/1577, G/TBT/N/RWA/1000, G/TBT/N/TZA/1102, G/TBT/N/UGA/1914")</f>
        <v xml:space="preserve"> G/TBT/N/BDI/458, G/TBT/N/KEN/1577, G/TBT/N/RWA/1000, G/TBT/N/TZA/1102, G/TBT/N/UGA/1914</v>
      </c>
      <c r="D157" s="6" t="s">
        <v>811</v>
      </c>
      <c r="E157" s="8" t="s">
        <v>812</v>
      </c>
      <c r="F157" s="8" t="s">
        <v>813</v>
      </c>
      <c r="G157" s="8" t="s">
        <v>814</v>
      </c>
      <c r="H157" s="6" t="s">
        <v>815</v>
      </c>
      <c r="I157" s="6" t="s">
        <v>809</v>
      </c>
      <c r="J157" s="6" t="s">
        <v>816</v>
      </c>
      <c r="K157" s="6" t="s">
        <v>21</v>
      </c>
      <c r="L157" s="6"/>
      <c r="M157" s="7">
        <v>45387</v>
      </c>
      <c r="N157" s="6" t="s">
        <v>24</v>
      </c>
      <c r="O157" s="8" t="s">
        <v>817</v>
      </c>
      <c r="P157" s="6" t="str">
        <f>HYPERLINK("https://docs.wto.org/imrd/directdoc.asp?DDFDocuments/t/G/TBTN24/BDI458.DOCX", "https://docs.wto.org/imrd/directdoc.asp?DDFDocuments/t/G/TBTN24/BDI458.DOCX")</f>
        <v>https://docs.wto.org/imrd/directdoc.asp?DDFDocuments/t/G/TBTN24/BDI458.DOCX</v>
      </c>
      <c r="Q157" s="6" t="str">
        <f>HYPERLINK("https://docs.wto.org/imrd/directdoc.asp?DDFDocuments/u/G/TBTN24/BDI458.DOCX", "https://docs.wto.org/imrd/directdoc.asp?DDFDocuments/u/G/TBTN24/BDI458.DOCX")</f>
        <v>https://docs.wto.org/imrd/directdoc.asp?DDFDocuments/u/G/TBTN24/BDI458.DOCX</v>
      </c>
      <c r="R157" s="6" t="str">
        <f>HYPERLINK("https://docs.wto.org/imrd/directdoc.asp?DDFDocuments/v/G/TBTN24/BDI458.DOCX", "https://docs.wto.org/imrd/directdoc.asp?DDFDocuments/v/G/TBTN24/BDI458.DOCX")</f>
        <v>https://docs.wto.org/imrd/directdoc.asp?DDFDocuments/v/G/TBTN24/BDI458.DOCX</v>
      </c>
    </row>
    <row r="158" spans="1:18" ht="210" x14ac:dyDescent="0.25">
      <c r="A158" t="s">
        <v>1060</v>
      </c>
      <c r="B158" s="7">
        <v>45327</v>
      </c>
      <c r="C158" s="6" t="str">
        <f>HYPERLINK("https://eping.wto.org/en/Search?viewData= G/TBT/N/BDI/458, G/TBT/N/KEN/1577, G/TBT/N/RWA/1000, G/TBT/N/TZA/1102, G/TBT/N/UGA/1914"," G/TBT/N/BDI/458, G/TBT/N/KEN/1577, G/TBT/N/RWA/1000, G/TBT/N/TZA/1102, G/TBT/N/UGA/1914")</f>
        <v xml:space="preserve"> G/TBT/N/BDI/458, G/TBT/N/KEN/1577, G/TBT/N/RWA/1000, G/TBT/N/TZA/1102, G/TBT/N/UGA/1914</v>
      </c>
      <c r="D158" s="6" t="s">
        <v>576</v>
      </c>
      <c r="E158" s="8" t="s">
        <v>812</v>
      </c>
      <c r="F158" s="8" t="s">
        <v>813</v>
      </c>
      <c r="G158" s="8" t="s">
        <v>814</v>
      </c>
      <c r="H158" s="6" t="s">
        <v>815</v>
      </c>
      <c r="I158" s="6" t="s">
        <v>809</v>
      </c>
      <c r="J158" s="6" t="s">
        <v>822</v>
      </c>
      <c r="K158" s="6" t="s">
        <v>21</v>
      </c>
      <c r="L158" s="6"/>
      <c r="M158" s="7">
        <v>45387</v>
      </c>
      <c r="N158" s="6" t="s">
        <v>24</v>
      </c>
      <c r="O158" s="8" t="s">
        <v>817</v>
      </c>
      <c r="P158" s="6" t="str">
        <f>HYPERLINK("https://docs.wto.org/imrd/directdoc.asp?DDFDocuments/t/G/TBTN24/BDI458.DOCX", "https://docs.wto.org/imrd/directdoc.asp?DDFDocuments/t/G/TBTN24/BDI458.DOCX")</f>
        <v>https://docs.wto.org/imrd/directdoc.asp?DDFDocuments/t/G/TBTN24/BDI458.DOCX</v>
      </c>
      <c r="Q158" s="6" t="str">
        <f>HYPERLINK("https://docs.wto.org/imrd/directdoc.asp?DDFDocuments/u/G/TBTN24/BDI458.DOCX", "https://docs.wto.org/imrd/directdoc.asp?DDFDocuments/u/G/TBTN24/BDI458.DOCX")</f>
        <v>https://docs.wto.org/imrd/directdoc.asp?DDFDocuments/u/G/TBTN24/BDI458.DOCX</v>
      </c>
      <c r="R158" s="6" t="str">
        <f>HYPERLINK("https://docs.wto.org/imrd/directdoc.asp?DDFDocuments/v/G/TBTN24/BDI458.DOCX", "https://docs.wto.org/imrd/directdoc.asp?DDFDocuments/v/G/TBTN24/BDI458.DOCX")</f>
        <v>https://docs.wto.org/imrd/directdoc.asp?DDFDocuments/v/G/TBTN24/BDI458.DOCX</v>
      </c>
    </row>
    <row r="159" spans="1:18" ht="210" x14ac:dyDescent="0.25">
      <c r="A159" t="s">
        <v>1060</v>
      </c>
      <c r="B159" s="7">
        <v>45327</v>
      </c>
      <c r="C159" s="6" t="str">
        <f>HYPERLINK("https://eping.wto.org/en/Search?viewData= G/TBT/N/BDI/458, G/TBT/N/KEN/1577, G/TBT/N/RWA/1000, G/TBT/N/TZA/1102, G/TBT/N/UGA/1914"," G/TBT/N/BDI/458, G/TBT/N/KEN/1577, G/TBT/N/RWA/1000, G/TBT/N/TZA/1102, G/TBT/N/UGA/1914")</f>
        <v xml:space="preserve"> G/TBT/N/BDI/458, G/TBT/N/KEN/1577, G/TBT/N/RWA/1000, G/TBT/N/TZA/1102, G/TBT/N/UGA/1914</v>
      </c>
      <c r="D159" s="6" t="s">
        <v>835</v>
      </c>
      <c r="E159" s="8" t="s">
        <v>812</v>
      </c>
      <c r="F159" s="8" t="s">
        <v>813</v>
      </c>
      <c r="G159" s="8" t="s">
        <v>814</v>
      </c>
      <c r="H159" s="6" t="s">
        <v>815</v>
      </c>
      <c r="I159" s="6" t="s">
        <v>809</v>
      </c>
      <c r="J159" s="6" t="s">
        <v>822</v>
      </c>
      <c r="K159" s="6" t="s">
        <v>21</v>
      </c>
      <c r="L159" s="6"/>
      <c r="M159" s="7">
        <v>45387</v>
      </c>
      <c r="N159" s="6" t="s">
        <v>24</v>
      </c>
      <c r="O159" s="8" t="s">
        <v>817</v>
      </c>
      <c r="P159" s="6" t="str">
        <f>HYPERLINK("https://docs.wto.org/imrd/directdoc.asp?DDFDocuments/t/G/TBTN24/BDI458.DOCX", "https://docs.wto.org/imrd/directdoc.asp?DDFDocuments/t/G/TBTN24/BDI458.DOCX")</f>
        <v>https://docs.wto.org/imrd/directdoc.asp?DDFDocuments/t/G/TBTN24/BDI458.DOCX</v>
      </c>
      <c r="Q159" s="6" t="str">
        <f>HYPERLINK("https://docs.wto.org/imrd/directdoc.asp?DDFDocuments/u/G/TBTN24/BDI458.DOCX", "https://docs.wto.org/imrd/directdoc.asp?DDFDocuments/u/G/TBTN24/BDI458.DOCX")</f>
        <v>https://docs.wto.org/imrd/directdoc.asp?DDFDocuments/u/G/TBTN24/BDI458.DOCX</v>
      </c>
      <c r="R159" s="6" t="str">
        <f>HYPERLINK("https://docs.wto.org/imrd/directdoc.asp?DDFDocuments/v/G/TBTN24/BDI458.DOCX", "https://docs.wto.org/imrd/directdoc.asp?DDFDocuments/v/G/TBTN24/BDI458.DOCX")</f>
        <v>https://docs.wto.org/imrd/directdoc.asp?DDFDocuments/v/G/TBTN24/BDI458.DOCX</v>
      </c>
    </row>
    <row r="160" spans="1:18" ht="210" x14ac:dyDescent="0.25">
      <c r="A160" t="s">
        <v>1060</v>
      </c>
      <c r="B160" s="7">
        <v>45327</v>
      </c>
      <c r="C160" s="6" t="str">
        <f>HYPERLINK("https://eping.wto.org/en/Search?viewData= G/TBT/N/BDI/458, G/TBT/N/KEN/1577, G/TBT/N/RWA/1000, G/TBT/N/TZA/1102, G/TBT/N/UGA/1914"," G/TBT/N/BDI/458, G/TBT/N/KEN/1577, G/TBT/N/RWA/1000, G/TBT/N/TZA/1102, G/TBT/N/UGA/1914")</f>
        <v xml:space="preserve"> G/TBT/N/BDI/458, G/TBT/N/KEN/1577, G/TBT/N/RWA/1000, G/TBT/N/TZA/1102, G/TBT/N/UGA/1914</v>
      </c>
      <c r="D160" s="6" t="s">
        <v>824</v>
      </c>
      <c r="E160" s="8" t="s">
        <v>812</v>
      </c>
      <c r="F160" s="8" t="s">
        <v>813</v>
      </c>
      <c r="G160" s="8" t="s">
        <v>814</v>
      </c>
      <c r="H160" s="6" t="s">
        <v>815</v>
      </c>
      <c r="I160" s="6" t="s">
        <v>809</v>
      </c>
      <c r="J160" s="6" t="s">
        <v>816</v>
      </c>
      <c r="K160" s="6" t="s">
        <v>21</v>
      </c>
      <c r="L160" s="6"/>
      <c r="M160" s="7">
        <v>45387</v>
      </c>
      <c r="N160" s="6" t="s">
        <v>24</v>
      </c>
      <c r="O160" s="8" t="s">
        <v>817</v>
      </c>
      <c r="P160" s="6" t="str">
        <f>HYPERLINK("https://docs.wto.org/imrd/directdoc.asp?DDFDocuments/t/G/TBTN24/BDI458.DOCX", "https://docs.wto.org/imrd/directdoc.asp?DDFDocuments/t/G/TBTN24/BDI458.DOCX")</f>
        <v>https://docs.wto.org/imrd/directdoc.asp?DDFDocuments/t/G/TBTN24/BDI458.DOCX</v>
      </c>
      <c r="Q160" s="6" t="str">
        <f>HYPERLINK("https://docs.wto.org/imrd/directdoc.asp?DDFDocuments/u/G/TBTN24/BDI458.DOCX", "https://docs.wto.org/imrd/directdoc.asp?DDFDocuments/u/G/TBTN24/BDI458.DOCX")</f>
        <v>https://docs.wto.org/imrd/directdoc.asp?DDFDocuments/u/G/TBTN24/BDI458.DOCX</v>
      </c>
      <c r="R160" s="6" t="str">
        <f>HYPERLINK("https://docs.wto.org/imrd/directdoc.asp?DDFDocuments/v/G/TBTN24/BDI458.DOCX", "https://docs.wto.org/imrd/directdoc.asp?DDFDocuments/v/G/TBTN24/BDI458.DOCX")</f>
        <v>https://docs.wto.org/imrd/directdoc.asp?DDFDocuments/v/G/TBTN24/BDI458.DOCX</v>
      </c>
    </row>
    <row r="161" spans="1:18" ht="210" x14ac:dyDescent="0.25">
      <c r="A161" t="s">
        <v>1060</v>
      </c>
      <c r="B161" s="7">
        <v>45327</v>
      </c>
      <c r="C161" s="6" t="str">
        <f>HYPERLINK("https://eping.wto.org/en/Search?viewData= G/TBT/N/BDI/458, G/TBT/N/KEN/1577, G/TBT/N/RWA/1000, G/TBT/N/TZA/1102, G/TBT/N/UGA/1914"," G/TBT/N/BDI/458, G/TBT/N/KEN/1577, G/TBT/N/RWA/1000, G/TBT/N/TZA/1102, G/TBT/N/UGA/1914")</f>
        <v xml:space="preserve"> G/TBT/N/BDI/458, G/TBT/N/KEN/1577, G/TBT/N/RWA/1000, G/TBT/N/TZA/1102, G/TBT/N/UGA/1914</v>
      </c>
      <c r="D161" s="6" t="s">
        <v>83</v>
      </c>
      <c r="E161" s="8" t="s">
        <v>812</v>
      </c>
      <c r="F161" s="8" t="s">
        <v>813</v>
      </c>
      <c r="G161" s="8" t="s">
        <v>814</v>
      </c>
      <c r="H161" s="6" t="s">
        <v>815</v>
      </c>
      <c r="I161" s="6" t="s">
        <v>809</v>
      </c>
      <c r="J161" s="6" t="s">
        <v>822</v>
      </c>
      <c r="K161" s="6" t="s">
        <v>21</v>
      </c>
      <c r="L161" s="6"/>
      <c r="M161" s="7">
        <v>45387</v>
      </c>
      <c r="N161" s="6" t="s">
        <v>24</v>
      </c>
      <c r="O161" s="8" t="s">
        <v>817</v>
      </c>
      <c r="P161" s="6" t="str">
        <f>HYPERLINK("https://docs.wto.org/imrd/directdoc.asp?DDFDocuments/t/G/TBTN24/BDI458.DOCX", "https://docs.wto.org/imrd/directdoc.asp?DDFDocuments/t/G/TBTN24/BDI458.DOCX")</f>
        <v>https://docs.wto.org/imrd/directdoc.asp?DDFDocuments/t/G/TBTN24/BDI458.DOCX</v>
      </c>
      <c r="Q161" s="6" t="str">
        <f>HYPERLINK("https://docs.wto.org/imrd/directdoc.asp?DDFDocuments/u/G/TBTN24/BDI458.DOCX", "https://docs.wto.org/imrd/directdoc.asp?DDFDocuments/u/G/TBTN24/BDI458.DOCX")</f>
        <v>https://docs.wto.org/imrd/directdoc.asp?DDFDocuments/u/G/TBTN24/BDI458.DOCX</v>
      </c>
      <c r="R161" s="6" t="str">
        <f>HYPERLINK("https://docs.wto.org/imrd/directdoc.asp?DDFDocuments/v/G/TBTN24/BDI458.DOCX", "https://docs.wto.org/imrd/directdoc.asp?DDFDocuments/v/G/TBTN24/BDI458.DOCX")</f>
        <v>https://docs.wto.org/imrd/directdoc.asp?DDFDocuments/v/G/TBTN24/BDI458.DOCX</v>
      </c>
    </row>
    <row r="162" spans="1:18" ht="315" x14ac:dyDescent="0.25">
      <c r="A162" t="s">
        <v>990</v>
      </c>
      <c r="B162" s="7">
        <v>45337</v>
      </c>
      <c r="C162" s="6" t="str">
        <f>HYPERLINK("https://eping.wto.org/en/Search?viewData= G/TBT/N/ISR/1316"," G/TBT/N/ISR/1316")</f>
        <v xml:space="preserve"> G/TBT/N/ISR/1316</v>
      </c>
      <c r="D162" s="6" t="s">
        <v>25</v>
      </c>
      <c r="E162" s="8" t="s">
        <v>366</v>
      </c>
      <c r="F162" s="8" t="s">
        <v>367</v>
      </c>
      <c r="G162" s="8" t="s">
        <v>368</v>
      </c>
      <c r="H162" s="6" t="s">
        <v>21</v>
      </c>
      <c r="I162" s="6" t="s">
        <v>21</v>
      </c>
      <c r="J162" s="6" t="s">
        <v>369</v>
      </c>
      <c r="K162" s="6" t="s">
        <v>21</v>
      </c>
      <c r="L162" s="6"/>
      <c r="M162" s="7">
        <v>45397</v>
      </c>
      <c r="N162" s="6" t="s">
        <v>24</v>
      </c>
      <c r="O162" s="8" t="s">
        <v>370</v>
      </c>
      <c r="P162" s="6" t="str">
        <f>HYPERLINK("https://docs.wto.org/imrd/directdoc.asp?DDFDocuments/t/G/TBTN24/ISR1316.DOCX", "https://docs.wto.org/imrd/directdoc.asp?DDFDocuments/t/G/TBTN24/ISR1316.DOCX")</f>
        <v>https://docs.wto.org/imrd/directdoc.asp?DDFDocuments/t/G/TBTN24/ISR1316.DOCX</v>
      </c>
      <c r="Q162" s="6" t="str">
        <f>HYPERLINK("https://docs.wto.org/imrd/directdoc.asp?DDFDocuments/u/G/TBTN24/ISR1316.DOCX", "https://docs.wto.org/imrd/directdoc.asp?DDFDocuments/u/G/TBTN24/ISR1316.DOCX")</f>
        <v>https://docs.wto.org/imrd/directdoc.asp?DDFDocuments/u/G/TBTN24/ISR1316.DOCX</v>
      </c>
      <c r="R162" s="6" t="str">
        <f>HYPERLINK("https://docs.wto.org/imrd/directdoc.asp?DDFDocuments/v/G/TBTN24/ISR1316.DOCX", "https://docs.wto.org/imrd/directdoc.asp?DDFDocuments/v/G/TBTN24/ISR1316.DOCX")</f>
        <v>https://docs.wto.org/imrd/directdoc.asp?DDFDocuments/v/G/TBTN24/ISR1316.DOCX</v>
      </c>
    </row>
    <row r="163" spans="1:18" ht="75" x14ac:dyDescent="0.25">
      <c r="A163" t="s">
        <v>1005</v>
      </c>
      <c r="B163" s="7">
        <v>45334</v>
      </c>
      <c r="C163" s="6" t="str">
        <f>HYPERLINK("https://eping.wto.org/en/Search?viewData= G/TBT/N/CHN/1805"," G/TBT/N/CHN/1805")</f>
        <v xml:space="preserve"> G/TBT/N/CHN/1805</v>
      </c>
      <c r="D163" s="6" t="s">
        <v>420</v>
      </c>
      <c r="E163" s="8" t="s">
        <v>444</v>
      </c>
      <c r="F163" s="8" t="s">
        <v>445</v>
      </c>
      <c r="G163" s="8" t="s">
        <v>446</v>
      </c>
      <c r="H163" s="6" t="s">
        <v>447</v>
      </c>
      <c r="I163" s="6" t="s">
        <v>448</v>
      </c>
      <c r="J163" s="6" t="s">
        <v>31</v>
      </c>
      <c r="K163" s="6" t="s">
        <v>21</v>
      </c>
      <c r="L163" s="6"/>
      <c r="M163" s="7">
        <v>45394</v>
      </c>
      <c r="N163" s="6" t="s">
        <v>24</v>
      </c>
      <c r="O163" s="8" t="s">
        <v>449</v>
      </c>
      <c r="P163" s="6" t="str">
        <f>HYPERLINK("https://docs.wto.org/imrd/directdoc.asp?DDFDocuments/t/G/TBTN24/CHN1805.DOCX", "https://docs.wto.org/imrd/directdoc.asp?DDFDocuments/t/G/TBTN24/CHN1805.DOCX")</f>
        <v>https://docs.wto.org/imrd/directdoc.asp?DDFDocuments/t/G/TBTN24/CHN1805.DOCX</v>
      </c>
      <c r="Q163" s="6" t="str">
        <f>HYPERLINK("https://docs.wto.org/imrd/directdoc.asp?DDFDocuments/u/G/TBTN24/CHN1805.DOCX", "https://docs.wto.org/imrd/directdoc.asp?DDFDocuments/u/G/TBTN24/CHN1805.DOCX")</f>
        <v>https://docs.wto.org/imrd/directdoc.asp?DDFDocuments/u/G/TBTN24/CHN1805.DOCX</v>
      </c>
      <c r="R163" s="6" t="str">
        <f>HYPERLINK("https://docs.wto.org/imrd/directdoc.asp?DDFDocuments/v/G/TBTN24/CHN1805.DOCX", "https://docs.wto.org/imrd/directdoc.asp?DDFDocuments/v/G/TBTN24/CHN1805.DOCX")</f>
        <v>https://docs.wto.org/imrd/directdoc.asp?DDFDocuments/v/G/TBTN24/CHN1805.DOCX</v>
      </c>
    </row>
    <row r="164" spans="1:18" ht="165" x14ac:dyDescent="0.25">
      <c r="A164" t="s">
        <v>999</v>
      </c>
      <c r="B164" s="7">
        <v>45335</v>
      </c>
      <c r="C164" s="6" t="str">
        <f>HYPERLINK("https://eping.wto.org/en/Search?viewData= G/TBT/N/CHL/673"," G/TBT/N/CHL/673")</f>
        <v xml:space="preserve"> G/TBT/N/CHL/673</v>
      </c>
      <c r="D164" s="6" t="s">
        <v>267</v>
      </c>
      <c r="E164" s="8" t="s">
        <v>408</v>
      </c>
      <c r="F164" s="8" t="s">
        <v>409</v>
      </c>
      <c r="G164" s="8" t="s">
        <v>410</v>
      </c>
      <c r="H164" s="6" t="s">
        <v>21</v>
      </c>
      <c r="I164" s="6" t="s">
        <v>411</v>
      </c>
      <c r="J164" s="6" t="s">
        <v>73</v>
      </c>
      <c r="K164" s="6" t="s">
        <v>23</v>
      </c>
      <c r="L164" s="6"/>
      <c r="M164" s="7">
        <v>45395</v>
      </c>
      <c r="N164" s="6" t="s">
        <v>24</v>
      </c>
      <c r="O164" s="8" t="s">
        <v>412</v>
      </c>
      <c r="P164" s="6" t="str">
        <f>HYPERLINK("https://docs.wto.org/imrd/directdoc.asp?DDFDocuments/t/G/TBTN24/CHL673.DOCX", "https://docs.wto.org/imrd/directdoc.asp?DDFDocuments/t/G/TBTN24/CHL673.DOCX")</f>
        <v>https://docs.wto.org/imrd/directdoc.asp?DDFDocuments/t/G/TBTN24/CHL673.DOCX</v>
      </c>
      <c r="Q164" s="6" t="str">
        <f>HYPERLINK("https://docs.wto.org/imrd/directdoc.asp?DDFDocuments/u/G/TBTN24/CHL673.DOCX", "https://docs.wto.org/imrd/directdoc.asp?DDFDocuments/u/G/TBTN24/CHL673.DOCX")</f>
        <v>https://docs.wto.org/imrd/directdoc.asp?DDFDocuments/u/G/TBTN24/CHL673.DOCX</v>
      </c>
      <c r="R164" s="6" t="str">
        <f>HYPERLINK("https://docs.wto.org/imrd/directdoc.asp?DDFDocuments/v/G/TBTN24/CHL673.DOCX", "https://docs.wto.org/imrd/directdoc.asp?DDFDocuments/v/G/TBTN24/CHL673.DOCX")</f>
        <v>https://docs.wto.org/imrd/directdoc.asp?DDFDocuments/v/G/TBTN24/CHL673.DOCX</v>
      </c>
    </row>
    <row r="165" spans="1:18" ht="60" x14ac:dyDescent="0.25">
      <c r="A165" t="s">
        <v>1052</v>
      </c>
      <c r="B165" s="7">
        <v>45331</v>
      </c>
      <c r="C165" s="6" t="str">
        <f>HYPERLINK("https://eping.wto.org/en/Search?viewData= G/TBT/N/CHN/1801"," G/TBT/N/CHN/1801")</f>
        <v xml:space="preserve"> G/TBT/N/CHN/1801</v>
      </c>
      <c r="D165" s="6" t="s">
        <v>420</v>
      </c>
      <c r="E165" s="8" t="s">
        <v>758</v>
      </c>
      <c r="F165" s="8" t="s">
        <v>759</v>
      </c>
      <c r="G165" s="8" t="s">
        <v>760</v>
      </c>
      <c r="H165" s="6" t="s">
        <v>522</v>
      </c>
      <c r="I165" s="6" t="s">
        <v>425</v>
      </c>
      <c r="J165" s="6" t="s">
        <v>31</v>
      </c>
      <c r="K165" s="6" t="s">
        <v>21</v>
      </c>
      <c r="L165" s="6"/>
      <c r="M165" s="7">
        <v>45391</v>
      </c>
      <c r="N165" s="6" t="s">
        <v>24</v>
      </c>
      <c r="O165" s="8" t="s">
        <v>761</v>
      </c>
      <c r="P165" s="6" t="str">
        <f>HYPERLINK("https://docs.wto.org/imrd/directdoc.asp?DDFDocuments/t/G/TBTN24/CHN1801.DOCX", "https://docs.wto.org/imrd/directdoc.asp?DDFDocuments/t/G/TBTN24/CHN1801.DOCX")</f>
        <v>https://docs.wto.org/imrd/directdoc.asp?DDFDocuments/t/G/TBTN24/CHN1801.DOCX</v>
      </c>
      <c r="Q165" s="6" t="str">
        <f>HYPERLINK("https://docs.wto.org/imrd/directdoc.asp?DDFDocuments/u/G/TBTN24/CHN1801.DOCX", "https://docs.wto.org/imrd/directdoc.asp?DDFDocuments/u/G/TBTN24/CHN1801.DOCX")</f>
        <v>https://docs.wto.org/imrd/directdoc.asp?DDFDocuments/u/G/TBTN24/CHN1801.DOCX</v>
      </c>
      <c r="R165" s="6" t="str">
        <f>HYPERLINK("https://docs.wto.org/imrd/directdoc.asp?DDFDocuments/v/G/TBTN24/CHN1801.DOCX", "https://docs.wto.org/imrd/directdoc.asp?DDFDocuments/v/G/TBTN24/CHN1801.DOCX")</f>
        <v>https://docs.wto.org/imrd/directdoc.asp?DDFDocuments/v/G/TBTN24/CHN1801.DOCX</v>
      </c>
    </row>
    <row r="166" spans="1:18" ht="30" x14ac:dyDescent="0.25">
      <c r="A166" t="s">
        <v>1079</v>
      </c>
      <c r="B166" s="7">
        <v>45324</v>
      </c>
      <c r="C166" s="6" t="str">
        <f>HYPERLINK("https://eping.wto.org/en/Search?viewData= G/TBT/N/KOR/1195"," G/TBT/N/KOR/1195")</f>
        <v xml:space="preserve"> G/TBT/N/KOR/1195</v>
      </c>
      <c r="D166" s="6" t="s">
        <v>90</v>
      </c>
      <c r="E166" s="8" t="s">
        <v>909</v>
      </c>
      <c r="F166" s="8" t="s">
        <v>910</v>
      </c>
      <c r="G166" s="8" t="s">
        <v>911</v>
      </c>
      <c r="H166" s="6" t="s">
        <v>21</v>
      </c>
      <c r="I166" s="6" t="s">
        <v>912</v>
      </c>
      <c r="J166" s="6" t="s">
        <v>279</v>
      </c>
      <c r="K166" s="6" t="s">
        <v>21</v>
      </c>
      <c r="L166" s="6"/>
      <c r="M166" s="7">
        <v>45384</v>
      </c>
      <c r="N166" s="6" t="s">
        <v>24</v>
      </c>
      <c r="O166" s="8" t="s">
        <v>913</v>
      </c>
      <c r="P166" s="6" t="str">
        <f>HYPERLINK("https://docs.wto.org/imrd/directdoc.asp?DDFDocuments/t/G/TBTN24/KOR1195.DOCX", "https://docs.wto.org/imrd/directdoc.asp?DDFDocuments/t/G/TBTN24/KOR1195.DOCX")</f>
        <v>https://docs.wto.org/imrd/directdoc.asp?DDFDocuments/t/G/TBTN24/KOR1195.DOCX</v>
      </c>
      <c r="Q166" s="6" t="str">
        <f>HYPERLINK("https://docs.wto.org/imrd/directdoc.asp?DDFDocuments/u/G/TBTN24/KOR1195.DOCX", "https://docs.wto.org/imrd/directdoc.asp?DDFDocuments/u/G/TBTN24/KOR1195.DOCX")</f>
        <v>https://docs.wto.org/imrd/directdoc.asp?DDFDocuments/u/G/TBTN24/KOR1195.DOCX</v>
      </c>
      <c r="R166" s="6" t="str">
        <f>HYPERLINK("https://docs.wto.org/imrd/directdoc.asp?DDFDocuments/v/G/TBTN24/KOR1195.DOCX", "https://docs.wto.org/imrd/directdoc.asp?DDFDocuments/v/G/TBTN24/KOR1195.DOCX")</f>
        <v>https://docs.wto.org/imrd/directdoc.asp?DDFDocuments/v/G/TBTN24/KOR1195.DOCX</v>
      </c>
    </row>
    <row r="167" spans="1:18" ht="30" x14ac:dyDescent="0.25">
      <c r="A167" t="s">
        <v>958</v>
      </c>
      <c r="B167" s="7">
        <v>45342</v>
      </c>
      <c r="C167" s="6" t="str">
        <f>HYPERLINK("https://eping.wto.org/en/Search?viewData= G/TBT/N/BRA/1522"," G/TBT/N/BRA/1522")</f>
        <v xml:space="preserve"> G/TBT/N/BRA/1522</v>
      </c>
      <c r="D167" s="6" t="s">
        <v>160</v>
      </c>
      <c r="E167" s="8" t="s">
        <v>260</v>
      </c>
      <c r="F167" s="8" t="s">
        <v>261</v>
      </c>
      <c r="G167" s="8" t="s">
        <v>262</v>
      </c>
      <c r="H167" s="6" t="s">
        <v>21</v>
      </c>
      <c r="I167" s="6" t="s">
        <v>263</v>
      </c>
      <c r="J167" s="6" t="s">
        <v>264</v>
      </c>
      <c r="K167" s="6" t="s">
        <v>21</v>
      </c>
      <c r="L167" s="6"/>
      <c r="M167" s="7" t="s">
        <v>21</v>
      </c>
      <c r="N167" s="6" t="s">
        <v>24</v>
      </c>
      <c r="O167" s="8" t="s">
        <v>265</v>
      </c>
      <c r="P167" s="6" t="str">
        <f>HYPERLINK("https://docs.wto.org/imrd/directdoc.asp?DDFDocuments/t/G/TBTN24/BRA1522.DOCX", "https://docs.wto.org/imrd/directdoc.asp?DDFDocuments/t/G/TBTN24/BRA1522.DOCX")</f>
        <v>https://docs.wto.org/imrd/directdoc.asp?DDFDocuments/t/G/TBTN24/BRA1522.DOCX</v>
      </c>
      <c r="Q167" s="6" t="str">
        <f>HYPERLINK("https://docs.wto.org/imrd/directdoc.asp?DDFDocuments/u/G/TBTN24/BRA1522.DOCX", "https://docs.wto.org/imrd/directdoc.asp?DDFDocuments/u/G/TBTN24/BRA1522.DOCX")</f>
        <v>https://docs.wto.org/imrd/directdoc.asp?DDFDocuments/u/G/TBTN24/BRA1522.DOCX</v>
      </c>
      <c r="R167" s="6" t="str">
        <f>HYPERLINK("https://docs.wto.org/imrd/directdoc.asp?DDFDocuments/v/G/TBTN24/BRA1522.DOCX", "https://docs.wto.org/imrd/directdoc.asp?DDFDocuments/v/G/TBTN24/BRA1522.DOCX")</f>
        <v>https://docs.wto.org/imrd/directdoc.asp?DDFDocuments/v/G/TBTN24/BRA1522.DOCX</v>
      </c>
    </row>
    <row r="168" spans="1:18" ht="210" x14ac:dyDescent="0.25">
      <c r="A168" t="s">
        <v>964</v>
      </c>
      <c r="B168" s="7">
        <v>45338</v>
      </c>
      <c r="C168" s="6" t="str">
        <f>HYPERLINK("https://eping.wto.org/en/Search?viewData= G/TBT/N/EGY/420"," G/TBT/N/EGY/420")</f>
        <v xml:space="preserve"> G/TBT/N/EGY/420</v>
      </c>
      <c r="D168" s="6" t="s">
        <v>274</v>
      </c>
      <c r="E168" s="8" t="s">
        <v>299</v>
      </c>
      <c r="F168" s="8" t="s">
        <v>300</v>
      </c>
      <c r="G168" s="8" t="s">
        <v>301</v>
      </c>
      <c r="H168" s="6" t="s">
        <v>21</v>
      </c>
      <c r="I168" s="6" t="s">
        <v>302</v>
      </c>
      <c r="J168" s="6" t="s">
        <v>279</v>
      </c>
      <c r="K168" s="6" t="s">
        <v>21</v>
      </c>
      <c r="L168" s="6"/>
      <c r="M168" s="7">
        <v>45398</v>
      </c>
      <c r="N168" s="6" t="s">
        <v>24</v>
      </c>
      <c r="O168" s="6"/>
      <c r="P168" s="6" t="str">
        <f>HYPERLINK("https://docs.wto.org/imrd/directdoc.asp?DDFDocuments/t/G/TBTN24/EGY420.DOCX", "https://docs.wto.org/imrd/directdoc.asp?DDFDocuments/t/G/TBTN24/EGY420.DOCX")</f>
        <v>https://docs.wto.org/imrd/directdoc.asp?DDFDocuments/t/G/TBTN24/EGY420.DOCX</v>
      </c>
      <c r="Q168" s="6" t="str">
        <f>HYPERLINK("https://docs.wto.org/imrd/directdoc.asp?DDFDocuments/u/G/TBTN24/EGY420.DOCX", "https://docs.wto.org/imrd/directdoc.asp?DDFDocuments/u/G/TBTN24/EGY420.DOCX")</f>
        <v>https://docs.wto.org/imrd/directdoc.asp?DDFDocuments/u/G/TBTN24/EGY420.DOCX</v>
      </c>
      <c r="R168" s="6" t="str">
        <f>HYPERLINK("https://docs.wto.org/imrd/directdoc.asp?DDFDocuments/v/G/TBTN24/EGY420.DOCX", "https://docs.wto.org/imrd/directdoc.asp?DDFDocuments/v/G/TBTN24/EGY420.DOCX")</f>
        <v>https://docs.wto.org/imrd/directdoc.asp?DDFDocuments/v/G/TBTN24/EGY420.DOCX</v>
      </c>
    </row>
    <row r="169" spans="1:18" ht="60" x14ac:dyDescent="0.25">
      <c r="A169" t="s">
        <v>1011</v>
      </c>
      <c r="B169" s="7">
        <v>45334</v>
      </c>
      <c r="C169" s="6" t="str">
        <f>HYPERLINK("https://eping.wto.org/en/Search?viewData= G/TBT/N/CHN/1808"," G/TBT/N/CHN/1808")</f>
        <v xml:space="preserve"> G/TBT/N/CHN/1808</v>
      </c>
      <c r="D169" s="6" t="s">
        <v>420</v>
      </c>
      <c r="E169" s="8" t="s">
        <v>485</v>
      </c>
      <c r="F169" s="8" t="s">
        <v>486</v>
      </c>
      <c r="G169" s="8" t="s">
        <v>487</v>
      </c>
      <c r="H169" s="6" t="s">
        <v>488</v>
      </c>
      <c r="I169" s="6" t="s">
        <v>425</v>
      </c>
      <c r="J169" s="6" t="s">
        <v>31</v>
      </c>
      <c r="K169" s="6" t="s">
        <v>21</v>
      </c>
      <c r="L169" s="6"/>
      <c r="M169" s="7">
        <v>45394</v>
      </c>
      <c r="N169" s="6" t="s">
        <v>24</v>
      </c>
      <c r="O169" s="8" t="s">
        <v>489</v>
      </c>
      <c r="P169" s="6" t="str">
        <f>HYPERLINK("https://docs.wto.org/imrd/directdoc.asp?DDFDocuments/t/G/TBTN24/CHN1808.DOCX", "https://docs.wto.org/imrd/directdoc.asp?DDFDocuments/t/G/TBTN24/CHN1808.DOCX")</f>
        <v>https://docs.wto.org/imrd/directdoc.asp?DDFDocuments/t/G/TBTN24/CHN1808.DOCX</v>
      </c>
      <c r="Q169" s="6" t="str">
        <f>HYPERLINK("https://docs.wto.org/imrd/directdoc.asp?DDFDocuments/u/G/TBTN24/CHN1808.DOCX", "https://docs.wto.org/imrd/directdoc.asp?DDFDocuments/u/G/TBTN24/CHN1808.DOCX")</f>
        <v>https://docs.wto.org/imrd/directdoc.asp?DDFDocuments/u/G/TBTN24/CHN1808.DOCX</v>
      </c>
      <c r="R169" s="6" t="str">
        <f>HYPERLINK("https://docs.wto.org/imrd/directdoc.asp?DDFDocuments/v/G/TBTN24/CHN1808.DOCX", "https://docs.wto.org/imrd/directdoc.asp?DDFDocuments/v/G/TBTN24/CHN1808.DOCX")</f>
        <v>https://docs.wto.org/imrd/directdoc.asp?DDFDocuments/v/G/TBTN24/CHN1808.DOCX</v>
      </c>
    </row>
    <row r="170" spans="1:18" ht="45" x14ac:dyDescent="0.25">
      <c r="A170" t="s">
        <v>1046</v>
      </c>
      <c r="B170" s="7">
        <v>45331</v>
      </c>
      <c r="C170" s="6" t="str">
        <f>HYPERLINK("https://eping.wto.org/en/Search?viewData= G/TBT/N/CHN/1793"," G/TBT/N/CHN/1793")</f>
        <v xml:space="preserve"> G/TBT/N/CHN/1793</v>
      </c>
      <c r="D170" s="6" t="s">
        <v>420</v>
      </c>
      <c r="E170" s="8" t="s">
        <v>731</v>
      </c>
      <c r="F170" s="8" t="s">
        <v>732</v>
      </c>
      <c r="G170" s="8" t="s">
        <v>733</v>
      </c>
      <c r="H170" s="6" t="s">
        <v>734</v>
      </c>
      <c r="I170" s="6" t="s">
        <v>454</v>
      </c>
      <c r="J170" s="6" t="s">
        <v>31</v>
      </c>
      <c r="K170" s="6" t="s">
        <v>21</v>
      </c>
      <c r="L170" s="6"/>
      <c r="M170" s="7">
        <v>45391</v>
      </c>
      <c r="N170" s="6" t="s">
        <v>24</v>
      </c>
      <c r="O170" s="8" t="s">
        <v>735</v>
      </c>
      <c r="P170" s="6" t="str">
        <f>HYPERLINK("https://docs.wto.org/imrd/directdoc.asp?DDFDocuments/t/G/TBTN24/CHN1793.DOCX", "https://docs.wto.org/imrd/directdoc.asp?DDFDocuments/t/G/TBTN24/CHN1793.DOCX")</f>
        <v>https://docs.wto.org/imrd/directdoc.asp?DDFDocuments/t/G/TBTN24/CHN1793.DOCX</v>
      </c>
      <c r="Q170" s="6" t="str">
        <f>HYPERLINK("https://docs.wto.org/imrd/directdoc.asp?DDFDocuments/u/G/TBTN24/CHN1793.DOCX", "https://docs.wto.org/imrd/directdoc.asp?DDFDocuments/u/G/TBTN24/CHN1793.DOCX")</f>
        <v>https://docs.wto.org/imrd/directdoc.asp?DDFDocuments/u/G/TBTN24/CHN1793.DOCX</v>
      </c>
      <c r="R170" s="6" t="str">
        <f>HYPERLINK("https://docs.wto.org/imrd/directdoc.asp?DDFDocuments/v/G/TBTN24/CHN1793.DOCX", "https://docs.wto.org/imrd/directdoc.asp?DDFDocuments/v/G/TBTN24/CHN1793.DOCX")</f>
        <v>https://docs.wto.org/imrd/directdoc.asp?DDFDocuments/v/G/TBTN24/CHN1793.DOCX</v>
      </c>
    </row>
    <row r="171" spans="1:18" ht="390" x14ac:dyDescent="0.25">
      <c r="A171" t="s">
        <v>996</v>
      </c>
      <c r="B171" s="7">
        <v>45337</v>
      </c>
      <c r="C171" s="6" t="str">
        <f>HYPERLINK("https://eping.wto.org/en/Search?viewData= G/TBT/N/EGY/417"," G/TBT/N/EGY/417")</f>
        <v xml:space="preserve"> G/TBT/N/EGY/417</v>
      </c>
      <c r="D171" s="6" t="s">
        <v>274</v>
      </c>
      <c r="E171" s="8" t="s">
        <v>390</v>
      </c>
      <c r="F171" s="8" t="s">
        <v>391</v>
      </c>
      <c r="G171" s="8" t="s">
        <v>392</v>
      </c>
      <c r="H171" s="6" t="s">
        <v>21</v>
      </c>
      <c r="I171" s="6" t="s">
        <v>393</v>
      </c>
      <c r="J171" s="6" t="s">
        <v>279</v>
      </c>
      <c r="K171" s="6" t="s">
        <v>21</v>
      </c>
      <c r="L171" s="6"/>
      <c r="M171" s="7">
        <v>45397</v>
      </c>
      <c r="N171" s="6" t="s">
        <v>24</v>
      </c>
      <c r="O171" s="6"/>
      <c r="P171" s="6" t="str">
        <f>HYPERLINK("https://docs.wto.org/imrd/directdoc.asp?DDFDocuments/t/G/TBTN24/EGY417.DOCX", "https://docs.wto.org/imrd/directdoc.asp?DDFDocuments/t/G/TBTN24/EGY417.DOCX")</f>
        <v>https://docs.wto.org/imrd/directdoc.asp?DDFDocuments/t/G/TBTN24/EGY417.DOCX</v>
      </c>
      <c r="Q171" s="6" t="str">
        <f>HYPERLINK("https://docs.wto.org/imrd/directdoc.asp?DDFDocuments/u/G/TBTN24/EGY417.DOCX", "https://docs.wto.org/imrd/directdoc.asp?DDFDocuments/u/G/TBTN24/EGY417.DOCX")</f>
        <v>https://docs.wto.org/imrd/directdoc.asp?DDFDocuments/u/G/TBTN24/EGY417.DOCX</v>
      </c>
      <c r="R171" s="6" t="str">
        <f>HYPERLINK("https://docs.wto.org/imrd/directdoc.asp?DDFDocuments/v/G/TBTN24/EGY417.DOCX", "https://docs.wto.org/imrd/directdoc.asp?DDFDocuments/v/G/TBTN24/EGY417.DOCX")</f>
        <v>https://docs.wto.org/imrd/directdoc.asp?DDFDocuments/v/G/TBTN24/EGY417.DOCX</v>
      </c>
    </row>
    <row r="172" spans="1:18" ht="30" x14ac:dyDescent="0.25">
      <c r="A172" t="s">
        <v>1039</v>
      </c>
      <c r="B172" s="7">
        <v>45331</v>
      </c>
      <c r="C172" s="6" t="str">
        <f>HYPERLINK("https://eping.wto.org/en/Search?viewData= G/TBT/N/KEN/1585"," G/TBT/N/KEN/1585")</f>
        <v xml:space="preserve"> G/TBT/N/KEN/1585</v>
      </c>
      <c r="D172" s="6" t="s">
        <v>576</v>
      </c>
      <c r="E172" s="8" t="s">
        <v>676</v>
      </c>
      <c r="F172" s="8" t="s">
        <v>677</v>
      </c>
      <c r="G172" s="8" t="s">
        <v>678</v>
      </c>
      <c r="H172" s="6" t="s">
        <v>679</v>
      </c>
      <c r="I172" s="6" t="s">
        <v>680</v>
      </c>
      <c r="J172" s="6" t="s">
        <v>681</v>
      </c>
      <c r="K172" s="6" t="s">
        <v>21</v>
      </c>
      <c r="L172" s="6"/>
      <c r="M172" s="7">
        <v>45391</v>
      </c>
      <c r="N172" s="6" t="s">
        <v>24</v>
      </c>
      <c r="O172" s="8" t="s">
        <v>682</v>
      </c>
      <c r="P172" s="6" t="str">
        <f>HYPERLINK("https://docs.wto.org/imrd/directdoc.asp?DDFDocuments/t/G/TBTN24/KEN1585.DOCX", "https://docs.wto.org/imrd/directdoc.asp?DDFDocuments/t/G/TBTN24/KEN1585.DOCX")</f>
        <v>https://docs.wto.org/imrd/directdoc.asp?DDFDocuments/t/G/TBTN24/KEN1585.DOCX</v>
      </c>
      <c r="Q172" s="6" t="str">
        <f>HYPERLINK("https://docs.wto.org/imrd/directdoc.asp?DDFDocuments/u/G/TBTN24/KEN1585.DOCX", "https://docs.wto.org/imrd/directdoc.asp?DDFDocuments/u/G/TBTN24/KEN1585.DOCX")</f>
        <v>https://docs.wto.org/imrd/directdoc.asp?DDFDocuments/u/G/TBTN24/KEN1585.DOCX</v>
      </c>
      <c r="R172" s="6" t="str">
        <f>HYPERLINK("https://docs.wto.org/imrd/directdoc.asp?DDFDocuments/v/G/TBTN24/KEN1585.DOCX", "https://docs.wto.org/imrd/directdoc.asp?DDFDocuments/v/G/TBTN24/KEN1585.DOCX")</f>
        <v>https://docs.wto.org/imrd/directdoc.asp?DDFDocuments/v/G/TBTN24/KEN1585.DOCX</v>
      </c>
    </row>
    <row r="173" spans="1:18" ht="45" x14ac:dyDescent="0.25">
      <c r="A173" t="s">
        <v>1019</v>
      </c>
      <c r="B173" s="7">
        <v>45334</v>
      </c>
      <c r="C173" s="6" t="str">
        <f>HYPERLINK("https://eping.wto.org/en/Search?viewData= G/TBT/N/CHN/1816"," G/TBT/N/CHN/1816")</f>
        <v xml:space="preserve"> G/TBT/N/CHN/1816</v>
      </c>
      <c r="D173" s="6" t="s">
        <v>420</v>
      </c>
      <c r="E173" s="8" t="s">
        <v>550</v>
      </c>
      <c r="F173" s="8" t="s">
        <v>551</v>
      </c>
      <c r="G173" s="8" t="s">
        <v>552</v>
      </c>
      <c r="H173" s="6" t="s">
        <v>553</v>
      </c>
      <c r="I173" s="6" t="s">
        <v>174</v>
      </c>
      <c r="J173" s="6" t="s">
        <v>73</v>
      </c>
      <c r="K173" s="6" t="s">
        <v>21</v>
      </c>
      <c r="L173" s="6"/>
      <c r="M173" s="7">
        <v>45394</v>
      </c>
      <c r="N173" s="6" t="s">
        <v>24</v>
      </c>
      <c r="O173" s="8" t="s">
        <v>554</v>
      </c>
      <c r="P173" s="6" t="str">
        <f>HYPERLINK("https://docs.wto.org/imrd/directdoc.asp?DDFDocuments/t/G/TBTN24/CHN1816.DOCX", "https://docs.wto.org/imrd/directdoc.asp?DDFDocuments/t/G/TBTN24/CHN1816.DOCX")</f>
        <v>https://docs.wto.org/imrd/directdoc.asp?DDFDocuments/t/G/TBTN24/CHN1816.DOCX</v>
      </c>
      <c r="Q173" s="6" t="str">
        <f>HYPERLINK("https://docs.wto.org/imrd/directdoc.asp?DDFDocuments/u/G/TBTN24/CHN1816.DOCX", "https://docs.wto.org/imrd/directdoc.asp?DDFDocuments/u/G/TBTN24/CHN1816.DOCX")</f>
        <v>https://docs.wto.org/imrd/directdoc.asp?DDFDocuments/u/G/TBTN24/CHN1816.DOCX</v>
      </c>
      <c r="R173" s="6" t="str">
        <f>HYPERLINK("https://docs.wto.org/imrd/directdoc.asp?DDFDocuments/v/G/TBTN24/CHN1816.DOCX", "https://docs.wto.org/imrd/directdoc.asp?DDFDocuments/v/G/TBTN24/CHN1816.DOCX")</f>
        <v>https://docs.wto.org/imrd/directdoc.asp?DDFDocuments/v/G/TBTN24/CHN1816.DOCX</v>
      </c>
    </row>
    <row r="174" spans="1:18" ht="255" x14ac:dyDescent="0.25">
      <c r="A174" t="s">
        <v>978</v>
      </c>
      <c r="B174" s="7">
        <v>45338</v>
      </c>
      <c r="C174" s="6" t="str">
        <f>HYPERLINK("https://eping.wto.org/en/Search?viewData= G/TBT/N/EGY/425"," G/TBT/N/EGY/425")</f>
        <v xml:space="preserve"> G/TBT/N/EGY/425</v>
      </c>
      <c r="D174" s="6" t="s">
        <v>274</v>
      </c>
      <c r="E174" s="8" t="s">
        <v>314</v>
      </c>
      <c r="F174" s="8" t="s">
        <v>315</v>
      </c>
      <c r="G174" s="8" t="s">
        <v>316</v>
      </c>
      <c r="H174" s="6" t="s">
        <v>21</v>
      </c>
      <c r="I174" s="6" t="s">
        <v>317</v>
      </c>
      <c r="J174" s="6" t="s">
        <v>279</v>
      </c>
      <c r="K174" s="6" t="s">
        <v>21</v>
      </c>
      <c r="L174" s="6"/>
      <c r="M174" s="7">
        <v>45398</v>
      </c>
      <c r="N174" s="6" t="s">
        <v>24</v>
      </c>
      <c r="O174" s="6"/>
      <c r="P174" s="6" t="str">
        <f>HYPERLINK("https://docs.wto.org/imrd/directdoc.asp?DDFDocuments/t/G/TBTN24/EGY425.DOCX", "https://docs.wto.org/imrd/directdoc.asp?DDFDocuments/t/G/TBTN24/EGY425.DOCX")</f>
        <v>https://docs.wto.org/imrd/directdoc.asp?DDFDocuments/t/G/TBTN24/EGY425.DOCX</v>
      </c>
      <c r="Q174" s="6" t="str">
        <f>HYPERLINK("https://docs.wto.org/imrd/directdoc.asp?DDFDocuments/u/G/TBTN24/EGY425.DOCX", "https://docs.wto.org/imrd/directdoc.asp?DDFDocuments/u/G/TBTN24/EGY425.DOCX")</f>
        <v>https://docs.wto.org/imrd/directdoc.asp?DDFDocuments/u/G/TBTN24/EGY425.DOCX</v>
      </c>
      <c r="R174" s="6" t="str">
        <f>HYPERLINK("https://docs.wto.org/imrd/directdoc.asp?DDFDocuments/v/G/TBTN24/EGY425.DOCX", "https://docs.wto.org/imrd/directdoc.asp?DDFDocuments/v/G/TBTN24/EGY425.DOCX")</f>
        <v>https://docs.wto.org/imrd/directdoc.asp?DDFDocuments/v/G/TBTN24/EGY425.DOCX</v>
      </c>
    </row>
    <row r="175" spans="1:18" ht="210" x14ac:dyDescent="0.25">
      <c r="A175" t="s">
        <v>978</v>
      </c>
      <c r="B175" s="7">
        <v>45331</v>
      </c>
      <c r="C175" s="6" t="str">
        <f>HYPERLINK("https://eping.wto.org/en/Search?viewData= G/TBT/N/EGY/380"," G/TBT/N/EGY/380")</f>
        <v xml:space="preserve"> G/TBT/N/EGY/380</v>
      </c>
      <c r="D175" s="6" t="s">
        <v>274</v>
      </c>
      <c r="E175" s="8" t="s">
        <v>625</v>
      </c>
      <c r="F175" s="8" t="s">
        <v>626</v>
      </c>
      <c r="G175" s="8" t="s">
        <v>316</v>
      </c>
      <c r="H175" s="6" t="s">
        <v>21</v>
      </c>
      <c r="I175" s="6" t="s">
        <v>317</v>
      </c>
      <c r="J175" s="6" t="s">
        <v>279</v>
      </c>
      <c r="K175" s="6" t="s">
        <v>21</v>
      </c>
      <c r="L175" s="6"/>
      <c r="M175" s="7">
        <v>45391</v>
      </c>
      <c r="N175" s="6" t="s">
        <v>24</v>
      </c>
      <c r="O175" s="6"/>
      <c r="P175" s="6" t="str">
        <f>HYPERLINK("https://docs.wto.org/imrd/directdoc.asp?DDFDocuments/t/G/TBTN24/EGY380.DOCX", "https://docs.wto.org/imrd/directdoc.asp?DDFDocuments/t/G/TBTN24/EGY380.DOCX")</f>
        <v>https://docs.wto.org/imrd/directdoc.asp?DDFDocuments/t/G/TBTN24/EGY380.DOCX</v>
      </c>
      <c r="Q175" s="6" t="str">
        <f>HYPERLINK("https://docs.wto.org/imrd/directdoc.asp?DDFDocuments/u/G/TBTN24/EGY380.DOCX", "https://docs.wto.org/imrd/directdoc.asp?DDFDocuments/u/G/TBTN24/EGY380.DOCX")</f>
        <v>https://docs.wto.org/imrd/directdoc.asp?DDFDocuments/u/G/TBTN24/EGY380.DOCX</v>
      </c>
      <c r="R175" s="6" t="str">
        <f>HYPERLINK("https://docs.wto.org/imrd/directdoc.asp?DDFDocuments/v/G/TBTN24/EGY380.DOCX", "https://docs.wto.org/imrd/directdoc.asp?DDFDocuments/v/G/TBTN24/EGY380.DOCX")</f>
        <v>https://docs.wto.org/imrd/directdoc.asp?DDFDocuments/v/G/TBTN24/EGY380.DOCX</v>
      </c>
    </row>
    <row r="176" spans="1:18" ht="315" x14ac:dyDescent="0.25">
      <c r="A176" t="s">
        <v>977</v>
      </c>
      <c r="B176" s="7">
        <v>45338</v>
      </c>
      <c r="C176" s="6" t="str">
        <f>HYPERLINK("https://eping.wto.org/en/Search?viewData= G/TBT/N/EGY/423"," G/TBT/N/EGY/423")</f>
        <v xml:space="preserve"> G/TBT/N/EGY/423</v>
      </c>
      <c r="D176" s="6" t="s">
        <v>274</v>
      </c>
      <c r="E176" s="8" t="s">
        <v>310</v>
      </c>
      <c r="F176" s="8" t="s">
        <v>311</v>
      </c>
      <c r="G176" s="8" t="s">
        <v>312</v>
      </c>
      <c r="H176" s="6" t="s">
        <v>21</v>
      </c>
      <c r="I176" s="6" t="s">
        <v>313</v>
      </c>
      <c r="J176" s="6" t="s">
        <v>279</v>
      </c>
      <c r="K176" s="6" t="s">
        <v>21</v>
      </c>
      <c r="L176" s="6"/>
      <c r="M176" s="7">
        <v>45398</v>
      </c>
      <c r="N176" s="6" t="s">
        <v>24</v>
      </c>
      <c r="O176" s="6"/>
      <c r="P176" s="6" t="str">
        <f>HYPERLINK("https://docs.wto.org/imrd/directdoc.asp?DDFDocuments/t/G/TBTN24/EGY423.DOCX", "https://docs.wto.org/imrd/directdoc.asp?DDFDocuments/t/G/TBTN24/EGY423.DOCX")</f>
        <v>https://docs.wto.org/imrd/directdoc.asp?DDFDocuments/t/G/TBTN24/EGY423.DOCX</v>
      </c>
      <c r="Q176" s="6" t="str">
        <f>HYPERLINK("https://docs.wto.org/imrd/directdoc.asp?DDFDocuments/u/G/TBTN24/EGY423.DOCX", "https://docs.wto.org/imrd/directdoc.asp?DDFDocuments/u/G/TBTN24/EGY423.DOCX")</f>
        <v>https://docs.wto.org/imrd/directdoc.asp?DDFDocuments/u/G/TBTN24/EGY423.DOCX</v>
      </c>
      <c r="R176" s="6" t="str">
        <f>HYPERLINK("https://docs.wto.org/imrd/directdoc.asp?DDFDocuments/v/G/TBTN24/EGY423.DOCX", "https://docs.wto.org/imrd/directdoc.asp?DDFDocuments/v/G/TBTN24/EGY423.DOCX")</f>
        <v>https://docs.wto.org/imrd/directdoc.asp?DDFDocuments/v/G/TBTN24/EGY423.DOCX</v>
      </c>
    </row>
    <row r="177" spans="1:18" ht="165" x14ac:dyDescent="0.25">
      <c r="A177" t="s">
        <v>991</v>
      </c>
      <c r="B177" s="7">
        <v>45337</v>
      </c>
      <c r="C177" s="6" t="str">
        <f>HYPERLINK("https://eping.wto.org/en/Search?viewData= G/TBT/N/EGY/419"," G/TBT/N/EGY/419")</f>
        <v xml:space="preserve"> G/TBT/N/EGY/419</v>
      </c>
      <c r="D177" s="6" t="s">
        <v>274</v>
      </c>
      <c r="E177" s="8" t="s">
        <v>371</v>
      </c>
      <c r="F177" s="8" t="s">
        <v>372</v>
      </c>
      <c r="G177" s="8" t="s">
        <v>373</v>
      </c>
      <c r="H177" s="6" t="s">
        <v>21</v>
      </c>
      <c r="I177" s="6" t="s">
        <v>374</v>
      </c>
      <c r="J177" s="6" t="s">
        <v>272</v>
      </c>
      <c r="K177" s="6" t="s">
        <v>21</v>
      </c>
      <c r="L177" s="6"/>
      <c r="M177" s="7">
        <v>45397</v>
      </c>
      <c r="N177" s="6" t="s">
        <v>24</v>
      </c>
      <c r="O177" s="6"/>
      <c r="P177" s="6" t="str">
        <f>HYPERLINK("https://docs.wto.org/imrd/directdoc.asp?DDFDocuments/t/G/TBTN24/EGY419.DOCX", "https://docs.wto.org/imrd/directdoc.asp?DDFDocuments/t/G/TBTN24/EGY419.DOCX")</f>
        <v>https://docs.wto.org/imrd/directdoc.asp?DDFDocuments/t/G/TBTN24/EGY419.DOCX</v>
      </c>
      <c r="Q177" s="6" t="str">
        <f>HYPERLINK("https://docs.wto.org/imrd/directdoc.asp?DDFDocuments/u/G/TBTN24/EGY419.DOCX", "https://docs.wto.org/imrd/directdoc.asp?DDFDocuments/u/G/TBTN24/EGY419.DOCX")</f>
        <v>https://docs.wto.org/imrd/directdoc.asp?DDFDocuments/u/G/TBTN24/EGY419.DOCX</v>
      </c>
      <c r="R177" s="6" t="str">
        <f>HYPERLINK("https://docs.wto.org/imrd/directdoc.asp?DDFDocuments/v/G/TBTN24/EGY419.DOCX", "https://docs.wto.org/imrd/directdoc.asp?DDFDocuments/v/G/TBTN24/EGY419.DOCX")</f>
        <v>https://docs.wto.org/imrd/directdoc.asp?DDFDocuments/v/G/TBTN24/EGY419.DOCX</v>
      </c>
    </row>
    <row r="178" spans="1:18" ht="180" x14ac:dyDescent="0.25">
      <c r="A178" t="s">
        <v>991</v>
      </c>
      <c r="B178" s="7">
        <v>45331</v>
      </c>
      <c r="C178" s="6" t="str">
        <f>HYPERLINK("https://eping.wto.org/en/Search?viewData= G/TBT/N/EGY/379"," G/TBT/N/EGY/379")</f>
        <v xml:space="preserve"> G/TBT/N/EGY/379</v>
      </c>
      <c r="D178" s="6" t="s">
        <v>274</v>
      </c>
      <c r="E178" s="8" t="s">
        <v>594</v>
      </c>
      <c r="F178" s="8" t="s">
        <v>595</v>
      </c>
      <c r="G178" s="8" t="s">
        <v>373</v>
      </c>
      <c r="H178" s="6" t="s">
        <v>21</v>
      </c>
      <c r="I178" s="6" t="s">
        <v>374</v>
      </c>
      <c r="J178" s="6" t="s">
        <v>279</v>
      </c>
      <c r="K178" s="6" t="s">
        <v>21</v>
      </c>
      <c r="L178" s="6"/>
      <c r="M178" s="7">
        <v>45391</v>
      </c>
      <c r="N178" s="6" t="s">
        <v>24</v>
      </c>
      <c r="O178" s="6"/>
      <c r="P178" s="6" t="str">
        <f>HYPERLINK("https://docs.wto.org/imrd/directdoc.asp?DDFDocuments/t/G/TBTN24/EGY379.DOCX", "https://docs.wto.org/imrd/directdoc.asp?DDFDocuments/t/G/TBTN24/EGY379.DOCX")</f>
        <v>https://docs.wto.org/imrd/directdoc.asp?DDFDocuments/t/G/TBTN24/EGY379.DOCX</v>
      </c>
      <c r="Q178" s="6" t="str">
        <f>HYPERLINK("https://docs.wto.org/imrd/directdoc.asp?DDFDocuments/u/G/TBTN24/EGY379.DOCX", "https://docs.wto.org/imrd/directdoc.asp?DDFDocuments/u/G/TBTN24/EGY379.DOCX")</f>
        <v>https://docs.wto.org/imrd/directdoc.asp?DDFDocuments/u/G/TBTN24/EGY379.DOCX</v>
      </c>
      <c r="R178" s="6" t="str">
        <f>HYPERLINK("https://docs.wto.org/imrd/directdoc.asp?DDFDocuments/v/G/TBTN24/EGY379.DOCX", "https://docs.wto.org/imrd/directdoc.asp?DDFDocuments/v/G/TBTN24/EGY379.DOCX")</f>
        <v>https://docs.wto.org/imrd/directdoc.asp?DDFDocuments/v/G/TBTN24/EGY379.DOCX</v>
      </c>
    </row>
    <row r="179" spans="1:18" ht="180" x14ac:dyDescent="0.25">
      <c r="A179" t="s">
        <v>991</v>
      </c>
      <c r="B179" s="7">
        <v>45331</v>
      </c>
      <c r="C179" s="6" t="str">
        <f>HYPERLINK("https://eping.wto.org/en/Search?viewData= G/TBT/N/EGY/378"," G/TBT/N/EGY/378")</f>
        <v xml:space="preserve"> G/TBT/N/EGY/378</v>
      </c>
      <c r="D179" s="6" t="s">
        <v>274</v>
      </c>
      <c r="E179" s="8" t="s">
        <v>674</v>
      </c>
      <c r="F179" s="8" t="s">
        <v>675</v>
      </c>
      <c r="G179" s="8" t="s">
        <v>373</v>
      </c>
      <c r="H179" s="6" t="s">
        <v>21</v>
      </c>
      <c r="I179" s="6" t="s">
        <v>374</v>
      </c>
      <c r="J179" s="6" t="s">
        <v>279</v>
      </c>
      <c r="K179" s="6" t="s">
        <v>21</v>
      </c>
      <c r="L179" s="6"/>
      <c r="M179" s="7">
        <v>45391</v>
      </c>
      <c r="N179" s="6" t="s">
        <v>24</v>
      </c>
      <c r="O179" s="6"/>
      <c r="P179" s="6" t="str">
        <f>HYPERLINK("https://docs.wto.org/imrd/directdoc.asp?DDFDocuments/t/G/TBTN24/EGY378.DOCX", "https://docs.wto.org/imrd/directdoc.asp?DDFDocuments/t/G/TBTN24/EGY378.DOCX")</f>
        <v>https://docs.wto.org/imrd/directdoc.asp?DDFDocuments/t/G/TBTN24/EGY378.DOCX</v>
      </c>
      <c r="Q179" s="6" t="str">
        <f>HYPERLINK("https://docs.wto.org/imrd/directdoc.asp?DDFDocuments/u/G/TBTN24/EGY378.DOCX", "https://docs.wto.org/imrd/directdoc.asp?DDFDocuments/u/G/TBTN24/EGY378.DOCX")</f>
        <v>https://docs.wto.org/imrd/directdoc.asp?DDFDocuments/u/G/TBTN24/EGY378.DOCX</v>
      </c>
      <c r="R179" s="6" t="str">
        <f>HYPERLINK("https://docs.wto.org/imrd/directdoc.asp?DDFDocuments/v/G/TBTN24/EGY378.DOCX", "https://docs.wto.org/imrd/directdoc.asp?DDFDocuments/v/G/TBTN24/EGY378.DOCX")</f>
        <v>https://docs.wto.org/imrd/directdoc.asp?DDFDocuments/v/G/TBTN24/EGY378.DOCX</v>
      </c>
    </row>
    <row r="180" spans="1:18" ht="330" x14ac:dyDescent="0.25">
      <c r="A180" t="s">
        <v>989</v>
      </c>
      <c r="B180" s="7">
        <v>45337</v>
      </c>
      <c r="C180" s="6" t="str">
        <f>HYPERLINK("https://eping.wto.org/en/Search?viewData= G/TBT/N/EGY/414"," G/TBT/N/EGY/414")</f>
        <v xml:space="preserve"> G/TBT/N/EGY/414</v>
      </c>
      <c r="D180" s="6" t="s">
        <v>274</v>
      </c>
      <c r="E180" s="8" t="s">
        <v>362</v>
      </c>
      <c r="F180" s="8" t="s">
        <v>363</v>
      </c>
      <c r="G180" s="8" t="s">
        <v>364</v>
      </c>
      <c r="H180" s="6" t="s">
        <v>21</v>
      </c>
      <c r="I180" s="6" t="s">
        <v>365</v>
      </c>
      <c r="J180" s="6" t="s">
        <v>279</v>
      </c>
      <c r="K180" s="6" t="s">
        <v>21</v>
      </c>
      <c r="L180" s="6"/>
      <c r="M180" s="7">
        <v>45397</v>
      </c>
      <c r="N180" s="6" t="s">
        <v>24</v>
      </c>
      <c r="O180" s="6"/>
      <c r="P180" s="6" t="str">
        <f>HYPERLINK("https://docs.wto.org/imrd/directdoc.asp?DDFDocuments/t/G/TBTN24/EGY414.DOCX", "https://docs.wto.org/imrd/directdoc.asp?DDFDocuments/t/G/TBTN24/EGY414.DOCX")</f>
        <v>https://docs.wto.org/imrd/directdoc.asp?DDFDocuments/t/G/TBTN24/EGY414.DOCX</v>
      </c>
      <c r="Q180" s="6" t="str">
        <f>HYPERLINK("https://docs.wto.org/imrd/directdoc.asp?DDFDocuments/u/G/TBTN24/EGY414.DOCX", "https://docs.wto.org/imrd/directdoc.asp?DDFDocuments/u/G/TBTN24/EGY414.DOCX")</f>
        <v>https://docs.wto.org/imrd/directdoc.asp?DDFDocuments/u/G/TBTN24/EGY414.DOCX</v>
      </c>
      <c r="R180" s="6" t="str">
        <f>HYPERLINK("https://docs.wto.org/imrd/directdoc.asp?DDFDocuments/v/G/TBTN24/EGY414.DOCX", "https://docs.wto.org/imrd/directdoc.asp?DDFDocuments/v/G/TBTN24/EGY414.DOCX")</f>
        <v>https://docs.wto.org/imrd/directdoc.asp?DDFDocuments/v/G/TBTN24/EGY414.DOCX</v>
      </c>
    </row>
    <row r="181" spans="1:18" ht="240" x14ac:dyDescent="0.25">
      <c r="A181" t="s">
        <v>980</v>
      </c>
      <c r="B181" s="7">
        <v>45338</v>
      </c>
      <c r="C181" s="6" t="str">
        <f>HYPERLINK("https://eping.wto.org/en/Search?viewData= G/TBT/N/EGY/421"," G/TBT/N/EGY/421")</f>
        <v xml:space="preserve"> G/TBT/N/EGY/421</v>
      </c>
      <c r="D181" s="6" t="s">
        <v>274</v>
      </c>
      <c r="E181" s="8" t="s">
        <v>322</v>
      </c>
      <c r="F181" s="8" t="s">
        <v>323</v>
      </c>
      <c r="G181" s="8" t="s">
        <v>324</v>
      </c>
      <c r="H181" s="6" t="s">
        <v>21</v>
      </c>
      <c r="I181" s="6" t="s">
        <v>325</v>
      </c>
      <c r="J181" s="6" t="s">
        <v>279</v>
      </c>
      <c r="K181" s="6" t="s">
        <v>21</v>
      </c>
      <c r="L181" s="6"/>
      <c r="M181" s="7">
        <v>45398</v>
      </c>
      <c r="N181" s="6" t="s">
        <v>24</v>
      </c>
      <c r="O181" s="6"/>
      <c r="P181" s="6" t="str">
        <f>HYPERLINK("https://docs.wto.org/imrd/directdoc.asp?DDFDocuments/t/G/TBTN24/EGY421.DOCX", "https://docs.wto.org/imrd/directdoc.asp?DDFDocuments/t/G/TBTN24/EGY421.DOCX")</f>
        <v>https://docs.wto.org/imrd/directdoc.asp?DDFDocuments/t/G/TBTN24/EGY421.DOCX</v>
      </c>
      <c r="Q181" s="6" t="str">
        <f>HYPERLINK("https://docs.wto.org/imrd/directdoc.asp?DDFDocuments/u/G/TBTN24/EGY421.DOCX", "https://docs.wto.org/imrd/directdoc.asp?DDFDocuments/u/G/TBTN24/EGY421.DOCX")</f>
        <v>https://docs.wto.org/imrd/directdoc.asp?DDFDocuments/u/G/TBTN24/EGY421.DOCX</v>
      </c>
      <c r="R181" s="6" t="str">
        <f>HYPERLINK("https://docs.wto.org/imrd/directdoc.asp?DDFDocuments/v/G/TBTN24/EGY421.DOCX", "https://docs.wto.org/imrd/directdoc.asp?DDFDocuments/v/G/TBTN24/EGY421.DOCX")</f>
        <v>https://docs.wto.org/imrd/directdoc.asp?DDFDocuments/v/G/TBTN24/EGY421.DOCX</v>
      </c>
    </row>
    <row r="182" spans="1:18" ht="255" x14ac:dyDescent="0.25">
      <c r="A182" t="s">
        <v>979</v>
      </c>
      <c r="B182" s="7">
        <v>45338</v>
      </c>
      <c r="C182" s="6" t="str">
        <f>HYPERLINK("https://eping.wto.org/en/Search?viewData= G/TBT/N/EGY/427"," G/TBT/N/EGY/427")</f>
        <v xml:space="preserve"> G/TBT/N/EGY/427</v>
      </c>
      <c r="D182" s="6" t="s">
        <v>274</v>
      </c>
      <c r="E182" s="8" t="s">
        <v>318</v>
      </c>
      <c r="F182" s="8" t="s">
        <v>319</v>
      </c>
      <c r="G182" s="8" t="s">
        <v>320</v>
      </c>
      <c r="H182" s="6" t="s">
        <v>21</v>
      </c>
      <c r="I182" s="6" t="s">
        <v>321</v>
      </c>
      <c r="J182" s="6" t="s">
        <v>279</v>
      </c>
      <c r="K182" s="6" t="s">
        <v>21</v>
      </c>
      <c r="L182" s="6"/>
      <c r="M182" s="7">
        <v>45398</v>
      </c>
      <c r="N182" s="6" t="s">
        <v>24</v>
      </c>
      <c r="O182" s="6"/>
      <c r="P182" s="6" t="str">
        <f>HYPERLINK("https://docs.wto.org/imrd/directdoc.asp?DDFDocuments/t/G/TBTN24/EGY427.DOCX", "https://docs.wto.org/imrd/directdoc.asp?DDFDocuments/t/G/TBTN24/EGY427.DOCX")</f>
        <v>https://docs.wto.org/imrd/directdoc.asp?DDFDocuments/t/G/TBTN24/EGY427.DOCX</v>
      </c>
      <c r="Q182" s="6" t="str">
        <f>HYPERLINK("https://docs.wto.org/imrd/directdoc.asp?DDFDocuments/u/G/TBTN24/EGY427.DOCX", "https://docs.wto.org/imrd/directdoc.asp?DDFDocuments/u/G/TBTN24/EGY427.DOCX")</f>
        <v>https://docs.wto.org/imrd/directdoc.asp?DDFDocuments/u/G/TBTN24/EGY427.DOCX</v>
      </c>
      <c r="R182" s="6" t="str">
        <f>HYPERLINK("https://docs.wto.org/imrd/directdoc.asp?DDFDocuments/v/G/TBTN24/EGY427.DOCX", "https://docs.wto.org/imrd/directdoc.asp?DDFDocuments/v/G/TBTN24/EGY427.DOCX")</f>
        <v>https://docs.wto.org/imrd/directdoc.asp?DDFDocuments/v/G/TBTN24/EGY427.DOCX</v>
      </c>
    </row>
    <row r="183" spans="1:18" ht="225" x14ac:dyDescent="0.25">
      <c r="A183" t="s">
        <v>979</v>
      </c>
      <c r="B183" s="7">
        <v>45331</v>
      </c>
      <c r="C183" s="6" t="str">
        <f>HYPERLINK("https://eping.wto.org/en/Search?viewData= G/TBT/N/EGY/377"," G/TBT/N/EGY/377")</f>
        <v xml:space="preserve"> G/TBT/N/EGY/377</v>
      </c>
      <c r="D183" s="6" t="s">
        <v>274</v>
      </c>
      <c r="E183" s="8" t="s">
        <v>622</v>
      </c>
      <c r="F183" s="8" t="s">
        <v>623</v>
      </c>
      <c r="G183" s="8" t="s">
        <v>320</v>
      </c>
      <c r="H183" s="6" t="s">
        <v>624</v>
      </c>
      <c r="I183" s="6" t="s">
        <v>321</v>
      </c>
      <c r="J183" s="6" t="s">
        <v>279</v>
      </c>
      <c r="K183" s="6" t="s">
        <v>21</v>
      </c>
      <c r="L183" s="6"/>
      <c r="M183" s="7">
        <v>45391</v>
      </c>
      <c r="N183" s="6" t="s">
        <v>24</v>
      </c>
      <c r="O183" s="6"/>
      <c r="P183" s="6" t="str">
        <f>HYPERLINK("https://docs.wto.org/imrd/directdoc.asp?DDFDocuments/t/G/TBTN24/EGY377.DOCX", "https://docs.wto.org/imrd/directdoc.asp?DDFDocuments/t/G/TBTN24/EGY377.DOCX")</f>
        <v>https://docs.wto.org/imrd/directdoc.asp?DDFDocuments/t/G/TBTN24/EGY377.DOCX</v>
      </c>
      <c r="Q183" s="6" t="str">
        <f>HYPERLINK("https://docs.wto.org/imrd/directdoc.asp?DDFDocuments/u/G/TBTN24/EGY377.DOCX", "https://docs.wto.org/imrd/directdoc.asp?DDFDocuments/u/G/TBTN24/EGY377.DOCX")</f>
        <v>https://docs.wto.org/imrd/directdoc.asp?DDFDocuments/u/G/TBTN24/EGY377.DOCX</v>
      </c>
      <c r="R183" s="6" t="str">
        <f>HYPERLINK("https://docs.wto.org/imrd/directdoc.asp?DDFDocuments/v/G/TBTN24/EGY377.DOCX", "https://docs.wto.org/imrd/directdoc.asp?DDFDocuments/v/G/TBTN24/EGY377.DOCX")</f>
        <v>https://docs.wto.org/imrd/directdoc.asp?DDFDocuments/v/G/TBTN24/EGY377.DOCX</v>
      </c>
    </row>
    <row r="184" spans="1:18" ht="270" x14ac:dyDescent="0.25">
      <c r="A184" t="s">
        <v>976</v>
      </c>
      <c r="B184" s="7">
        <v>45338</v>
      </c>
      <c r="C184" s="6" t="str">
        <f>HYPERLINK("https://eping.wto.org/en/Search?viewData= G/TBT/N/EGY/428"," G/TBT/N/EGY/428")</f>
        <v xml:space="preserve"> G/TBT/N/EGY/428</v>
      </c>
      <c r="D184" s="6" t="s">
        <v>274</v>
      </c>
      <c r="E184" s="8" t="s">
        <v>306</v>
      </c>
      <c r="F184" s="8" t="s">
        <v>307</v>
      </c>
      <c r="G184" s="8" t="s">
        <v>308</v>
      </c>
      <c r="H184" s="6" t="s">
        <v>21</v>
      </c>
      <c r="I184" s="6" t="s">
        <v>309</v>
      </c>
      <c r="J184" s="6" t="s">
        <v>279</v>
      </c>
      <c r="K184" s="6" t="s">
        <v>21</v>
      </c>
      <c r="L184" s="6"/>
      <c r="M184" s="7">
        <v>45398</v>
      </c>
      <c r="N184" s="6" t="s">
        <v>24</v>
      </c>
      <c r="O184" s="6"/>
      <c r="P184" s="6" t="str">
        <f>HYPERLINK("https://docs.wto.org/imrd/directdoc.asp?DDFDocuments/t/G/TBTN24/EGY428.DOCX", "https://docs.wto.org/imrd/directdoc.asp?DDFDocuments/t/G/TBTN24/EGY428.DOCX")</f>
        <v>https://docs.wto.org/imrd/directdoc.asp?DDFDocuments/t/G/TBTN24/EGY428.DOCX</v>
      </c>
      <c r="Q184" s="6" t="str">
        <f>HYPERLINK("https://docs.wto.org/imrd/directdoc.asp?DDFDocuments/u/G/TBTN24/EGY428.DOCX", "https://docs.wto.org/imrd/directdoc.asp?DDFDocuments/u/G/TBTN24/EGY428.DOCX")</f>
        <v>https://docs.wto.org/imrd/directdoc.asp?DDFDocuments/u/G/TBTN24/EGY428.DOCX</v>
      </c>
      <c r="R184" s="6" t="str">
        <f>HYPERLINK("https://docs.wto.org/imrd/directdoc.asp?DDFDocuments/v/G/TBTN24/EGY428.DOCX", "https://docs.wto.org/imrd/directdoc.asp?DDFDocuments/v/G/TBTN24/EGY428.DOCX")</f>
        <v>https://docs.wto.org/imrd/directdoc.asp?DDFDocuments/v/G/TBTN24/EGY428.DOCX</v>
      </c>
    </row>
    <row r="185" spans="1:18" ht="315" x14ac:dyDescent="0.25">
      <c r="A185" t="s">
        <v>976</v>
      </c>
      <c r="B185" s="7">
        <v>45331</v>
      </c>
      <c r="C185" s="6" t="str">
        <f>HYPERLINK("https://eping.wto.org/en/Search?viewData= G/TBT/N/EGY/383"," G/TBT/N/EGY/383")</f>
        <v xml:space="preserve"> G/TBT/N/EGY/383</v>
      </c>
      <c r="D185" s="6" t="s">
        <v>274</v>
      </c>
      <c r="E185" s="8" t="s">
        <v>610</v>
      </c>
      <c r="F185" s="8" t="s">
        <v>611</v>
      </c>
      <c r="G185" s="8" t="s">
        <v>308</v>
      </c>
      <c r="H185" s="6" t="s">
        <v>21</v>
      </c>
      <c r="I185" s="6" t="s">
        <v>309</v>
      </c>
      <c r="J185" s="6" t="s">
        <v>279</v>
      </c>
      <c r="K185" s="6" t="s">
        <v>21</v>
      </c>
      <c r="L185" s="6"/>
      <c r="M185" s="7">
        <v>45391</v>
      </c>
      <c r="N185" s="6" t="s">
        <v>24</v>
      </c>
      <c r="O185" s="6"/>
      <c r="P185" s="6" t="str">
        <f>HYPERLINK("https://docs.wto.org/imrd/directdoc.asp?DDFDocuments/t/G/TBTN24/EGY383.DOCX", "https://docs.wto.org/imrd/directdoc.asp?DDFDocuments/t/G/TBTN24/EGY383.DOCX")</f>
        <v>https://docs.wto.org/imrd/directdoc.asp?DDFDocuments/t/G/TBTN24/EGY383.DOCX</v>
      </c>
      <c r="Q185" s="6" t="str">
        <f>HYPERLINK("https://docs.wto.org/imrd/directdoc.asp?DDFDocuments/u/G/TBTN24/EGY383.DOCX", "https://docs.wto.org/imrd/directdoc.asp?DDFDocuments/u/G/TBTN24/EGY383.DOCX")</f>
        <v>https://docs.wto.org/imrd/directdoc.asp?DDFDocuments/u/G/TBTN24/EGY383.DOCX</v>
      </c>
      <c r="R185" s="6" t="str">
        <f>HYPERLINK("https://docs.wto.org/imrd/directdoc.asp?DDFDocuments/v/G/TBTN24/EGY383.DOCX", "https://docs.wto.org/imrd/directdoc.asp?DDFDocuments/v/G/TBTN24/EGY383.DOCX")</f>
        <v>https://docs.wto.org/imrd/directdoc.asp?DDFDocuments/v/G/TBTN24/EGY383.DOCX</v>
      </c>
    </row>
    <row r="186" spans="1:18" ht="30" x14ac:dyDescent="0.25">
      <c r="A186" t="s">
        <v>952</v>
      </c>
      <c r="B186" s="7">
        <v>45344</v>
      </c>
      <c r="C186" s="6" t="str">
        <f>HYPERLINK("https://eping.wto.org/en/Search?viewData= G/TBT/N/JPN/799"," G/TBT/N/JPN/799")</f>
        <v xml:space="preserve"> G/TBT/N/JPN/799</v>
      </c>
      <c r="D186" s="6" t="s">
        <v>210</v>
      </c>
      <c r="E186" s="8" t="s">
        <v>211</v>
      </c>
      <c r="F186" s="8" t="s">
        <v>212</v>
      </c>
      <c r="G186" s="8" t="s">
        <v>213</v>
      </c>
      <c r="H186" s="6" t="s">
        <v>21</v>
      </c>
      <c r="I186" s="6" t="s">
        <v>214</v>
      </c>
      <c r="J186" s="6" t="s">
        <v>22</v>
      </c>
      <c r="K186" s="6" t="s">
        <v>23</v>
      </c>
      <c r="L186" s="6"/>
      <c r="M186" s="7">
        <v>45404</v>
      </c>
      <c r="N186" s="6" t="s">
        <v>24</v>
      </c>
      <c r="O186" s="8" t="s">
        <v>215</v>
      </c>
      <c r="P186" s="6" t="str">
        <f>HYPERLINK("https://docs.wto.org/imrd/directdoc.asp?DDFDocuments/t/G/TBTN24/JPN799.DOCX", "https://docs.wto.org/imrd/directdoc.asp?DDFDocuments/t/G/TBTN24/JPN799.DOCX")</f>
        <v>https://docs.wto.org/imrd/directdoc.asp?DDFDocuments/t/G/TBTN24/JPN799.DOCX</v>
      </c>
      <c r="Q186" s="6" t="str">
        <f>HYPERLINK("https://docs.wto.org/imrd/directdoc.asp?DDFDocuments/u/G/TBTN24/JPN799.DOCX", "https://docs.wto.org/imrd/directdoc.asp?DDFDocuments/u/G/TBTN24/JPN799.DOCX")</f>
        <v>https://docs.wto.org/imrd/directdoc.asp?DDFDocuments/u/G/TBTN24/JPN799.DOCX</v>
      </c>
      <c r="R186" s="6" t="str">
        <f>HYPERLINK("https://docs.wto.org/imrd/directdoc.asp?DDFDocuments/v/G/TBTN24/JPN799.DOCX", "https://docs.wto.org/imrd/directdoc.asp?DDFDocuments/v/G/TBTN24/JPN799.DOCX")</f>
        <v>https://docs.wto.org/imrd/directdoc.asp?DDFDocuments/v/G/TBTN24/JPN799.DOCX</v>
      </c>
    </row>
    <row r="187" spans="1:18" ht="45" x14ac:dyDescent="0.25">
      <c r="A187" t="s">
        <v>1023</v>
      </c>
      <c r="B187" s="7">
        <v>45334</v>
      </c>
      <c r="C187" s="6" t="str">
        <f>HYPERLINK("https://eping.wto.org/en/Search?viewData= G/TBT/N/CHN/1822"," G/TBT/N/CHN/1822")</f>
        <v xml:space="preserve"> G/TBT/N/CHN/1822</v>
      </c>
      <c r="D187" s="6" t="s">
        <v>420</v>
      </c>
      <c r="E187" s="8" t="s">
        <v>493</v>
      </c>
      <c r="F187" s="8" t="s">
        <v>494</v>
      </c>
      <c r="G187" s="8" t="s">
        <v>495</v>
      </c>
      <c r="H187" s="6" t="s">
        <v>496</v>
      </c>
      <c r="I187" s="6" t="s">
        <v>497</v>
      </c>
      <c r="J187" s="6" t="s">
        <v>498</v>
      </c>
      <c r="K187" s="6" t="s">
        <v>21</v>
      </c>
      <c r="L187" s="6"/>
      <c r="M187" s="7">
        <v>45394</v>
      </c>
      <c r="N187" s="6" t="s">
        <v>24</v>
      </c>
      <c r="O187" s="8" t="s">
        <v>499</v>
      </c>
      <c r="P187" s="6" t="str">
        <f>HYPERLINK("https://docs.wto.org/imrd/directdoc.asp?DDFDocuments/t/G/TBTN24/CHN1822.DOCX", "https://docs.wto.org/imrd/directdoc.asp?DDFDocuments/t/G/TBTN24/CHN1822.DOCX")</f>
        <v>https://docs.wto.org/imrd/directdoc.asp?DDFDocuments/t/G/TBTN24/CHN1822.DOCX</v>
      </c>
      <c r="Q187" s="6" t="str">
        <f>HYPERLINK("https://docs.wto.org/imrd/directdoc.asp?DDFDocuments/u/G/TBTN24/CHN1822.DOCX", "https://docs.wto.org/imrd/directdoc.asp?DDFDocuments/u/G/TBTN24/CHN1822.DOCX")</f>
        <v>https://docs.wto.org/imrd/directdoc.asp?DDFDocuments/u/G/TBTN24/CHN1822.DOCX</v>
      </c>
      <c r="R187" s="6" t="str">
        <f>HYPERLINK("https://docs.wto.org/imrd/directdoc.asp?DDFDocuments/v/G/TBTN24/CHN1822.DOCX", "https://docs.wto.org/imrd/directdoc.asp?DDFDocuments/v/G/TBTN24/CHN1822.DOCX")</f>
        <v>https://docs.wto.org/imrd/directdoc.asp?DDFDocuments/v/G/TBTN24/CHN1822.DOCX</v>
      </c>
    </row>
    <row r="188" spans="1:18" ht="165" x14ac:dyDescent="0.25">
      <c r="A188" t="s">
        <v>1036</v>
      </c>
      <c r="B188" s="7">
        <v>45331</v>
      </c>
      <c r="C188" s="6" t="str">
        <f>HYPERLINK("https://eping.wto.org/en/Search?viewData= G/TBT/N/KEN/1579"," G/TBT/N/KEN/1579")</f>
        <v xml:space="preserve"> G/TBT/N/KEN/1579</v>
      </c>
      <c r="D188" s="6" t="s">
        <v>576</v>
      </c>
      <c r="E188" s="8" t="s">
        <v>653</v>
      </c>
      <c r="F188" s="8" t="s">
        <v>654</v>
      </c>
      <c r="G188" s="8" t="s">
        <v>655</v>
      </c>
      <c r="H188" s="6" t="s">
        <v>656</v>
      </c>
      <c r="I188" s="6" t="s">
        <v>657</v>
      </c>
      <c r="J188" s="6" t="s">
        <v>658</v>
      </c>
      <c r="K188" s="6" t="s">
        <v>141</v>
      </c>
      <c r="L188" s="6"/>
      <c r="M188" s="7">
        <v>45391</v>
      </c>
      <c r="N188" s="6" t="s">
        <v>24</v>
      </c>
      <c r="O188" s="8" t="s">
        <v>659</v>
      </c>
      <c r="P188" s="6" t="str">
        <f>HYPERLINK("https://docs.wto.org/imrd/directdoc.asp?DDFDocuments/t/G/TBTN24/KEN1579.DOCX", "https://docs.wto.org/imrd/directdoc.asp?DDFDocuments/t/G/TBTN24/KEN1579.DOCX")</f>
        <v>https://docs.wto.org/imrd/directdoc.asp?DDFDocuments/t/G/TBTN24/KEN1579.DOCX</v>
      </c>
      <c r="Q188" s="6" t="str">
        <f>HYPERLINK("https://docs.wto.org/imrd/directdoc.asp?DDFDocuments/u/G/TBTN24/KEN1579.DOCX", "https://docs.wto.org/imrd/directdoc.asp?DDFDocuments/u/G/TBTN24/KEN1579.DOCX")</f>
        <v>https://docs.wto.org/imrd/directdoc.asp?DDFDocuments/u/G/TBTN24/KEN1579.DOCX</v>
      </c>
      <c r="R188" s="6" t="str">
        <f>HYPERLINK("https://docs.wto.org/imrd/directdoc.asp?DDFDocuments/v/G/TBTN24/KEN1579.DOCX", "https://docs.wto.org/imrd/directdoc.asp?DDFDocuments/v/G/TBTN24/KEN1579.DOCX")</f>
        <v>https://docs.wto.org/imrd/directdoc.asp?DDFDocuments/v/G/TBTN24/KEN1579.DOCX</v>
      </c>
    </row>
    <row r="189" spans="1:18" ht="150" x14ac:dyDescent="0.25">
      <c r="A189" t="s">
        <v>1036</v>
      </c>
      <c r="B189" s="7">
        <v>45331</v>
      </c>
      <c r="C189" s="6" t="str">
        <f>HYPERLINK("https://eping.wto.org/en/Search?viewData= G/TBT/N/KEN/1580"," G/TBT/N/KEN/1580")</f>
        <v xml:space="preserve"> G/TBT/N/KEN/1580</v>
      </c>
      <c r="D189" s="6" t="s">
        <v>576</v>
      </c>
      <c r="E189" s="8" t="s">
        <v>660</v>
      </c>
      <c r="F189" s="8" t="s">
        <v>661</v>
      </c>
      <c r="G189" s="8" t="s">
        <v>655</v>
      </c>
      <c r="H189" s="6" t="s">
        <v>662</v>
      </c>
      <c r="I189" s="6" t="s">
        <v>657</v>
      </c>
      <c r="J189" s="6" t="s">
        <v>658</v>
      </c>
      <c r="K189" s="6" t="s">
        <v>141</v>
      </c>
      <c r="L189" s="6"/>
      <c r="M189" s="7">
        <v>45391</v>
      </c>
      <c r="N189" s="6" t="s">
        <v>24</v>
      </c>
      <c r="O189" s="8" t="s">
        <v>663</v>
      </c>
      <c r="P189" s="6" t="str">
        <f>HYPERLINK("https://docs.wto.org/imrd/directdoc.asp?DDFDocuments/t/G/TBTN24/KEN1580.DOCX", "https://docs.wto.org/imrd/directdoc.asp?DDFDocuments/t/G/TBTN24/KEN1580.DOCX")</f>
        <v>https://docs.wto.org/imrd/directdoc.asp?DDFDocuments/t/G/TBTN24/KEN1580.DOCX</v>
      </c>
      <c r="Q189" s="6" t="str">
        <f>HYPERLINK("https://docs.wto.org/imrd/directdoc.asp?DDFDocuments/u/G/TBTN24/KEN1580.DOCX", "https://docs.wto.org/imrd/directdoc.asp?DDFDocuments/u/G/TBTN24/KEN1580.DOCX")</f>
        <v>https://docs.wto.org/imrd/directdoc.asp?DDFDocuments/u/G/TBTN24/KEN1580.DOCX</v>
      </c>
      <c r="R189" s="6" t="str">
        <f>HYPERLINK("https://docs.wto.org/imrd/directdoc.asp?DDFDocuments/v/G/TBTN24/KEN1580.DOCX", "https://docs.wto.org/imrd/directdoc.asp?DDFDocuments/v/G/TBTN24/KEN1580.DOCX")</f>
        <v>https://docs.wto.org/imrd/directdoc.asp?DDFDocuments/v/G/TBTN24/KEN1580.DOCX</v>
      </c>
    </row>
    <row r="190" spans="1:18" ht="165" x14ac:dyDescent="0.25">
      <c r="A190" t="s">
        <v>1036</v>
      </c>
      <c r="B190" s="7">
        <v>45331</v>
      </c>
      <c r="C190" s="6" t="str">
        <f>HYPERLINK("https://eping.wto.org/en/Search?viewData= G/TBT/N/KEN/1582"," G/TBT/N/KEN/1582")</f>
        <v xml:space="preserve"> G/TBT/N/KEN/1582</v>
      </c>
      <c r="D190" s="6" t="s">
        <v>576</v>
      </c>
      <c r="E190" s="8" t="s">
        <v>720</v>
      </c>
      <c r="F190" s="8" t="s">
        <v>721</v>
      </c>
      <c r="G190" s="8" t="s">
        <v>655</v>
      </c>
      <c r="H190" s="6" t="s">
        <v>21</v>
      </c>
      <c r="I190" s="6" t="s">
        <v>657</v>
      </c>
      <c r="J190" s="6" t="s">
        <v>658</v>
      </c>
      <c r="K190" s="6" t="s">
        <v>141</v>
      </c>
      <c r="L190" s="6"/>
      <c r="M190" s="7">
        <v>45391</v>
      </c>
      <c r="N190" s="6" t="s">
        <v>24</v>
      </c>
      <c r="O190" s="8" t="s">
        <v>722</v>
      </c>
      <c r="P190" s="6" t="str">
        <f>HYPERLINK("https://docs.wto.org/imrd/directdoc.asp?DDFDocuments/t/G/TBTN21/KEN1582.DOCX", "https://docs.wto.org/imrd/directdoc.asp?DDFDocuments/t/G/TBTN21/KEN1582.DOCX")</f>
        <v>https://docs.wto.org/imrd/directdoc.asp?DDFDocuments/t/G/TBTN21/KEN1582.DOCX</v>
      </c>
      <c r="Q190" s="6" t="str">
        <f>HYPERLINK("https://docs.wto.org/imrd/directdoc.asp?DDFDocuments/u/G/TBTN21/KEN1582.DOCX", "https://docs.wto.org/imrd/directdoc.asp?DDFDocuments/u/G/TBTN21/KEN1582.DOCX")</f>
        <v>https://docs.wto.org/imrd/directdoc.asp?DDFDocuments/u/G/TBTN21/KEN1582.DOCX</v>
      </c>
      <c r="R190" s="6" t="str">
        <f>HYPERLINK("https://docs.wto.org/imrd/directdoc.asp?DDFDocuments/v/G/TBTN21/KEN1582.DOCX", "https://docs.wto.org/imrd/directdoc.asp?DDFDocuments/v/G/TBTN21/KEN1582.DOCX")</f>
        <v>https://docs.wto.org/imrd/directdoc.asp?DDFDocuments/v/G/TBTN21/KEN1582.DOCX</v>
      </c>
    </row>
    <row r="191" spans="1:18" ht="120" x14ac:dyDescent="0.25">
      <c r="A191" t="s">
        <v>953</v>
      </c>
      <c r="B191" s="7">
        <v>45343</v>
      </c>
      <c r="C191" s="6" t="str">
        <f>HYPERLINK("https://eping.wto.org/en/Search?viewData= G/TBT/N/ISR/1319"," G/TBT/N/ISR/1319")</f>
        <v xml:space="preserve"> G/TBT/N/ISR/1319</v>
      </c>
      <c r="D191" s="6" t="s">
        <v>25</v>
      </c>
      <c r="E191" s="8" t="s">
        <v>220</v>
      </c>
      <c r="F191" s="8" t="s">
        <v>221</v>
      </c>
      <c r="G191" s="8" t="s">
        <v>222</v>
      </c>
      <c r="H191" s="6" t="s">
        <v>223</v>
      </c>
      <c r="I191" s="6" t="s">
        <v>224</v>
      </c>
      <c r="J191" s="6" t="s">
        <v>225</v>
      </c>
      <c r="K191" s="6" t="s">
        <v>23</v>
      </c>
      <c r="L191" s="6"/>
      <c r="M191" s="7">
        <v>45403</v>
      </c>
      <c r="N191" s="6" t="s">
        <v>24</v>
      </c>
      <c r="O191" s="8" t="s">
        <v>226</v>
      </c>
      <c r="P191" s="6" t="str">
        <f>HYPERLINK("https://docs.wto.org/imrd/directdoc.asp?DDFDocuments/t/G/TBTN24/ISR1319.DOCX", "https://docs.wto.org/imrd/directdoc.asp?DDFDocuments/t/G/TBTN24/ISR1319.DOCX")</f>
        <v>https://docs.wto.org/imrd/directdoc.asp?DDFDocuments/t/G/TBTN24/ISR1319.DOCX</v>
      </c>
      <c r="Q191" s="6" t="str">
        <f>HYPERLINK("https://docs.wto.org/imrd/directdoc.asp?DDFDocuments/u/G/TBTN24/ISR1319.DOCX", "https://docs.wto.org/imrd/directdoc.asp?DDFDocuments/u/G/TBTN24/ISR1319.DOCX")</f>
        <v>https://docs.wto.org/imrd/directdoc.asp?DDFDocuments/u/G/TBTN24/ISR1319.DOCX</v>
      </c>
      <c r="R191" s="6" t="str">
        <f>HYPERLINK("https://docs.wto.org/imrd/directdoc.asp?DDFDocuments/v/G/TBTN24/ISR1319.DOCX", "https://docs.wto.org/imrd/directdoc.asp?DDFDocuments/v/G/TBTN24/ISR1319.DOCX")</f>
        <v>https://docs.wto.org/imrd/directdoc.asp?DDFDocuments/v/G/TBTN24/ISR1319.DOCX</v>
      </c>
    </row>
    <row r="192" spans="1:18" ht="45" x14ac:dyDescent="0.25">
      <c r="A192" t="s">
        <v>1029</v>
      </c>
      <c r="B192" s="7">
        <v>45331</v>
      </c>
      <c r="C192" s="6" t="str">
        <f>HYPERLINK("https://eping.wto.org/en/Search?viewData= G/TBT/N/CHN/1800"," G/TBT/N/CHN/1800")</f>
        <v xml:space="preserve"> G/TBT/N/CHN/1800</v>
      </c>
      <c r="D192" s="6" t="s">
        <v>420</v>
      </c>
      <c r="E192" s="8" t="s">
        <v>605</v>
      </c>
      <c r="F192" s="8" t="s">
        <v>606</v>
      </c>
      <c r="G192" s="8" t="s">
        <v>607</v>
      </c>
      <c r="H192" s="6" t="s">
        <v>608</v>
      </c>
      <c r="I192" s="6" t="s">
        <v>425</v>
      </c>
      <c r="J192" s="6" t="s">
        <v>31</v>
      </c>
      <c r="K192" s="6" t="s">
        <v>21</v>
      </c>
      <c r="L192" s="6"/>
      <c r="M192" s="7">
        <v>45391</v>
      </c>
      <c r="N192" s="6" t="s">
        <v>24</v>
      </c>
      <c r="O192" s="8" t="s">
        <v>609</v>
      </c>
      <c r="P192" s="6" t="str">
        <f>HYPERLINK("https://docs.wto.org/imrd/directdoc.asp?DDFDocuments/t/G/TBTN24/CHN1800.DOCX", "https://docs.wto.org/imrd/directdoc.asp?DDFDocuments/t/G/TBTN24/CHN1800.DOCX")</f>
        <v>https://docs.wto.org/imrd/directdoc.asp?DDFDocuments/t/G/TBTN24/CHN1800.DOCX</v>
      </c>
      <c r="Q192" s="6" t="str">
        <f>HYPERLINK("https://docs.wto.org/imrd/directdoc.asp?DDFDocuments/u/G/TBTN24/CHN1800.DOCX", "https://docs.wto.org/imrd/directdoc.asp?DDFDocuments/u/G/TBTN24/CHN1800.DOCX")</f>
        <v>https://docs.wto.org/imrd/directdoc.asp?DDFDocuments/u/G/TBTN24/CHN1800.DOCX</v>
      </c>
      <c r="R192" s="6" t="str">
        <f>HYPERLINK("https://docs.wto.org/imrd/directdoc.asp?DDFDocuments/v/G/TBTN24/CHN1800.DOCX", "https://docs.wto.org/imrd/directdoc.asp?DDFDocuments/v/G/TBTN24/CHN1800.DOCX")</f>
        <v>https://docs.wto.org/imrd/directdoc.asp?DDFDocuments/v/G/TBTN24/CHN1800.DOCX</v>
      </c>
    </row>
    <row r="193" spans="1:18" ht="30" x14ac:dyDescent="0.25">
      <c r="A193" t="s">
        <v>969</v>
      </c>
      <c r="B193" s="7">
        <v>45349</v>
      </c>
      <c r="C193" s="6" t="str">
        <f>HYPERLINK("https://eping.wto.org/en/Search?viewData= G/TBT/N/RWA/1004"," G/TBT/N/RWA/1004")</f>
        <v xml:space="preserve"> G/TBT/N/RWA/1004</v>
      </c>
      <c r="D193" s="6" t="s">
        <v>83</v>
      </c>
      <c r="E193" s="8" t="s">
        <v>109</v>
      </c>
      <c r="F193" s="8" t="s">
        <v>110</v>
      </c>
      <c r="G193" s="8" t="s">
        <v>111</v>
      </c>
      <c r="H193" s="6" t="s">
        <v>112</v>
      </c>
      <c r="I193" s="6" t="s">
        <v>113</v>
      </c>
      <c r="J193" s="6" t="s">
        <v>114</v>
      </c>
      <c r="K193" s="6" t="s">
        <v>115</v>
      </c>
      <c r="L193" s="6"/>
      <c r="M193" s="7">
        <v>45409</v>
      </c>
      <c r="N193" s="6" t="s">
        <v>24</v>
      </c>
      <c r="O193" s="8" t="s">
        <v>116</v>
      </c>
      <c r="P193" s="6" t="str">
        <f>HYPERLINK("https://docs.wto.org/imrd/directdoc.asp?DDFDocuments/t/G/TBTN24/RWA1004.DOCX", "https://docs.wto.org/imrd/directdoc.asp?DDFDocuments/t/G/TBTN24/RWA1004.DOCX")</f>
        <v>https://docs.wto.org/imrd/directdoc.asp?DDFDocuments/t/G/TBTN24/RWA1004.DOCX</v>
      </c>
      <c r="Q193" s="6"/>
      <c r="R193" s="6"/>
    </row>
    <row r="194" spans="1:18" ht="195" x14ac:dyDescent="0.25">
      <c r="A194" t="s">
        <v>992</v>
      </c>
      <c r="B194" s="7">
        <v>45337</v>
      </c>
      <c r="C194" s="6" t="str">
        <f>HYPERLINK("https://eping.wto.org/en/Search?viewData= G/TBT/N/EGY/407"," G/TBT/N/EGY/407")</f>
        <v xml:space="preserve"> G/TBT/N/EGY/407</v>
      </c>
      <c r="D194" s="6" t="s">
        <v>274</v>
      </c>
      <c r="E194" s="8" t="s">
        <v>375</v>
      </c>
      <c r="F194" s="8" t="s">
        <v>376</v>
      </c>
      <c r="G194" s="8" t="s">
        <v>377</v>
      </c>
      <c r="H194" s="6" t="s">
        <v>21</v>
      </c>
      <c r="I194" s="6" t="s">
        <v>378</v>
      </c>
      <c r="J194" s="6" t="s">
        <v>279</v>
      </c>
      <c r="K194" s="6" t="s">
        <v>21</v>
      </c>
      <c r="L194" s="6"/>
      <c r="M194" s="7">
        <v>45397</v>
      </c>
      <c r="N194" s="6" t="s">
        <v>24</v>
      </c>
      <c r="O194" s="6"/>
      <c r="P194" s="6" t="str">
        <f>HYPERLINK("https://docs.wto.org/imrd/directdoc.asp?DDFDocuments/t/G/TBTN24/EGY407.DOCX", "https://docs.wto.org/imrd/directdoc.asp?DDFDocuments/t/G/TBTN24/EGY407.DOCX")</f>
        <v>https://docs.wto.org/imrd/directdoc.asp?DDFDocuments/t/G/TBTN24/EGY407.DOCX</v>
      </c>
      <c r="Q194" s="6" t="str">
        <f>HYPERLINK("https://docs.wto.org/imrd/directdoc.asp?DDFDocuments/u/G/TBTN24/EGY407.DOCX", "https://docs.wto.org/imrd/directdoc.asp?DDFDocuments/u/G/TBTN24/EGY407.DOCX")</f>
        <v>https://docs.wto.org/imrd/directdoc.asp?DDFDocuments/u/G/TBTN24/EGY407.DOCX</v>
      </c>
      <c r="R194" s="6" t="str">
        <f>HYPERLINK("https://docs.wto.org/imrd/directdoc.asp?DDFDocuments/v/G/TBTN24/EGY407.DOCX", "https://docs.wto.org/imrd/directdoc.asp?DDFDocuments/v/G/TBTN24/EGY407.DOCX")</f>
        <v>https://docs.wto.org/imrd/directdoc.asp?DDFDocuments/v/G/TBTN24/EGY407.DOCX</v>
      </c>
    </row>
    <row r="195" spans="1:18" ht="409.5" x14ac:dyDescent="0.25">
      <c r="A195" t="s">
        <v>1047</v>
      </c>
      <c r="B195" s="7">
        <v>45331</v>
      </c>
      <c r="C195" s="6" t="str">
        <f>HYPERLINK("https://eping.wto.org/en/Search?viewData= G/TBT/N/EGY/402"," G/TBT/N/EGY/402")</f>
        <v xml:space="preserve"> G/TBT/N/EGY/402</v>
      </c>
      <c r="D195" s="6" t="s">
        <v>274</v>
      </c>
      <c r="E195" s="8" t="s">
        <v>736</v>
      </c>
      <c r="F195" s="8" t="s">
        <v>737</v>
      </c>
      <c r="G195" s="8" t="s">
        <v>738</v>
      </c>
      <c r="H195" s="6" t="s">
        <v>21</v>
      </c>
      <c r="I195" s="6" t="s">
        <v>739</v>
      </c>
      <c r="J195" s="6" t="s">
        <v>673</v>
      </c>
      <c r="K195" s="6" t="s">
        <v>21</v>
      </c>
      <c r="L195" s="6"/>
      <c r="M195" s="7">
        <v>45391</v>
      </c>
      <c r="N195" s="6" t="s">
        <v>24</v>
      </c>
      <c r="O195" s="6"/>
      <c r="P195" s="6" t="str">
        <f>HYPERLINK("https://docs.wto.org/imrd/directdoc.asp?DDFDocuments/t/G/TBTN24/EGY402.DOCX", "https://docs.wto.org/imrd/directdoc.asp?DDFDocuments/t/G/TBTN24/EGY402.DOCX")</f>
        <v>https://docs.wto.org/imrd/directdoc.asp?DDFDocuments/t/G/TBTN24/EGY402.DOCX</v>
      </c>
      <c r="Q195" s="6" t="str">
        <f>HYPERLINK("https://docs.wto.org/imrd/directdoc.asp?DDFDocuments/u/G/TBTN24/EGY402.DOCX", "https://docs.wto.org/imrd/directdoc.asp?DDFDocuments/u/G/TBTN24/EGY402.DOCX")</f>
        <v>https://docs.wto.org/imrd/directdoc.asp?DDFDocuments/u/G/TBTN24/EGY402.DOCX</v>
      </c>
      <c r="R195" s="6" t="str">
        <f>HYPERLINK("https://docs.wto.org/imrd/directdoc.asp?DDFDocuments/v/G/TBTN24/EGY402.DOCX", "https://docs.wto.org/imrd/directdoc.asp?DDFDocuments/v/G/TBTN24/EGY402.DOCX")</f>
        <v>https://docs.wto.org/imrd/directdoc.asp?DDFDocuments/v/G/TBTN24/EGY402.DOCX</v>
      </c>
    </row>
    <row r="196" spans="1:18" x14ac:dyDescent="0.25">
      <c r="A196" t="s">
        <v>1041</v>
      </c>
      <c r="B196" s="7">
        <v>45331</v>
      </c>
      <c r="C196" s="6" t="str">
        <f>HYPERLINK("https://eping.wto.org/en/Search?viewData= G/TBT/N/KEN/1586"," G/TBT/N/KEN/1586")</f>
        <v xml:space="preserve"> G/TBT/N/KEN/1586</v>
      </c>
      <c r="D196" s="6" t="s">
        <v>576</v>
      </c>
      <c r="E196" s="8" t="s">
        <v>687</v>
      </c>
      <c r="F196" s="8" t="s">
        <v>688</v>
      </c>
      <c r="G196" s="8" t="s">
        <v>689</v>
      </c>
      <c r="H196" s="6" t="s">
        <v>21</v>
      </c>
      <c r="I196" s="6" t="s">
        <v>690</v>
      </c>
      <c r="J196" s="6" t="s">
        <v>691</v>
      </c>
      <c r="K196" s="6" t="s">
        <v>23</v>
      </c>
      <c r="L196" s="6"/>
      <c r="M196" s="7">
        <v>45391</v>
      </c>
      <c r="N196" s="6" t="s">
        <v>24</v>
      </c>
      <c r="O196" s="8" t="s">
        <v>692</v>
      </c>
      <c r="P196" s="6" t="str">
        <f>HYPERLINK("https://docs.wto.org/imrd/directdoc.asp?DDFDocuments/t/G/TBTN24/KEN1586.DOCX", "https://docs.wto.org/imrd/directdoc.asp?DDFDocuments/t/G/TBTN24/KEN1586.DOCX")</f>
        <v>https://docs.wto.org/imrd/directdoc.asp?DDFDocuments/t/G/TBTN24/KEN1586.DOCX</v>
      </c>
      <c r="Q196" s="6" t="str">
        <f>HYPERLINK("https://docs.wto.org/imrd/directdoc.asp?DDFDocuments/u/G/TBTN24/KEN1586.DOCX", "https://docs.wto.org/imrd/directdoc.asp?DDFDocuments/u/G/TBTN24/KEN1586.DOCX")</f>
        <v>https://docs.wto.org/imrd/directdoc.asp?DDFDocuments/u/G/TBTN24/KEN1586.DOCX</v>
      </c>
      <c r="R196" s="6" t="str">
        <f>HYPERLINK("https://docs.wto.org/imrd/directdoc.asp?DDFDocuments/v/G/TBTN24/KEN1586.DOCX", "https://docs.wto.org/imrd/directdoc.asp?DDFDocuments/v/G/TBTN24/KEN1586.DOCX")</f>
        <v>https://docs.wto.org/imrd/directdoc.asp?DDFDocuments/v/G/TBTN24/KEN1586.DOCX</v>
      </c>
    </row>
    <row r="197" spans="1:18" ht="60" x14ac:dyDescent="0.25">
      <c r="A197" t="s">
        <v>935</v>
      </c>
      <c r="B197" s="7">
        <v>45351</v>
      </c>
      <c r="C197" s="6" t="str">
        <f>HYPERLINK("https://eping.wto.org/en/Search?viewData= G/TBT/N/CAN/717"," G/TBT/N/CAN/717")</f>
        <v xml:space="preserve"> G/TBT/N/CAN/717</v>
      </c>
      <c r="D197" s="6" t="s">
        <v>44</v>
      </c>
      <c r="E197" s="8" t="s">
        <v>45</v>
      </c>
      <c r="F197" s="8" t="s">
        <v>46</v>
      </c>
      <c r="G197" s="8" t="s">
        <v>47</v>
      </c>
      <c r="H197" s="6" t="s">
        <v>21</v>
      </c>
      <c r="I197" s="6" t="s">
        <v>48</v>
      </c>
      <c r="J197" s="6" t="s">
        <v>22</v>
      </c>
      <c r="K197" s="6" t="s">
        <v>21</v>
      </c>
      <c r="L197" s="6"/>
      <c r="M197" s="7" t="s">
        <v>21</v>
      </c>
      <c r="N197" s="6" t="s">
        <v>24</v>
      </c>
      <c r="O197" s="6"/>
      <c r="P197" s="6" t="str">
        <f>HYPERLINK("https://docs.wto.org/imrd/directdoc.asp?DDFDocuments/t/G/TBTN24/CAN717.DOCX", "https://docs.wto.org/imrd/directdoc.asp?DDFDocuments/t/G/TBTN24/CAN717.DOCX")</f>
        <v>https://docs.wto.org/imrd/directdoc.asp?DDFDocuments/t/G/TBTN24/CAN717.DOCX</v>
      </c>
      <c r="Q197" s="6" t="str">
        <f>HYPERLINK("https://docs.wto.org/imrd/directdoc.asp?DDFDocuments/u/G/TBTN24/CAN717.DOCX", "https://docs.wto.org/imrd/directdoc.asp?DDFDocuments/u/G/TBTN24/CAN717.DOCX")</f>
        <v>https://docs.wto.org/imrd/directdoc.asp?DDFDocuments/u/G/TBTN24/CAN717.DOCX</v>
      </c>
      <c r="R197" s="6"/>
    </row>
    <row r="198" spans="1:18" ht="75" x14ac:dyDescent="0.25">
      <c r="A198" t="s">
        <v>935</v>
      </c>
      <c r="B198" s="7">
        <v>45344</v>
      </c>
      <c r="C198" s="6" t="str">
        <f>HYPERLINK("https://eping.wto.org/en/Search?viewData= G/TBT/N/CAN/715"," G/TBT/N/CAN/715")</f>
        <v xml:space="preserve"> G/TBT/N/CAN/715</v>
      </c>
      <c r="D198" s="6" t="s">
        <v>44</v>
      </c>
      <c r="E198" s="8" t="s">
        <v>217</v>
      </c>
      <c r="F198" s="8" t="s">
        <v>218</v>
      </c>
      <c r="G198" s="8" t="s">
        <v>47</v>
      </c>
      <c r="H198" s="6" t="s">
        <v>21</v>
      </c>
      <c r="I198" s="6" t="s">
        <v>48</v>
      </c>
      <c r="J198" s="6" t="s">
        <v>22</v>
      </c>
      <c r="K198" s="6" t="s">
        <v>21</v>
      </c>
      <c r="L198" s="6"/>
      <c r="M198" s="7">
        <v>45415</v>
      </c>
      <c r="N198" s="6" t="s">
        <v>24</v>
      </c>
      <c r="O198" s="8" t="s">
        <v>219</v>
      </c>
      <c r="P198" s="6" t="str">
        <f>HYPERLINK("https://docs.wto.org/imrd/directdoc.asp?DDFDocuments/t/G/TBTN24/CAN715.DOCX", "https://docs.wto.org/imrd/directdoc.asp?DDFDocuments/t/G/TBTN24/CAN715.DOCX")</f>
        <v>https://docs.wto.org/imrd/directdoc.asp?DDFDocuments/t/G/TBTN24/CAN715.DOCX</v>
      </c>
      <c r="Q198" s="6" t="str">
        <f>HYPERLINK("https://docs.wto.org/imrd/directdoc.asp?DDFDocuments/u/G/TBTN24/CAN715.DOCX", "https://docs.wto.org/imrd/directdoc.asp?DDFDocuments/u/G/TBTN24/CAN715.DOCX")</f>
        <v>https://docs.wto.org/imrd/directdoc.asp?DDFDocuments/u/G/TBTN24/CAN715.DOCX</v>
      </c>
      <c r="R198" s="6" t="str">
        <f>HYPERLINK("https://docs.wto.org/imrd/directdoc.asp?DDFDocuments/v/G/TBTN24/CAN715.DOCX", "https://docs.wto.org/imrd/directdoc.asp?DDFDocuments/v/G/TBTN24/CAN715.DOCX")</f>
        <v>https://docs.wto.org/imrd/directdoc.asp?DDFDocuments/v/G/TBTN24/CAN715.DOCX</v>
      </c>
    </row>
    <row r="199" spans="1:18" ht="45" x14ac:dyDescent="0.25">
      <c r="A199" t="s">
        <v>935</v>
      </c>
      <c r="B199" s="7">
        <v>45329</v>
      </c>
      <c r="C199" s="6" t="str">
        <f>HYPERLINK("https://eping.wto.org/en/Search?viewData= G/TBT/N/CAN/714"," G/TBT/N/CAN/714")</f>
        <v xml:space="preserve"> G/TBT/N/CAN/714</v>
      </c>
      <c r="D199" s="6" t="s">
        <v>44</v>
      </c>
      <c r="E199" s="8" t="s">
        <v>786</v>
      </c>
      <c r="F199" s="8" t="s">
        <v>787</v>
      </c>
      <c r="G199" s="8" t="s">
        <v>47</v>
      </c>
      <c r="H199" s="6" t="s">
        <v>21</v>
      </c>
      <c r="I199" s="6" t="s">
        <v>48</v>
      </c>
      <c r="J199" s="6" t="s">
        <v>22</v>
      </c>
      <c r="K199" s="6" t="s">
        <v>21</v>
      </c>
      <c r="L199" s="6"/>
      <c r="M199" s="7">
        <v>45401</v>
      </c>
      <c r="N199" s="6" t="s">
        <v>24</v>
      </c>
      <c r="O199" s="6"/>
      <c r="P199" s="6" t="str">
        <f>HYPERLINK("https://docs.wto.org/imrd/directdoc.asp?DDFDocuments/t/G/TBTN24/CAN714.DOCX", "https://docs.wto.org/imrd/directdoc.asp?DDFDocuments/t/G/TBTN24/CAN714.DOCX")</f>
        <v>https://docs.wto.org/imrd/directdoc.asp?DDFDocuments/t/G/TBTN24/CAN714.DOCX</v>
      </c>
      <c r="Q199" s="6" t="str">
        <f>HYPERLINK("https://docs.wto.org/imrd/directdoc.asp?DDFDocuments/u/G/TBTN24/CAN714.DOCX", "https://docs.wto.org/imrd/directdoc.asp?DDFDocuments/u/G/TBTN24/CAN714.DOCX")</f>
        <v>https://docs.wto.org/imrd/directdoc.asp?DDFDocuments/u/G/TBTN24/CAN714.DOCX</v>
      </c>
      <c r="R199" s="6" t="str">
        <f>HYPERLINK("https://docs.wto.org/imrd/directdoc.asp?DDFDocuments/v/G/TBTN24/CAN714.DOCX", "https://docs.wto.org/imrd/directdoc.asp?DDFDocuments/v/G/TBTN24/CAN714.DOCX")</f>
        <v>https://docs.wto.org/imrd/directdoc.asp?DDFDocuments/v/G/TBTN24/CAN714.DOCX</v>
      </c>
    </row>
    <row r="200" spans="1:18" ht="60" x14ac:dyDescent="0.25">
      <c r="A200" t="s">
        <v>1063</v>
      </c>
      <c r="B200" s="7">
        <v>45327</v>
      </c>
      <c r="C200" s="6" t="str">
        <f>HYPERLINK("https://eping.wto.org/en/Search?viewData= G/TBT/N/BDI/455, G/TBT/N/KEN/1574, G/TBT/N/RWA/997, G/TBT/N/TZA/1099, G/TBT/N/UGA/1911"," G/TBT/N/BDI/455, G/TBT/N/KEN/1574, G/TBT/N/RWA/997, G/TBT/N/TZA/1099, G/TBT/N/UGA/1911")</f>
        <v xml:space="preserve"> G/TBT/N/BDI/455, G/TBT/N/KEN/1574, G/TBT/N/RWA/997, G/TBT/N/TZA/1099, G/TBT/N/UGA/1911</v>
      </c>
      <c r="D200" s="6" t="s">
        <v>824</v>
      </c>
      <c r="E200" s="8" t="s">
        <v>825</v>
      </c>
      <c r="F200" s="8" t="s">
        <v>826</v>
      </c>
      <c r="G200" s="8" t="s">
        <v>827</v>
      </c>
      <c r="H200" s="6" t="s">
        <v>828</v>
      </c>
      <c r="I200" s="6" t="s">
        <v>809</v>
      </c>
      <c r="J200" s="6" t="s">
        <v>816</v>
      </c>
      <c r="K200" s="6" t="s">
        <v>21</v>
      </c>
      <c r="L200" s="6"/>
      <c r="M200" s="7">
        <v>45387</v>
      </c>
      <c r="N200" s="6" t="s">
        <v>24</v>
      </c>
      <c r="O200" s="8" t="s">
        <v>829</v>
      </c>
      <c r="P200" s="6" t="str">
        <f>HYPERLINK("https://docs.wto.org/imrd/directdoc.asp?DDFDocuments/t/G/TBTN24/BDI455.DOCX", "https://docs.wto.org/imrd/directdoc.asp?DDFDocuments/t/G/TBTN24/BDI455.DOCX")</f>
        <v>https://docs.wto.org/imrd/directdoc.asp?DDFDocuments/t/G/TBTN24/BDI455.DOCX</v>
      </c>
      <c r="Q200" s="6" t="str">
        <f>HYPERLINK("https://docs.wto.org/imrd/directdoc.asp?DDFDocuments/u/G/TBTN24/BDI455.DOCX", "https://docs.wto.org/imrd/directdoc.asp?DDFDocuments/u/G/TBTN24/BDI455.DOCX")</f>
        <v>https://docs.wto.org/imrd/directdoc.asp?DDFDocuments/u/G/TBTN24/BDI455.DOCX</v>
      </c>
      <c r="R200" s="6" t="str">
        <f>HYPERLINK("https://docs.wto.org/imrd/directdoc.asp?DDFDocuments/v/G/TBTN24/BDI455.DOCX", "https://docs.wto.org/imrd/directdoc.asp?DDFDocuments/v/G/TBTN24/BDI455.DOCX")</f>
        <v>https://docs.wto.org/imrd/directdoc.asp?DDFDocuments/v/G/TBTN24/BDI455.DOCX</v>
      </c>
    </row>
    <row r="201" spans="1:18" ht="60" x14ac:dyDescent="0.25">
      <c r="A201" t="s">
        <v>1063</v>
      </c>
      <c r="B201" s="7">
        <v>45327</v>
      </c>
      <c r="C201" s="6" t="str">
        <f>HYPERLINK("https://eping.wto.org/en/Search?viewData= G/TBT/N/BDI/455, G/TBT/N/KEN/1574, G/TBT/N/RWA/997, G/TBT/N/TZA/1099, G/TBT/N/UGA/1911"," G/TBT/N/BDI/455, G/TBT/N/KEN/1574, G/TBT/N/RWA/997, G/TBT/N/TZA/1099, G/TBT/N/UGA/1911")</f>
        <v xml:space="preserve"> G/TBT/N/BDI/455, G/TBT/N/KEN/1574, G/TBT/N/RWA/997, G/TBT/N/TZA/1099, G/TBT/N/UGA/1911</v>
      </c>
      <c r="D201" s="6" t="s">
        <v>811</v>
      </c>
      <c r="E201" s="8" t="s">
        <v>825</v>
      </c>
      <c r="F201" s="8" t="s">
        <v>826</v>
      </c>
      <c r="G201" s="8" t="s">
        <v>827</v>
      </c>
      <c r="H201" s="6" t="s">
        <v>828</v>
      </c>
      <c r="I201" s="6" t="s">
        <v>809</v>
      </c>
      <c r="J201" s="6" t="s">
        <v>816</v>
      </c>
      <c r="K201" s="6" t="s">
        <v>21</v>
      </c>
      <c r="L201" s="6"/>
      <c r="M201" s="7">
        <v>45387</v>
      </c>
      <c r="N201" s="6" t="s">
        <v>24</v>
      </c>
      <c r="O201" s="8" t="s">
        <v>829</v>
      </c>
      <c r="P201" s="6" t="str">
        <f>HYPERLINK("https://docs.wto.org/imrd/directdoc.asp?DDFDocuments/t/G/TBTN24/BDI455.DOCX", "https://docs.wto.org/imrd/directdoc.asp?DDFDocuments/t/G/TBTN24/BDI455.DOCX")</f>
        <v>https://docs.wto.org/imrd/directdoc.asp?DDFDocuments/t/G/TBTN24/BDI455.DOCX</v>
      </c>
      <c r="Q201" s="6" t="str">
        <f>HYPERLINK("https://docs.wto.org/imrd/directdoc.asp?DDFDocuments/u/G/TBTN24/BDI455.DOCX", "https://docs.wto.org/imrd/directdoc.asp?DDFDocuments/u/G/TBTN24/BDI455.DOCX")</f>
        <v>https://docs.wto.org/imrd/directdoc.asp?DDFDocuments/u/G/TBTN24/BDI455.DOCX</v>
      </c>
      <c r="R201" s="6" t="str">
        <f>HYPERLINK("https://docs.wto.org/imrd/directdoc.asp?DDFDocuments/v/G/TBTN24/BDI455.DOCX", "https://docs.wto.org/imrd/directdoc.asp?DDFDocuments/v/G/TBTN24/BDI455.DOCX")</f>
        <v>https://docs.wto.org/imrd/directdoc.asp?DDFDocuments/v/G/TBTN24/BDI455.DOCX</v>
      </c>
    </row>
    <row r="202" spans="1:18" ht="60" x14ac:dyDescent="0.25">
      <c r="A202" t="s">
        <v>1063</v>
      </c>
      <c r="B202" s="7">
        <v>45327</v>
      </c>
      <c r="C202" s="6" t="str">
        <f>HYPERLINK("https://eping.wto.org/en/Search?viewData= G/TBT/N/BDI/455, G/TBT/N/KEN/1574, G/TBT/N/RWA/997, G/TBT/N/TZA/1099, G/TBT/N/UGA/1911"," G/TBT/N/BDI/455, G/TBT/N/KEN/1574, G/TBT/N/RWA/997, G/TBT/N/TZA/1099, G/TBT/N/UGA/1911")</f>
        <v xml:space="preserve"> G/TBT/N/BDI/455, G/TBT/N/KEN/1574, G/TBT/N/RWA/997, G/TBT/N/TZA/1099, G/TBT/N/UGA/1911</v>
      </c>
      <c r="D202" s="6" t="s">
        <v>576</v>
      </c>
      <c r="E202" s="8" t="s">
        <v>825</v>
      </c>
      <c r="F202" s="8" t="s">
        <v>826</v>
      </c>
      <c r="G202" s="8" t="s">
        <v>827</v>
      </c>
      <c r="H202" s="6" t="s">
        <v>828</v>
      </c>
      <c r="I202" s="6" t="s">
        <v>809</v>
      </c>
      <c r="J202" s="6" t="s">
        <v>822</v>
      </c>
      <c r="K202" s="6" t="s">
        <v>21</v>
      </c>
      <c r="L202" s="6"/>
      <c r="M202" s="7">
        <v>45387</v>
      </c>
      <c r="N202" s="6" t="s">
        <v>24</v>
      </c>
      <c r="O202" s="8" t="s">
        <v>829</v>
      </c>
      <c r="P202" s="6" t="str">
        <f>HYPERLINK("https://docs.wto.org/imrd/directdoc.asp?DDFDocuments/t/G/TBTN24/BDI455.DOCX", "https://docs.wto.org/imrd/directdoc.asp?DDFDocuments/t/G/TBTN24/BDI455.DOCX")</f>
        <v>https://docs.wto.org/imrd/directdoc.asp?DDFDocuments/t/G/TBTN24/BDI455.DOCX</v>
      </c>
      <c r="Q202" s="6" t="str">
        <f>HYPERLINK("https://docs.wto.org/imrd/directdoc.asp?DDFDocuments/u/G/TBTN24/BDI455.DOCX", "https://docs.wto.org/imrd/directdoc.asp?DDFDocuments/u/G/TBTN24/BDI455.DOCX")</f>
        <v>https://docs.wto.org/imrd/directdoc.asp?DDFDocuments/u/G/TBTN24/BDI455.DOCX</v>
      </c>
      <c r="R202" s="6" t="str">
        <f>HYPERLINK("https://docs.wto.org/imrd/directdoc.asp?DDFDocuments/v/G/TBTN24/BDI455.DOCX", "https://docs.wto.org/imrd/directdoc.asp?DDFDocuments/v/G/TBTN24/BDI455.DOCX")</f>
        <v>https://docs.wto.org/imrd/directdoc.asp?DDFDocuments/v/G/TBTN24/BDI455.DOCX</v>
      </c>
    </row>
    <row r="203" spans="1:18" ht="60" x14ac:dyDescent="0.25">
      <c r="A203" t="s">
        <v>1063</v>
      </c>
      <c r="B203" s="7">
        <v>45327</v>
      </c>
      <c r="C203" s="6" t="str">
        <f>HYPERLINK("https://eping.wto.org/en/Search?viewData= G/TBT/N/BDI/455, G/TBT/N/KEN/1574, G/TBT/N/RWA/997, G/TBT/N/TZA/1099, G/TBT/N/UGA/1911"," G/TBT/N/BDI/455, G/TBT/N/KEN/1574, G/TBT/N/RWA/997, G/TBT/N/TZA/1099, G/TBT/N/UGA/1911")</f>
        <v xml:space="preserve"> G/TBT/N/BDI/455, G/TBT/N/KEN/1574, G/TBT/N/RWA/997, G/TBT/N/TZA/1099, G/TBT/N/UGA/1911</v>
      </c>
      <c r="D203" s="6" t="s">
        <v>835</v>
      </c>
      <c r="E203" s="8" t="s">
        <v>825</v>
      </c>
      <c r="F203" s="8" t="s">
        <v>826</v>
      </c>
      <c r="G203" s="8" t="s">
        <v>827</v>
      </c>
      <c r="H203" s="6" t="s">
        <v>828</v>
      </c>
      <c r="I203" s="6" t="s">
        <v>809</v>
      </c>
      <c r="J203" s="6" t="s">
        <v>822</v>
      </c>
      <c r="K203" s="6" t="s">
        <v>21</v>
      </c>
      <c r="L203" s="6"/>
      <c r="M203" s="7">
        <v>45387</v>
      </c>
      <c r="N203" s="6" t="s">
        <v>24</v>
      </c>
      <c r="O203" s="8" t="s">
        <v>829</v>
      </c>
      <c r="P203" s="6" t="str">
        <f>HYPERLINK("https://docs.wto.org/imrd/directdoc.asp?DDFDocuments/t/G/TBTN24/BDI455.DOCX", "https://docs.wto.org/imrd/directdoc.asp?DDFDocuments/t/G/TBTN24/BDI455.DOCX")</f>
        <v>https://docs.wto.org/imrd/directdoc.asp?DDFDocuments/t/G/TBTN24/BDI455.DOCX</v>
      </c>
      <c r="Q203" s="6" t="str">
        <f>HYPERLINK("https://docs.wto.org/imrd/directdoc.asp?DDFDocuments/u/G/TBTN24/BDI455.DOCX", "https://docs.wto.org/imrd/directdoc.asp?DDFDocuments/u/G/TBTN24/BDI455.DOCX")</f>
        <v>https://docs.wto.org/imrd/directdoc.asp?DDFDocuments/u/G/TBTN24/BDI455.DOCX</v>
      </c>
      <c r="R203" s="6" t="str">
        <f>HYPERLINK("https://docs.wto.org/imrd/directdoc.asp?DDFDocuments/v/G/TBTN24/BDI455.DOCX", "https://docs.wto.org/imrd/directdoc.asp?DDFDocuments/v/G/TBTN24/BDI455.DOCX")</f>
        <v>https://docs.wto.org/imrd/directdoc.asp?DDFDocuments/v/G/TBTN24/BDI455.DOCX</v>
      </c>
    </row>
    <row r="204" spans="1:18" ht="60" x14ac:dyDescent="0.25">
      <c r="A204" t="s">
        <v>1063</v>
      </c>
      <c r="B204" s="7">
        <v>45327</v>
      </c>
      <c r="C204" s="6" t="str">
        <f>HYPERLINK("https://eping.wto.org/en/Search?viewData= G/TBT/N/BDI/455, G/TBT/N/KEN/1574, G/TBT/N/RWA/997, G/TBT/N/TZA/1099, G/TBT/N/UGA/1911"," G/TBT/N/BDI/455, G/TBT/N/KEN/1574, G/TBT/N/RWA/997, G/TBT/N/TZA/1099, G/TBT/N/UGA/1911")</f>
        <v xml:space="preserve"> G/TBT/N/BDI/455, G/TBT/N/KEN/1574, G/TBT/N/RWA/997, G/TBT/N/TZA/1099, G/TBT/N/UGA/1911</v>
      </c>
      <c r="D204" s="6" t="s">
        <v>83</v>
      </c>
      <c r="E204" s="8" t="s">
        <v>825</v>
      </c>
      <c r="F204" s="8" t="s">
        <v>826</v>
      </c>
      <c r="G204" s="8" t="s">
        <v>827</v>
      </c>
      <c r="H204" s="6" t="s">
        <v>828</v>
      </c>
      <c r="I204" s="6" t="s">
        <v>809</v>
      </c>
      <c r="J204" s="6" t="s">
        <v>822</v>
      </c>
      <c r="K204" s="6" t="s">
        <v>21</v>
      </c>
      <c r="L204" s="6"/>
      <c r="M204" s="7">
        <v>45387</v>
      </c>
      <c r="N204" s="6" t="s">
        <v>24</v>
      </c>
      <c r="O204" s="8" t="s">
        <v>829</v>
      </c>
      <c r="P204" s="6" t="str">
        <f>HYPERLINK("https://docs.wto.org/imrd/directdoc.asp?DDFDocuments/t/G/TBTN24/BDI455.DOCX", "https://docs.wto.org/imrd/directdoc.asp?DDFDocuments/t/G/TBTN24/BDI455.DOCX")</f>
        <v>https://docs.wto.org/imrd/directdoc.asp?DDFDocuments/t/G/TBTN24/BDI455.DOCX</v>
      </c>
      <c r="Q204" s="6" t="str">
        <f>HYPERLINK("https://docs.wto.org/imrd/directdoc.asp?DDFDocuments/u/G/TBTN24/BDI455.DOCX", "https://docs.wto.org/imrd/directdoc.asp?DDFDocuments/u/G/TBTN24/BDI455.DOCX")</f>
        <v>https://docs.wto.org/imrd/directdoc.asp?DDFDocuments/u/G/TBTN24/BDI455.DOCX</v>
      </c>
      <c r="R204" s="6" t="str">
        <f>HYPERLINK("https://docs.wto.org/imrd/directdoc.asp?DDFDocuments/v/G/TBTN24/BDI455.DOCX", "https://docs.wto.org/imrd/directdoc.asp?DDFDocuments/v/G/TBTN24/BDI455.DOCX")</f>
        <v>https://docs.wto.org/imrd/directdoc.asp?DDFDocuments/v/G/TBTN24/BDI455.DOCX</v>
      </c>
    </row>
    <row r="205" spans="1:18" ht="45" x14ac:dyDescent="0.25">
      <c r="A205" t="s">
        <v>1065</v>
      </c>
      <c r="B205" s="7">
        <v>45327</v>
      </c>
      <c r="C205" s="6" t="str">
        <f>HYPERLINK("https://eping.wto.org/en/Search?viewData= G/TBT/N/BDI/456, G/TBT/N/KEN/1575, G/TBT/N/RWA/998, G/TBT/N/TZA/1100, G/TBT/N/UGA/1912"," G/TBT/N/BDI/456, G/TBT/N/KEN/1575, G/TBT/N/RWA/998, G/TBT/N/TZA/1100, G/TBT/N/UGA/1912")</f>
        <v xml:space="preserve"> G/TBT/N/BDI/456, G/TBT/N/KEN/1575, G/TBT/N/RWA/998, G/TBT/N/TZA/1100, G/TBT/N/UGA/1912</v>
      </c>
      <c r="D205" s="6" t="s">
        <v>835</v>
      </c>
      <c r="E205" s="8" t="s">
        <v>836</v>
      </c>
      <c r="F205" s="8" t="s">
        <v>837</v>
      </c>
      <c r="G205" s="8" t="s">
        <v>838</v>
      </c>
      <c r="H205" s="6" t="s">
        <v>839</v>
      </c>
      <c r="I205" s="6" t="s">
        <v>809</v>
      </c>
      <c r="J205" s="6" t="s">
        <v>822</v>
      </c>
      <c r="K205" s="6" t="s">
        <v>21</v>
      </c>
      <c r="L205" s="6"/>
      <c r="M205" s="7">
        <v>45387</v>
      </c>
      <c r="N205" s="6" t="s">
        <v>24</v>
      </c>
      <c r="O205" s="8" t="s">
        <v>840</v>
      </c>
      <c r="P205" s="6" t="str">
        <f>HYPERLINK("https://docs.wto.org/imrd/directdoc.asp?DDFDocuments/t/G/TBTN24/BDI456.DOCX", "https://docs.wto.org/imrd/directdoc.asp?DDFDocuments/t/G/TBTN24/BDI456.DOCX")</f>
        <v>https://docs.wto.org/imrd/directdoc.asp?DDFDocuments/t/G/TBTN24/BDI456.DOCX</v>
      </c>
      <c r="Q205" s="6" t="str">
        <f>HYPERLINK("https://docs.wto.org/imrd/directdoc.asp?DDFDocuments/u/G/TBTN24/BDI456.DOCX", "https://docs.wto.org/imrd/directdoc.asp?DDFDocuments/u/G/TBTN24/BDI456.DOCX")</f>
        <v>https://docs.wto.org/imrd/directdoc.asp?DDFDocuments/u/G/TBTN24/BDI456.DOCX</v>
      </c>
      <c r="R205" s="6" t="str">
        <f>HYPERLINK("https://docs.wto.org/imrd/directdoc.asp?DDFDocuments/v/G/TBTN24/BDI456.DOCX", "https://docs.wto.org/imrd/directdoc.asp?DDFDocuments/v/G/TBTN24/BDI456.DOCX")</f>
        <v>https://docs.wto.org/imrd/directdoc.asp?DDFDocuments/v/G/TBTN24/BDI456.DOCX</v>
      </c>
    </row>
    <row r="206" spans="1:18" ht="45" x14ac:dyDescent="0.25">
      <c r="A206" t="s">
        <v>1065</v>
      </c>
      <c r="B206" s="7">
        <v>45327</v>
      </c>
      <c r="C206" s="6" t="str">
        <f>HYPERLINK("https://eping.wto.org/en/Search?viewData= G/TBT/N/BDI/456, G/TBT/N/KEN/1575, G/TBT/N/RWA/998, G/TBT/N/TZA/1100, G/TBT/N/UGA/1912"," G/TBT/N/BDI/456, G/TBT/N/KEN/1575, G/TBT/N/RWA/998, G/TBT/N/TZA/1100, G/TBT/N/UGA/1912")</f>
        <v xml:space="preserve"> G/TBT/N/BDI/456, G/TBT/N/KEN/1575, G/TBT/N/RWA/998, G/TBT/N/TZA/1100, G/TBT/N/UGA/1912</v>
      </c>
      <c r="D206" s="6" t="s">
        <v>811</v>
      </c>
      <c r="E206" s="8" t="s">
        <v>836</v>
      </c>
      <c r="F206" s="8" t="s">
        <v>837</v>
      </c>
      <c r="G206" s="8" t="s">
        <v>838</v>
      </c>
      <c r="H206" s="6" t="s">
        <v>839</v>
      </c>
      <c r="I206" s="6" t="s">
        <v>809</v>
      </c>
      <c r="J206" s="6" t="s">
        <v>816</v>
      </c>
      <c r="K206" s="6" t="s">
        <v>21</v>
      </c>
      <c r="L206" s="6"/>
      <c r="M206" s="7">
        <v>45387</v>
      </c>
      <c r="N206" s="6" t="s">
        <v>24</v>
      </c>
      <c r="O206" s="8" t="s">
        <v>840</v>
      </c>
      <c r="P206" s="6" t="str">
        <f>HYPERLINK("https://docs.wto.org/imrd/directdoc.asp?DDFDocuments/t/G/TBTN24/BDI456.DOCX", "https://docs.wto.org/imrd/directdoc.asp?DDFDocuments/t/G/TBTN24/BDI456.DOCX")</f>
        <v>https://docs.wto.org/imrd/directdoc.asp?DDFDocuments/t/G/TBTN24/BDI456.DOCX</v>
      </c>
      <c r="Q206" s="6" t="str">
        <f>HYPERLINK("https://docs.wto.org/imrd/directdoc.asp?DDFDocuments/u/G/TBTN24/BDI456.DOCX", "https://docs.wto.org/imrd/directdoc.asp?DDFDocuments/u/G/TBTN24/BDI456.DOCX")</f>
        <v>https://docs.wto.org/imrd/directdoc.asp?DDFDocuments/u/G/TBTN24/BDI456.DOCX</v>
      </c>
      <c r="R206" s="6" t="str">
        <f>HYPERLINK("https://docs.wto.org/imrd/directdoc.asp?DDFDocuments/v/G/TBTN24/BDI456.DOCX", "https://docs.wto.org/imrd/directdoc.asp?DDFDocuments/v/G/TBTN24/BDI456.DOCX")</f>
        <v>https://docs.wto.org/imrd/directdoc.asp?DDFDocuments/v/G/TBTN24/BDI456.DOCX</v>
      </c>
    </row>
    <row r="207" spans="1:18" ht="45" x14ac:dyDescent="0.25">
      <c r="A207" t="s">
        <v>1065</v>
      </c>
      <c r="B207" s="7">
        <v>45327</v>
      </c>
      <c r="C207" s="6" t="str">
        <f>HYPERLINK("https://eping.wto.org/en/Search?viewData= G/TBT/N/BDI/456, G/TBT/N/KEN/1575, G/TBT/N/RWA/998, G/TBT/N/TZA/1100, G/TBT/N/UGA/1912"," G/TBT/N/BDI/456, G/TBT/N/KEN/1575, G/TBT/N/RWA/998, G/TBT/N/TZA/1100, G/TBT/N/UGA/1912")</f>
        <v xml:space="preserve"> G/TBT/N/BDI/456, G/TBT/N/KEN/1575, G/TBT/N/RWA/998, G/TBT/N/TZA/1100, G/TBT/N/UGA/1912</v>
      </c>
      <c r="D207" s="6" t="s">
        <v>83</v>
      </c>
      <c r="E207" s="8" t="s">
        <v>836</v>
      </c>
      <c r="F207" s="8" t="s">
        <v>837</v>
      </c>
      <c r="G207" s="8" t="s">
        <v>838</v>
      </c>
      <c r="H207" s="6" t="s">
        <v>839</v>
      </c>
      <c r="I207" s="6" t="s">
        <v>809</v>
      </c>
      <c r="J207" s="6" t="s">
        <v>822</v>
      </c>
      <c r="K207" s="6" t="s">
        <v>21</v>
      </c>
      <c r="L207" s="6"/>
      <c r="M207" s="7">
        <v>45387</v>
      </c>
      <c r="N207" s="6" t="s">
        <v>24</v>
      </c>
      <c r="O207" s="8" t="s">
        <v>840</v>
      </c>
      <c r="P207" s="6" t="str">
        <f>HYPERLINK("https://docs.wto.org/imrd/directdoc.asp?DDFDocuments/t/G/TBTN24/BDI456.DOCX", "https://docs.wto.org/imrd/directdoc.asp?DDFDocuments/t/G/TBTN24/BDI456.DOCX")</f>
        <v>https://docs.wto.org/imrd/directdoc.asp?DDFDocuments/t/G/TBTN24/BDI456.DOCX</v>
      </c>
      <c r="Q207" s="6" t="str">
        <f>HYPERLINK("https://docs.wto.org/imrd/directdoc.asp?DDFDocuments/u/G/TBTN24/BDI456.DOCX", "https://docs.wto.org/imrd/directdoc.asp?DDFDocuments/u/G/TBTN24/BDI456.DOCX")</f>
        <v>https://docs.wto.org/imrd/directdoc.asp?DDFDocuments/u/G/TBTN24/BDI456.DOCX</v>
      </c>
      <c r="R207" s="6" t="str">
        <f>HYPERLINK("https://docs.wto.org/imrd/directdoc.asp?DDFDocuments/v/G/TBTN24/BDI456.DOCX", "https://docs.wto.org/imrd/directdoc.asp?DDFDocuments/v/G/TBTN24/BDI456.DOCX")</f>
        <v>https://docs.wto.org/imrd/directdoc.asp?DDFDocuments/v/G/TBTN24/BDI456.DOCX</v>
      </c>
    </row>
    <row r="208" spans="1:18" ht="45" x14ac:dyDescent="0.25">
      <c r="A208" t="s">
        <v>1065</v>
      </c>
      <c r="B208" s="7">
        <v>45327</v>
      </c>
      <c r="C208" s="6" t="str">
        <f>HYPERLINK("https://eping.wto.org/en/Search?viewData= G/TBT/N/BDI/456, G/TBT/N/KEN/1575, G/TBT/N/RWA/998, G/TBT/N/TZA/1100, G/TBT/N/UGA/1912"," G/TBT/N/BDI/456, G/TBT/N/KEN/1575, G/TBT/N/RWA/998, G/TBT/N/TZA/1100, G/TBT/N/UGA/1912")</f>
        <v xml:space="preserve"> G/TBT/N/BDI/456, G/TBT/N/KEN/1575, G/TBT/N/RWA/998, G/TBT/N/TZA/1100, G/TBT/N/UGA/1912</v>
      </c>
      <c r="D208" s="6" t="s">
        <v>824</v>
      </c>
      <c r="E208" s="8" t="s">
        <v>836</v>
      </c>
      <c r="F208" s="8" t="s">
        <v>837</v>
      </c>
      <c r="G208" s="8" t="s">
        <v>838</v>
      </c>
      <c r="H208" s="6" t="s">
        <v>839</v>
      </c>
      <c r="I208" s="6" t="s">
        <v>809</v>
      </c>
      <c r="J208" s="6" t="s">
        <v>816</v>
      </c>
      <c r="K208" s="6" t="s">
        <v>21</v>
      </c>
      <c r="L208" s="6"/>
      <c r="M208" s="7">
        <v>45387</v>
      </c>
      <c r="N208" s="6" t="s">
        <v>24</v>
      </c>
      <c r="O208" s="8" t="s">
        <v>840</v>
      </c>
      <c r="P208" s="6" t="str">
        <f>HYPERLINK("https://docs.wto.org/imrd/directdoc.asp?DDFDocuments/t/G/TBTN24/BDI456.DOCX", "https://docs.wto.org/imrd/directdoc.asp?DDFDocuments/t/G/TBTN24/BDI456.DOCX")</f>
        <v>https://docs.wto.org/imrd/directdoc.asp?DDFDocuments/t/G/TBTN24/BDI456.DOCX</v>
      </c>
      <c r="Q208" s="6" t="str">
        <f>HYPERLINK("https://docs.wto.org/imrd/directdoc.asp?DDFDocuments/u/G/TBTN24/BDI456.DOCX", "https://docs.wto.org/imrd/directdoc.asp?DDFDocuments/u/G/TBTN24/BDI456.DOCX")</f>
        <v>https://docs.wto.org/imrd/directdoc.asp?DDFDocuments/u/G/TBTN24/BDI456.DOCX</v>
      </c>
      <c r="R208" s="6" t="str">
        <f>HYPERLINK("https://docs.wto.org/imrd/directdoc.asp?DDFDocuments/v/G/TBTN24/BDI456.DOCX", "https://docs.wto.org/imrd/directdoc.asp?DDFDocuments/v/G/TBTN24/BDI456.DOCX")</f>
        <v>https://docs.wto.org/imrd/directdoc.asp?DDFDocuments/v/G/TBTN24/BDI456.DOCX</v>
      </c>
    </row>
    <row r="209" spans="1:18" ht="45" x14ac:dyDescent="0.25">
      <c r="A209" t="s">
        <v>1065</v>
      </c>
      <c r="B209" s="7">
        <v>45327</v>
      </c>
      <c r="C209" s="6" t="str">
        <f>HYPERLINK("https://eping.wto.org/en/Search?viewData= G/TBT/N/BDI/456, G/TBT/N/KEN/1575, G/TBT/N/RWA/998, G/TBT/N/TZA/1100, G/TBT/N/UGA/1912"," G/TBT/N/BDI/456, G/TBT/N/KEN/1575, G/TBT/N/RWA/998, G/TBT/N/TZA/1100, G/TBT/N/UGA/1912")</f>
        <v xml:space="preserve"> G/TBT/N/BDI/456, G/TBT/N/KEN/1575, G/TBT/N/RWA/998, G/TBT/N/TZA/1100, G/TBT/N/UGA/1912</v>
      </c>
      <c r="D209" s="6" t="s">
        <v>576</v>
      </c>
      <c r="E209" s="8" t="s">
        <v>836</v>
      </c>
      <c r="F209" s="8" t="s">
        <v>837</v>
      </c>
      <c r="G209" s="8" t="s">
        <v>838</v>
      </c>
      <c r="H209" s="6" t="s">
        <v>839</v>
      </c>
      <c r="I209" s="6" t="s">
        <v>809</v>
      </c>
      <c r="J209" s="6" t="s">
        <v>822</v>
      </c>
      <c r="K209" s="6" t="s">
        <v>21</v>
      </c>
      <c r="L209" s="6"/>
      <c r="M209" s="7">
        <v>45387</v>
      </c>
      <c r="N209" s="6" t="s">
        <v>24</v>
      </c>
      <c r="O209" s="8" t="s">
        <v>840</v>
      </c>
      <c r="P209" s="6" t="str">
        <f>HYPERLINK("https://docs.wto.org/imrd/directdoc.asp?DDFDocuments/t/G/TBTN24/BDI456.DOCX", "https://docs.wto.org/imrd/directdoc.asp?DDFDocuments/t/G/TBTN24/BDI456.DOCX")</f>
        <v>https://docs.wto.org/imrd/directdoc.asp?DDFDocuments/t/G/TBTN24/BDI456.DOCX</v>
      </c>
      <c r="Q209" s="6" t="str">
        <f>HYPERLINK("https://docs.wto.org/imrd/directdoc.asp?DDFDocuments/u/G/TBTN24/BDI456.DOCX", "https://docs.wto.org/imrd/directdoc.asp?DDFDocuments/u/G/TBTN24/BDI456.DOCX")</f>
        <v>https://docs.wto.org/imrd/directdoc.asp?DDFDocuments/u/G/TBTN24/BDI456.DOCX</v>
      </c>
      <c r="R209" s="6" t="str">
        <f>HYPERLINK("https://docs.wto.org/imrd/directdoc.asp?DDFDocuments/v/G/TBTN24/BDI456.DOCX", "https://docs.wto.org/imrd/directdoc.asp?DDFDocuments/v/G/TBTN24/BDI456.DOCX")</f>
        <v>https://docs.wto.org/imrd/directdoc.asp?DDFDocuments/v/G/TBTN24/BDI456.DOCX</v>
      </c>
    </row>
    <row r="210" spans="1:18" ht="45" x14ac:dyDescent="0.25">
      <c r="A210" t="s">
        <v>1059</v>
      </c>
      <c r="B210" s="7">
        <v>45327</v>
      </c>
      <c r="C210" s="6" t="str">
        <f>HYPERLINK("https://eping.wto.org/en/Search?viewData= G/TBT/N/PHL/324"," G/TBT/N/PHL/324")</f>
        <v xml:space="preserve"> G/TBT/N/PHL/324</v>
      </c>
      <c r="D210" s="6" t="s">
        <v>804</v>
      </c>
      <c r="E210" s="8" t="s">
        <v>805</v>
      </c>
      <c r="F210" s="8" t="s">
        <v>806</v>
      </c>
      <c r="G210" s="8" t="s">
        <v>807</v>
      </c>
      <c r="H210" s="6" t="s">
        <v>808</v>
      </c>
      <c r="I210" s="6" t="s">
        <v>809</v>
      </c>
      <c r="J210" s="6" t="s">
        <v>140</v>
      </c>
      <c r="K210" s="6" t="s">
        <v>23</v>
      </c>
      <c r="L210" s="6"/>
      <c r="M210" s="7">
        <v>45338</v>
      </c>
      <c r="N210" s="6" t="s">
        <v>24</v>
      </c>
      <c r="O210" s="8" t="s">
        <v>810</v>
      </c>
      <c r="P210" s="6" t="str">
        <f>HYPERLINK("https://docs.wto.org/imrd/directdoc.asp?DDFDocuments/t/G/TBTN24/PHL324.DOCX", "https://docs.wto.org/imrd/directdoc.asp?DDFDocuments/t/G/TBTN24/PHL324.DOCX")</f>
        <v>https://docs.wto.org/imrd/directdoc.asp?DDFDocuments/t/G/TBTN24/PHL324.DOCX</v>
      </c>
      <c r="Q210" s="6" t="str">
        <f>HYPERLINK("https://docs.wto.org/imrd/directdoc.asp?DDFDocuments/u/G/TBTN24/PHL324.DOCX", "https://docs.wto.org/imrd/directdoc.asp?DDFDocuments/u/G/TBTN24/PHL324.DOCX")</f>
        <v>https://docs.wto.org/imrd/directdoc.asp?DDFDocuments/u/G/TBTN24/PHL324.DOCX</v>
      </c>
      <c r="R210" s="6" t="str">
        <f>HYPERLINK("https://docs.wto.org/imrd/directdoc.asp?DDFDocuments/v/G/TBTN24/PHL324.DOCX", "https://docs.wto.org/imrd/directdoc.asp?DDFDocuments/v/G/TBTN24/PHL324.DOCX")</f>
        <v>https://docs.wto.org/imrd/directdoc.asp?DDFDocuments/v/G/TBTN24/PHL324.DOCX</v>
      </c>
    </row>
    <row r="211" spans="1:18" ht="120" x14ac:dyDescent="0.25">
      <c r="A211" t="s">
        <v>995</v>
      </c>
      <c r="B211" s="7">
        <v>45337</v>
      </c>
      <c r="C211" s="6" t="str">
        <f>HYPERLINK("https://eping.wto.org/en/Search?viewData= G/TBT/N/EGY/409"," G/TBT/N/EGY/409")</f>
        <v xml:space="preserve"> G/TBT/N/EGY/409</v>
      </c>
      <c r="D211" s="6" t="s">
        <v>274</v>
      </c>
      <c r="E211" s="8" t="s">
        <v>386</v>
      </c>
      <c r="F211" s="8" t="s">
        <v>387</v>
      </c>
      <c r="G211" s="8" t="s">
        <v>388</v>
      </c>
      <c r="H211" s="6" t="s">
        <v>21</v>
      </c>
      <c r="I211" s="6" t="s">
        <v>389</v>
      </c>
      <c r="J211" s="6" t="s">
        <v>279</v>
      </c>
      <c r="K211" s="6" t="s">
        <v>21</v>
      </c>
      <c r="L211" s="6"/>
      <c r="M211" s="7">
        <v>45397</v>
      </c>
      <c r="N211" s="6" t="s">
        <v>24</v>
      </c>
      <c r="O211" s="6"/>
      <c r="P211" s="6" t="str">
        <f>HYPERLINK("https://docs.wto.org/imrd/directdoc.asp?DDFDocuments/t/G/TBTN24/EGY409.DOCX", "https://docs.wto.org/imrd/directdoc.asp?DDFDocuments/t/G/TBTN24/EGY409.DOCX")</f>
        <v>https://docs.wto.org/imrd/directdoc.asp?DDFDocuments/t/G/TBTN24/EGY409.DOCX</v>
      </c>
      <c r="Q211" s="6" t="str">
        <f>HYPERLINK("https://docs.wto.org/imrd/directdoc.asp?DDFDocuments/u/G/TBTN24/EGY409.DOCX", "https://docs.wto.org/imrd/directdoc.asp?DDFDocuments/u/G/TBTN24/EGY409.DOCX")</f>
        <v>https://docs.wto.org/imrd/directdoc.asp?DDFDocuments/u/G/TBTN24/EGY409.DOCX</v>
      </c>
      <c r="R211" s="6" t="str">
        <f>HYPERLINK("https://docs.wto.org/imrd/directdoc.asp?DDFDocuments/v/G/TBTN24/EGY409.DOCX", "https://docs.wto.org/imrd/directdoc.asp?DDFDocuments/v/G/TBTN24/EGY409.DOCX")</f>
        <v>https://docs.wto.org/imrd/directdoc.asp?DDFDocuments/v/G/TBTN24/EGY409.DOCX</v>
      </c>
    </row>
    <row r="212" spans="1:18" ht="90" x14ac:dyDescent="0.25">
      <c r="A212" t="s">
        <v>1030</v>
      </c>
      <c r="B212" s="7">
        <v>45331</v>
      </c>
      <c r="C212" s="6" t="str">
        <f>HYPERLINK("https://eping.wto.org/en/Search?viewData= G/TBT/N/EGY/398"," G/TBT/N/EGY/398")</f>
        <v xml:space="preserve"> G/TBT/N/EGY/398</v>
      </c>
      <c r="D212" s="6" t="s">
        <v>274</v>
      </c>
      <c r="E212" s="8" t="s">
        <v>612</v>
      </c>
      <c r="F212" s="8" t="s">
        <v>613</v>
      </c>
      <c r="G212" s="8" t="s">
        <v>614</v>
      </c>
      <c r="H212" s="6" t="s">
        <v>21</v>
      </c>
      <c r="I212" s="6" t="s">
        <v>615</v>
      </c>
      <c r="J212" s="6" t="s">
        <v>279</v>
      </c>
      <c r="K212" s="6" t="s">
        <v>21</v>
      </c>
      <c r="L212" s="6"/>
      <c r="M212" s="7">
        <v>45391</v>
      </c>
      <c r="N212" s="6" t="s">
        <v>24</v>
      </c>
      <c r="O212" s="6"/>
      <c r="P212" s="6" t="str">
        <f>HYPERLINK("https://docs.wto.org/imrd/directdoc.asp?DDFDocuments/t/G/TBTN24/EGY398.DOCX", "https://docs.wto.org/imrd/directdoc.asp?DDFDocuments/t/G/TBTN24/EGY398.DOCX")</f>
        <v>https://docs.wto.org/imrd/directdoc.asp?DDFDocuments/t/G/TBTN24/EGY398.DOCX</v>
      </c>
      <c r="Q212" s="6" t="str">
        <f>HYPERLINK("https://docs.wto.org/imrd/directdoc.asp?DDFDocuments/u/G/TBTN24/EGY398.DOCX", "https://docs.wto.org/imrd/directdoc.asp?DDFDocuments/u/G/TBTN24/EGY398.DOCX")</f>
        <v>https://docs.wto.org/imrd/directdoc.asp?DDFDocuments/u/G/TBTN24/EGY398.DOCX</v>
      </c>
      <c r="R212" s="6" t="str">
        <f>HYPERLINK("https://docs.wto.org/imrd/directdoc.asp?DDFDocuments/v/G/TBTN24/EGY398.DOCX", "https://docs.wto.org/imrd/directdoc.asp?DDFDocuments/v/G/TBTN24/EGY398.DOCX")</f>
        <v>https://docs.wto.org/imrd/directdoc.asp?DDFDocuments/v/G/TBTN24/EGY398.DOCX</v>
      </c>
    </row>
    <row r="213" spans="1:18" ht="60" x14ac:dyDescent="0.25">
      <c r="A213" t="s">
        <v>1030</v>
      </c>
      <c r="B213" s="7">
        <v>45331</v>
      </c>
      <c r="C213" s="6" t="str">
        <f>HYPERLINK("https://eping.wto.org/en/Search?viewData= G/TBT/N/EGY/397"," G/TBT/N/EGY/397")</f>
        <v xml:space="preserve"> G/TBT/N/EGY/397</v>
      </c>
      <c r="D213" s="6" t="s">
        <v>274</v>
      </c>
      <c r="E213" s="8" t="s">
        <v>685</v>
      </c>
      <c r="F213" s="8" t="s">
        <v>686</v>
      </c>
      <c r="G213" s="8" t="s">
        <v>614</v>
      </c>
      <c r="H213" s="6" t="s">
        <v>21</v>
      </c>
      <c r="I213" s="6" t="s">
        <v>615</v>
      </c>
      <c r="J213" s="6" t="s">
        <v>279</v>
      </c>
      <c r="K213" s="6" t="s">
        <v>21</v>
      </c>
      <c r="L213" s="6"/>
      <c r="M213" s="7">
        <v>45391</v>
      </c>
      <c r="N213" s="6" t="s">
        <v>24</v>
      </c>
      <c r="O213" s="6"/>
      <c r="P213" s="6" t="str">
        <f>HYPERLINK("https://docs.wto.org/imrd/directdoc.asp?DDFDocuments/t/G/TBTN24/EGY397.DOCX", "https://docs.wto.org/imrd/directdoc.asp?DDFDocuments/t/G/TBTN24/EGY397.DOCX")</f>
        <v>https://docs.wto.org/imrd/directdoc.asp?DDFDocuments/t/G/TBTN24/EGY397.DOCX</v>
      </c>
      <c r="Q213" s="6" t="str">
        <f>HYPERLINK("https://docs.wto.org/imrd/directdoc.asp?DDFDocuments/u/G/TBTN24/EGY397.DOCX", "https://docs.wto.org/imrd/directdoc.asp?DDFDocuments/u/G/TBTN24/EGY397.DOCX")</f>
        <v>https://docs.wto.org/imrd/directdoc.asp?DDFDocuments/u/G/TBTN24/EGY397.DOCX</v>
      </c>
      <c r="R213" s="6" t="str">
        <f>HYPERLINK("https://docs.wto.org/imrd/directdoc.asp?DDFDocuments/v/G/TBTN24/EGY397.DOCX", "https://docs.wto.org/imrd/directdoc.asp?DDFDocuments/v/G/TBTN24/EGY397.DOCX")</f>
        <v>https://docs.wto.org/imrd/directdoc.asp?DDFDocuments/v/G/TBTN24/EGY397.DOCX</v>
      </c>
    </row>
    <row r="214" spans="1:18" ht="60" x14ac:dyDescent="0.25">
      <c r="A214" t="s">
        <v>1012</v>
      </c>
      <c r="B214" s="7">
        <v>45334</v>
      </c>
      <c r="C214" s="6" t="str">
        <f>HYPERLINK("https://eping.wto.org/en/Search?viewData= G/TBT/N/CHN/1815"," G/TBT/N/CHN/1815")</f>
        <v xml:space="preserve"> G/TBT/N/CHN/1815</v>
      </c>
      <c r="D214" s="6" t="s">
        <v>420</v>
      </c>
      <c r="E214" s="8" t="s">
        <v>500</v>
      </c>
      <c r="F214" s="8" t="s">
        <v>501</v>
      </c>
      <c r="G214" s="8" t="s">
        <v>502</v>
      </c>
      <c r="H214" s="6" t="s">
        <v>503</v>
      </c>
      <c r="I214" s="6" t="s">
        <v>174</v>
      </c>
      <c r="J214" s="6" t="s">
        <v>73</v>
      </c>
      <c r="K214" s="6" t="s">
        <v>21</v>
      </c>
      <c r="L214" s="6"/>
      <c r="M214" s="7">
        <v>45394</v>
      </c>
      <c r="N214" s="6" t="s">
        <v>24</v>
      </c>
      <c r="O214" s="8" t="s">
        <v>504</v>
      </c>
      <c r="P214" s="6" t="str">
        <f>HYPERLINK("https://docs.wto.org/imrd/directdoc.asp?DDFDocuments/t/G/TBTN24/CHN1815.DOCX", "https://docs.wto.org/imrd/directdoc.asp?DDFDocuments/t/G/TBTN24/CHN1815.DOCX")</f>
        <v>https://docs.wto.org/imrd/directdoc.asp?DDFDocuments/t/G/TBTN24/CHN1815.DOCX</v>
      </c>
      <c r="Q214" s="6" t="str">
        <f>HYPERLINK("https://docs.wto.org/imrd/directdoc.asp?DDFDocuments/u/G/TBTN24/CHN1815.DOCX", "https://docs.wto.org/imrd/directdoc.asp?DDFDocuments/u/G/TBTN24/CHN1815.DOCX")</f>
        <v>https://docs.wto.org/imrd/directdoc.asp?DDFDocuments/u/G/TBTN24/CHN1815.DOCX</v>
      </c>
      <c r="R214" s="6" t="str">
        <f>HYPERLINK("https://docs.wto.org/imrd/directdoc.asp?DDFDocuments/v/G/TBTN24/CHN1815.DOCX", "https://docs.wto.org/imrd/directdoc.asp?DDFDocuments/v/G/TBTN24/CHN1815.DOCX")</f>
        <v>https://docs.wto.org/imrd/directdoc.asp?DDFDocuments/v/G/TBTN24/CHN1815.DOCX</v>
      </c>
    </row>
    <row r="215" spans="1:18" ht="270" x14ac:dyDescent="0.25">
      <c r="A215" t="s">
        <v>986</v>
      </c>
      <c r="B215" s="7">
        <v>45337</v>
      </c>
      <c r="C215" s="6" t="str">
        <f>HYPERLINK("https://eping.wto.org/en/Search?viewData= G/TBT/N/EGY/416"," G/TBT/N/EGY/416")</f>
        <v xml:space="preserve"> G/TBT/N/EGY/416</v>
      </c>
      <c r="D215" s="6" t="s">
        <v>274</v>
      </c>
      <c r="E215" s="8" t="s">
        <v>346</v>
      </c>
      <c r="F215" s="8" t="s">
        <v>347</v>
      </c>
      <c r="G215" s="8" t="s">
        <v>348</v>
      </c>
      <c r="H215" s="6" t="s">
        <v>21</v>
      </c>
      <c r="I215" s="6" t="s">
        <v>349</v>
      </c>
      <c r="J215" s="6" t="s">
        <v>279</v>
      </c>
      <c r="K215" s="6" t="s">
        <v>21</v>
      </c>
      <c r="L215" s="6"/>
      <c r="M215" s="7">
        <v>45397</v>
      </c>
      <c r="N215" s="6" t="s">
        <v>24</v>
      </c>
      <c r="O215" s="6"/>
      <c r="P215" s="6" t="str">
        <f>HYPERLINK("https://docs.wto.org/imrd/directdoc.asp?DDFDocuments/t/G/TBTN24/EGY416.DOCX", "https://docs.wto.org/imrd/directdoc.asp?DDFDocuments/t/G/TBTN24/EGY416.DOCX")</f>
        <v>https://docs.wto.org/imrd/directdoc.asp?DDFDocuments/t/G/TBTN24/EGY416.DOCX</v>
      </c>
      <c r="Q215" s="6" t="str">
        <f>HYPERLINK("https://docs.wto.org/imrd/directdoc.asp?DDFDocuments/u/G/TBTN24/EGY416.DOCX", "https://docs.wto.org/imrd/directdoc.asp?DDFDocuments/u/G/TBTN24/EGY416.DOCX")</f>
        <v>https://docs.wto.org/imrd/directdoc.asp?DDFDocuments/u/G/TBTN24/EGY416.DOCX</v>
      </c>
      <c r="R215" s="6" t="str">
        <f>HYPERLINK("https://docs.wto.org/imrd/directdoc.asp?DDFDocuments/v/G/TBTN24/EGY416.DOCX", "https://docs.wto.org/imrd/directdoc.asp?DDFDocuments/v/G/TBTN24/EGY416.DOCX")</f>
        <v>https://docs.wto.org/imrd/directdoc.asp?DDFDocuments/v/G/TBTN24/EGY416.DOCX</v>
      </c>
    </row>
    <row r="216" spans="1:18" ht="270" x14ac:dyDescent="0.25">
      <c r="A216" t="s">
        <v>986</v>
      </c>
      <c r="B216" s="7">
        <v>45331</v>
      </c>
      <c r="C216" s="6" t="str">
        <f>HYPERLINK("https://eping.wto.org/en/Search?viewData= G/TBT/N/EGY/382"," G/TBT/N/EGY/382")</f>
        <v xml:space="preserve"> G/TBT/N/EGY/382</v>
      </c>
      <c r="D216" s="6" t="s">
        <v>274</v>
      </c>
      <c r="E216" s="8" t="s">
        <v>696</v>
      </c>
      <c r="F216" s="8" t="s">
        <v>697</v>
      </c>
      <c r="G216" s="8" t="s">
        <v>348</v>
      </c>
      <c r="H216" s="6" t="s">
        <v>21</v>
      </c>
      <c r="I216" s="6" t="s">
        <v>349</v>
      </c>
      <c r="J216" s="6" t="s">
        <v>279</v>
      </c>
      <c r="K216" s="6" t="s">
        <v>21</v>
      </c>
      <c r="L216" s="6"/>
      <c r="M216" s="7">
        <v>45391</v>
      </c>
      <c r="N216" s="6" t="s">
        <v>24</v>
      </c>
      <c r="O216" s="6"/>
      <c r="P216" s="6" t="str">
        <f>HYPERLINK("https://docs.wto.org/imrd/directdoc.asp?DDFDocuments/t/G/TBTN24/EGY382.DOCX", "https://docs.wto.org/imrd/directdoc.asp?DDFDocuments/t/G/TBTN24/EGY382.DOCX")</f>
        <v>https://docs.wto.org/imrd/directdoc.asp?DDFDocuments/t/G/TBTN24/EGY382.DOCX</v>
      </c>
      <c r="Q216" s="6" t="str">
        <f>HYPERLINK("https://docs.wto.org/imrd/directdoc.asp?DDFDocuments/u/G/TBTN24/EGY382.DOCX", "https://docs.wto.org/imrd/directdoc.asp?DDFDocuments/u/G/TBTN24/EGY382.DOCX")</f>
        <v>https://docs.wto.org/imrd/directdoc.asp?DDFDocuments/u/G/TBTN24/EGY382.DOCX</v>
      </c>
      <c r="R216" s="6" t="str">
        <f>HYPERLINK("https://docs.wto.org/imrd/directdoc.asp?DDFDocuments/v/G/TBTN24/EGY382.DOCX", "https://docs.wto.org/imrd/directdoc.asp?DDFDocuments/v/G/TBTN24/EGY382.DOCX")</f>
        <v>https://docs.wto.org/imrd/directdoc.asp?DDFDocuments/v/G/TBTN24/EGY382.DOCX</v>
      </c>
    </row>
    <row r="217" spans="1:18" ht="135" x14ac:dyDescent="0.25">
      <c r="A217" t="s">
        <v>1033</v>
      </c>
      <c r="B217" s="7">
        <v>45331</v>
      </c>
      <c r="C217" s="6" t="str">
        <f>HYPERLINK("https://eping.wto.org/en/Search?viewData= G/TBT/N/EGY/399"," G/TBT/N/EGY/399")</f>
        <v xml:space="preserve"> G/TBT/N/EGY/399</v>
      </c>
      <c r="D217" s="6" t="s">
        <v>274</v>
      </c>
      <c r="E217" s="8" t="s">
        <v>631</v>
      </c>
      <c r="F217" s="8" t="s">
        <v>632</v>
      </c>
      <c r="G217" s="8" t="s">
        <v>633</v>
      </c>
      <c r="H217" s="6" t="s">
        <v>21</v>
      </c>
      <c r="I217" s="6" t="s">
        <v>634</v>
      </c>
      <c r="J217" s="6" t="s">
        <v>279</v>
      </c>
      <c r="K217" s="6" t="s">
        <v>21</v>
      </c>
      <c r="L217" s="6"/>
      <c r="M217" s="7">
        <v>45391</v>
      </c>
      <c r="N217" s="6" t="s">
        <v>24</v>
      </c>
      <c r="O217" s="6"/>
      <c r="P217" s="6" t="str">
        <f>HYPERLINK("https://docs.wto.org/imrd/directdoc.asp?DDFDocuments/t/G/TBTN24/EGY399.DOCX", "https://docs.wto.org/imrd/directdoc.asp?DDFDocuments/t/G/TBTN24/EGY399.DOCX")</f>
        <v>https://docs.wto.org/imrd/directdoc.asp?DDFDocuments/t/G/TBTN24/EGY399.DOCX</v>
      </c>
      <c r="Q217" s="6" t="str">
        <f>HYPERLINK("https://docs.wto.org/imrd/directdoc.asp?DDFDocuments/u/G/TBTN24/EGY399.DOCX", "https://docs.wto.org/imrd/directdoc.asp?DDFDocuments/u/G/TBTN24/EGY399.DOCX")</f>
        <v>https://docs.wto.org/imrd/directdoc.asp?DDFDocuments/u/G/TBTN24/EGY399.DOCX</v>
      </c>
      <c r="R217" s="6" t="str">
        <f>HYPERLINK("https://docs.wto.org/imrd/directdoc.asp?DDFDocuments/v/G/TBTN24/EGY399.DOCX", "https://docs.wto.org/imrd/directdoc.asp?DDFDocuments/v/G/TBTN24/EGY399.DOCX")</f>
        <v>https://docs.wto.org/imrd/directdoc.asp?DDFDocuments/v/G/TBTN24/EGY399.DOCX</v>
      </c>
    </row>
    <row r="218" spans="1:18" ht="165" x14ac:dyDescent="0.25">
      <c r="A218" t="s">
        <v>1033</v>
      </c>
      <c r="B218" s="7">
        <v>45331</v>
      </c>
      <c r="C218" s="6" t="str">
        <f>HYPERLINK("https://eping.wto.org/en/Search?viewData= G/TBT/N/EGY/406"," G/TBT/N/EGY/406")</f>
        <v xml:space="preserve"> G/TBT/N/EGY/406</v>
      </c>
      <c r="D218" s="6" t="s">
        <v>274</v>
      </c>
      <c r="E218" s="8" t="s">
        <v>693</v>
      </c>
      <c r="F218" s="8" t="s">
        <v>694</v>
      </c>
      <c r="G218" s="8" t="s">
        <v>633</v>
      </c>
      <c r="H218" s="6" t="s">
        <v>695</v>
      </c>
      <c r="I218" s="6" t="s">
        <v>634</v>
      </c>
      <c r="J218" s="6" t="s">
        <v>279</v>
      </c>
      <c r="K218" s="6" t="s">
        <v>21</v>
      </c>
      <c r="L218" s="6"/>
      <c r="M218" s="7">
        <v>45391</v>
      </c>
      <c r="N218" s="6" t="s">
        <v>24</v>
      </c>
      <c r="O218" s="6"/>
      <c r="P218" s="6" t="str">
        <f>HYPERLINK("https://docs.wto.org/imrd/directdoc.asp?DDFDocuments/t/G/TBTN24/EGY406.DOCX", "https://docs.wto.org/imrd/directdoc.asp?DDFDocuments/t/G/TBTN24/EGY406.DOCX")</f>
        <v>https://docs.wto.org/imrd/directdoc.asp?DDFDocuments/t/G/TBTN24/EGY406.DOCX</v>
      </c>
      <c r="Q218" s="6" t="str">
        <f>HYPERLINK("https://docs.wto.org/imrd/directdoc.asp?DDFDocuments/u/G/TBTN24/EGY406.DOCX", "https://docs.wto.org/imrd/directdoc.asp?DDFDocuments/u/G/TBTN24/EGY406.DOCX")</f>
        <v>https://docs.wto.org/imrd/directdoc.asp?DDFDocuments/u/G/TBTN24/EGY406.DOCX</v>
      </c>
      <c r="R218" s="6" t="str">
        <f>HYPERLINK("https://docs.wto.org/imrd/directdoc.asp?DDFDocuments/v/G/TBTN24/EGY406.DOCX", "https://docs.wto.org/imrd/directdoc.asp?DDFDocuments/v/G/TBTN24/EGY406.DOCX")</f>
        <v>https://docs.wto.org/imrd/directdoc.asp?DDFDocuments/v/G/TBTN24/EGY406.DOCX</v>
      </c>
    </row>
  </sheetData>
  <sortState xmlns:xlrd2="http://schemas.microsoft.com/office/spreadsheetml/2017/richdata2" ref="A2:R218">
    <sortCondition ref="A2:A21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2024-03-01T12:02:26Z</dcterms:created>
  <dcterms:modified xsi:type="dcterms:W3CDTF">2024-03-01T13:01:46Z</dcterms:modified>
</cp:coreProperties>
</file>