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O:\Kundecentret\Information\Overvågning - vedligeholdelse\Notifikationer\Arkiv 2026\"/>
    </mc:Choice>
  </mc:AlternateContent>
  <xr:revisionPtr revIDLastSave="0" documentId="8_{0E3B7144-79E6-4E00-8E2C-7DCC5D9EF9A4}" xr6:coauthVersionLast="47" xr6:coauthVersionMax="47" xr10:uidLastSave="{00000000-0000-0000-0000-000000000000}"/>
  <bookViews>
    <workbookView xWindow="-120" yWindow="-120" windowWidth="29040" windowHeight="1572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2" i="1" l="1"/>
  <c r="T492" i="1"/>
  <c r="S492" i="1"/>
  <c r="D492" i="1"/>
  <c r="U491" i="1"/>
  <c r="T491" i="1"/>
  <c r="S491" i="1"/>
  <c r="D491" i="1"/>
  <c r="U490" i="1"/>
  <c r="T490" i="1"/>
  <c r="S490" i="1"/>
  <c r="D490" i="1"/>
  <c r="U489" i="1"/>
  <c r="T489" i="1"/>
  <c r="S489" i="1"/>
  <c r="D489" i="1"/>
  <c r="U488" i="1"/>
  <c r="T488" i="1"/>
  <c r="S488" i="1"/>
  <c r="D488" i="1"/>
  <c r="U487" i="1"/>
  <c r="T487" i="1"/>
  <c r="S487" i="1"/>
  <c r="D487" i="1"/>
  <c r="U486" i="1"/>
  <c r="T486" i="1"/>
  <c r="S486" i="1"/>
  <c r="D486" i="1"/>
  <c r="U485" i="1"/>
  <c r="T485" i="1"/>
  <c r="S485" i="1"/>
  <c r="D485" i="1"/>
  <c r="U484" i="1"/>
  <c r="T484" i="1"/>
  <c r="S484" i="1"/>
  <c r="D484" i="1"/>
  <c r="U483" i="1"/>
  <c r="T483" i="1"/>
  <c r="S483" i="1"/>
  <c r="D483" i="1"/>
  <c r="U482" i="1"/>
  <c r="T482" i="1"/>
  <c r="S482" i="1"/>
  <c r="D482" i="1"/>
  <c r="U481" i="1"/>
  <c r="T481" i="1"/>
  <c r="S481" i="1"/>
  <c r="D481" i="1"/>
  <c r="U480" i="1"/>
  <c r="T480" i="1"/>
  <c r="S480" i="1"/>
  <c r="D480" i="1"/>
  <c r="U479" i="1"/>
  <c r="T479" i="1"/>
  <c r="S479" i="1"/>
  <c r="D479" i="1"/>
  <c r="U478" i="1"/>
  <c r="T478" i="1"/>
  <c r="S478" i="1"/>
  <c r="D478" i="1"/>
  <c r="U477" i="1"/>
  <c r="T477" i="1"/>
  <c r="S477" i="1"/>
  <c r="D477" i="1"/>
  <c r="U476" i="1"/>
  <c r="T476" i="1"/>
  <c r="S476" i="1"/>
  <c r="D476" i="1"/>
  <c r="U475" i="1"/>
  <c r="T475" i="1"/>
  <c r="S475" i="1"/>
  <c r="D475" i="1"/>
  <c r="U474" i="1"/>
  <c r="T474" i="1"/>
  <c r="S474" i="1"/>
  <c r="D474" i="1"/>
  <c r="U473" i="1"/>
  <c r="T473" i="1"/>
  <c r="S473" i="1"/>
  <c r="D473" i="1"/>
  <c r="U472" i="1"/>
  <c r="T472" i="1"/>
  <c r="S472" i="1"/>
  <c r="D472" i="1"/>
  <c r="U471" i="1"/>
  <c r="T471" i="1"/>
  <c r="S471" i="1"/>
  <c r="D471" i="1"/>
  <c r="U470" i="1"/>
  <c r="T470" i="1"/>
  <c r="S470" i="1"/>
  <c r="D470" i="1"/>
  <c r="U469" i="1"/>
  <c r="T469" i="1"/>
  <c r="S469" i="1"/>
  <c r="D469" i="1"/>
  <c r="U468" i="1"/>
  <c r="T468" i="1"/>
  <c r="S468" i="1"/>
  <c r="D468" i="1"/>
  <c r="U467" i="1"/>
  <c r="T467" i="1"/>
  <c r="S467" i="1"/>
  <c r="D467" i="1"/>
  <c r="U466" i="1"/>
  <c r="T466" i="1"/>
  <c r="S466" i="1"/>
  <c r="D466" i="1"/>
  <c r="U465" i="1"/>
  <c r="T465" i="1"/>
  <c r="S465" i="1"/>
  <c r="D465" i="1"/>
  <c r="U464" i="1"/>
  <c r="T464" i="1"/>
  <c r="S464" i="1"/>
  <c r="D464" i="1"/>
  <c r="U463" i="1"/>
  <c r="T463" i="1"/>
  <c r="S463" i="1"/>
  <c r="D463" i="1"/>
  <c r="U462" i="1"/>
  <c r="T462" i="1"/>
  <c r="S462" i="1"/>
  <c r="D462" i="1"/>
  <c r="U461" i="1"/>
  <c r="T461" i="1"/>
  <c r="S461" i="1"/>
  <c r="D461" i="1"/>
  <c r="U460" i="1"/>
  <c r="T460" i="1"/>
  <c r="S460" i="1"/>
  <c r="D460" i="1"/>
  <c r="U459" i="1"/>
  <c r="T459" i="1"/>
  <c r="S459" i="1"/>
  <c r="D459" i="1"/>
  <c r="U458" i="1"/>
  <c r="T458" i="1"/>
  <c r="S458" i="1"/>
  <c r="D458" i="1"/>
  <c r="U457" i="1"/>
  <c r="T457" i="1"/>
  <c r="S457" i="1"/>
  <c r="D457" i="1"/>
  <c r="U456" i="1"/>
  <c r="T456" i="1"/>
  <c r="S456" i="1"/>
  <c r="D456" i="1"/>
  <c r="U455" i="1"/>
  <c r="T455" i="1"/>
  <c r="S455" i="1"/>
  <c r="D455" i="1"/>
  <c r="U454" i="1"/>
  <c r="T454" i="1"/>
  <c r="S454" i="1"/>
  <c r="D454" i="1"/>
  <c r="U453" i="1"/>
  <c r="T453" i="1"/>
  <c r="S453" i="1"/>
  <c r="D453" i="1"/>
  <c r="U452" i="1"/>
  <c r="T452" i="1"/>
  <c r="S452" i="1"/>
  <c r="D452" i="1"/>
  <c r="U451" i="1"/>
  <c r="T451" i="1"/>
  <c r="S451" i="1"/>
  <c r="D451" i="1"/>
  <c r="U450" i="1"/>
  <c r="T450" i="1"/>
  <c r="S450" i="1"/>
  <c r="D450" i="1"/>
  <c r="U449" i="1"/>
  <c r="T449" i="1"/>
  <c r="S449" i="1"/>
  <c r="D449" i="1"/>
  <c r="U448" i="1"/>
  <c r="T448" i="1"/>
  <c r="S448" i="1"/>
  <c r="D448" i="1"/>
  <c r="U447" i="1"/>
  <c r="T447" i="1"/>
  <c r="S447" i="1"/>
  <c r="D447" i="1"/>
  <c r="U446" i="1"/>
  <c r="T446" i="1"/>
  <c r="S446" i="1"/>
  <c r="D446" i="1"/>
  <c r="U445" i="1"/>
  <c r="T445" i="1"/>
  <c r="S445" i="1"/>
  <c r="D445" i="1"/>
  <c r="U444" i="1"/>
  <c r="T444" i="1"/>
  <c r="S444" i="1"/>
  <c r="D444" i="1"/>
  <c r="U443" i="1"/>
  <c r="T443" i="1"/>
  <c r="S443" i="1"/>
  <c r="D443" i="1"/>
  <c r="U442" i="1"/>
  <c r="T442" i="1"/>
  <c r="S442" i="1"/>
  <c r="D442" i="1"/>
  <c r="U441" i="1"/>
  <c r="T441" i="1"/>
  <c r="S441" i="1"/>
  <c r="D441" i="1"/>
  <c r="U440" i="1"/>
  <c r="T440" i="1"/>
  <c r="S440" i="1"/>
  <c r="D440" i="1"/>
  <c r="U439" i="1"/>
  <c r="T439" i="1"/>
  <c r="S439" i="1"/>
  <c r="D439" i="1"/>
  <c r="U438" i="1"/>
  <c r="T438" i="1"/>
  <c r="S438" i="1"/>
  <c r="D438" i="1"/>
  <c r="U437" i="1"/>
  <c r="T437" i="1"/>
  <c r="S437" i="1"/>
  <c r="D437" i="1"/>
  <c r="U436" i="1"/>
  <c r="T436" i="1"/>
  <c r="S436" i="1"/>
  <c r="D436" i="1"/>
  <c r="U435" i="1"/>
  <c r="T435" i="1"/>
  <c r="S435" i="1"/>
  <c r="D435" i="1"/>
  <c r="U434" i="1"/>
  <c r="T434" i="1"/>
  <c r="S434" i="1"/>
  <c r="D434" i="1"/>
  <c r="U433" i="1"/>
  <c r="T433" i="1"/>
  <c r="S433" i="1"/>
  <c r="D433" i="1"/>
  <c r="U432" i="1"/>
  <c r="T432" i="1"/>
  <c r="S432" i="1"/>
  <c r="D432" i="1"/>
  <c r="U431" i="1"/>
  <c r="T431" i="1"/>
  <c r="S431" i="1"/>
  <c r="D431" i="1"/>
  <c r="U430" i="1"/>
  <c r="T430" i="1"/>
  <c r="S430" i="1"/>
  <c r="D430" i="1"/>
  <c r="U429" i="1"/>
  <c r="T429" i="1"/>
  <c r="S429" i="1"/>
  <c r="D429" i="1"/>
  <c r="U428" i="1"/>
  <c r="T428" i="1"/>
  <c r="S428" i="1"/>
  <c r="D428" i="1"/>
  <c r="U427" i="1"/>
  <c r="T427" i="1"/>
  <c r="S427" i="1"/>
  <c r="D427" i="1"/>
  <c r="U426" i="1"/>
  <c r="T426" i="1"/>
  <c r="S426" i="1"/>
  <c r="D426" i="1"/>
  <c r="U425" i="1"/>
  <c r="T425" i="1"/>
  <c r="S425" i="1"/>
  <c r="D425" i="1"/>
  <c r="U424" i="1"/>
  <c r="T424" i="1"/>
  <c r="S424" i="1"/>
  <c r="D424" i="1"/>
  <c r="U423" i="1"/>
  <c r="T423" i="1"/>
  <c r="S423" i="1"/>
  <c r="D423" i="1"/>
  <c r="U422" i="1"/>
  <c r="T422" i="1"/>
  <c r="S422" i="1"/>
  <c r="D422" i="1"/>
  <c r="U421" i="1"/>
  <c r="T421" i="1"/>
  <c r="S421" i="1"/>
  <c r="D421" i="1"/>
  <c r="U420" i="1"/>
  <c r="T420" i="1"/>
  <c r="S420" i="1"/>
  <c r="D420" i="1"/>
  <c r="U419" i="1"/>
  <c r="T419" i="1"/>
  <c r="S419" i="1"/>
  <c r="D419" i="1"/>
  <c r="U418" i="1"/>
  <c r="T418" i="1"/>
  <c r="S418" i="1"/>
  <c r="D418" i="1"/>
  <c r="U417" i="1"/>
  <c r="T417" i="1"/>
  <c r="S417" i="1"/>
  <c r="D417" i="1"/>
  <c r="U416" i="1"/>
  <c r="T416" i="1"/>
  <c r="S416" i="1"/>
  <c r="D416" i="1"/>
  <c r="U415" i="1"/>
  <c r="T415" i="1"/>
  <c r="S415" i="1"/>
  <c r="D415" i="1"/>
  <c r="U414" i="1"/>
  <c r="T414" i="1"/>
  <c r="S414" i="1"/>
  <c r="D414" i="1"/>
  <c r="U413" i="1"/>
  <c r="T413" i="1"/>
  <c r="S413" i="1"/>
  <c r="D413" i="1"/>
  <c r="U412" i="1"/>
  <c r="T412" i="1"/>
  <c r="S412" i="1"/>
  <c r="D412" i="1"/>
  <c r="U411" i="1"/>
  <c r="T411" i="1"/>
  <c r="S411" i="1"/>
  <c r="D411" i="1"/>
  <c r="U410" i="1"/>
  <c r="T410" i="1"/>
  <c r="S410" i="1"/>
  <c r="D410" i="1"/>
  <c r="U409" i="1"/>
  <c r="T409" i="1"/>
  <c r="S409" i="1"/>
  <c r="D409" i="1"/>
  <c r="U408" i="1"/>
  <c r="T408" i="1"/>
  <c r="S408" i="1"/>
  <c r="D408" i="1"/>
  <c r="U407" i="1"/>
  <c r="T407" i="1"/>
  <c r="S407" i="1"/>
  <c r="D407" i="1"/>
  <c r="U406" i="1"/>
  <c r="T406" i="1"/>
  <c r="S406" i="1"/>
  <c r="D406" i="1"/>
  <c r="U405" i="1"/>
  <c r="T405" i="1"/>
  <c r="S405" i="1"/>
  <c r="D405" i="1"/>
  <c r="U404" i="1"/>
  <c r="T404" i="1"/>
  <c r="S404" i="1"/>
  <c r="D404" i="1"/>
  <c r="U403" i="1"/>
  <c r="T403" i="1"/>
  <c r="S403" i="1"/>
  <c r="D403" i="1"/>
  <c r="U402" i="1"/>
  <c r="T402" i="1"/>
  <c r="S402" i="1"/>
  <c r="D402" i="1"/>
  <c r="U401" i="1"/>
  <c r="T401" i="1"/>
  <c r="S401" i="1"/>
  <c r="D401" i="1"/>
  <c r="U400" i="1"/>
  <c r="T400" i="1"/>
  <c r="S400" i="1"/>
  <c r="D400" i="1"/>
  <c r="U399" i="1"/>
  <c r="T399" i="1"/>
  <c r="S399" i="1"/>
  <c r="D399" i="1"/>
  <c r="U398" i="1"/>
  <c r="T398" i="1"/>
  <c r="S398" i="1"/>
  <c r="D398" i="1"/>
  <c r="U397" i="1"/>
  <c r="T397" i="1"/>
  <c r="S397" i="1"/>
  <c r="D397" i="1"/>
  <c r="U396" i="1"/>
  <c r="T396" i="1"/>
  <c r="S396" i="1"/>
  <c r="D396" i="1"/>
  <c r="U395" i="1"/>
  <c r="T395" i="1"/>
  <c r="S395" i="1"/>
  <c r="D395" i="1"/>
  <c r="U394" i="1"/>
  <c r="T394" i="1"/>
  <c r="S394" i="1"/>
  <c r="D394" i="1"/>
  <c r="U393" i="1"/>
  <c r="T393" i="1"/>
  <c r="S393" i="1"/>
  <c r="D393" i="1"/>
  <c r="U392" i="1"/>
  <c r="T392" i="1"/>
  <c r="S392" i="1"/>
  <c r="D392" i="1"/>
  <c r="U391" i="1"/>
  <c r="T391" i="1"/>
  <c r="S391" i="1"/>
  <c r="D391" i="1"/>
  <c r="U390" i="1"/>
  <c r="T390" i="1"/>
  <c r="S390" i="1"/>
  <c r="D390" i="1"/>
  <c r="U389" i="1"/>
  <c r="T389" i="1"/>
  <c r="S389" i="1"/>
  <c r="D389" i="1"/>
  <c r="U388" i="1"/>
  <c r="T388" i="1"/>
  <c r="S388" i="1"/>
  <c r="D388" i="1"/>
  <c r="U387" i="1"/>
  <c r="T387" i="1"/>
  <c r="S387" i="1"/>
  <c r="D387" i="1"/>
  <c r="U386" i="1"/>
  <c r="T386" i="1"/>
  <c r="S386" i="1"/>
  <c r="D386" i="1"/>
  <c r="U385" i="1"/>
  <c r="T385" i="1"/>
  <c r="S385" i="1"/>
  <c r="D385" i="1"/>
  <c r="U384" i="1"/>
  <c r="T384" i="1"/>
  <c r="S384" i="1"/>
  <c r="D384" i="1"/>
  <c r="U383" i="1"/>
  <c r="T383" i="1"/>
  <c r="S383" i="1"/>
  <c r="D383" i="1"/>
  <c r="U382" i="1"/>
  <c r="T382" i="1"/>
  <c r="S382" i="1"/>
  <c r="D382" i="1"/>
  <c r="U381" i="1"/>
  <c r="T381" i="1"/>
  <c r="S381" i="1"/>
  <c r="D381" i="1"/>
  <c r="U380" i="1"/>
  <c r="T380" i="1"/>
  <c r="S380" i="1"/>
  <c r="D380" i="1"/>
  <c r="U379" i="1"/>
  <c r="T379" i="1"/>
  <c r="S379" i="1"/>
  <c r="D379" i="1"/>
  <c r="U378" i="1"/>
  <c r="T378" i="1"/>
  <c r="S378" i="1"/>
  <c r="D378" i="1"/>
  <c r="U377" i="1"/>
  <c r="T377" i="1"/>
  <c r="S377" i="1"/>
  <c r="D377" i="1"/>
  <c r="U376" i="1"/>
  <c r="T376" i="1"/>
  <c r="S376" i="1"/>
  <c r="D376" i="1"/>
  <c r="U375" i="1"/>
  <c r="T375" i="1"/>
  <c r="S375" i="1"/>
  <c r="D375" i="1"/>
  <c r="U374" i="1"/>
  <c r="T374" i="1"/>
  <c r="S374" i="1"/>
  <c r="D374" i="1"/>
  <c r="U373" i="1"/>
  <c r="T373" i="1"/>
  <c r="S373" i="1"/>
  <c r="D373" i="1"/>
  <c r="U372" i="1"/>
  <c r="T372" i="1"/>
  <c r="S372" i="1"/>
  <c r="D372" i="1"/>
  <c r="U371" i="1"/>
  <c r="T371" i="1"/>
  <c r="S371" i="1"/>
  <c r="D371" i="1"/>
  <c r="U370" i="1"/>
  <c r="T370" i="1"/>
  <c r="S370" i="1"/>
  <c r="D370" i="1"/>
  <c r="U369" i="1"/>
  <c r="T369" i="1"/>
  <c r="S369" i="1"/>
  <c r="D369" i="1"/>
  <c r="U368" i="1"/>
  <c r="T368" i="1"/>
  <c r="S368" i="1"/>
  <c r="D368" i="1"/>
  <c r="U367" i="1"/>
  <c r="T367" i="1"/>
  <c r="S367" i="1"/>
  <c r="D367" i="1"/>
  <c r="U366" i="1"/>
  <c r="T366" i="1"/>
  <c r="S366" i="1"/>
  <c r="D366" i="1"/>
  <c r="U365" i="1"/>
  <c r="T365" i="1"/>
  <c r="S365" i="1"/>
  <c r="D365" i="1"/>
  <c r="U364" i="1"/>
  <c r="T364" i="1"/>
  <c r="S364" i="1"/>
  <c r="D364" i="1"/>
  <c r="U363" i="1"/>
  <c r="T363" i="1"/>
  <c r="S363" i="1"/>
  <c r="D363" i="1"/>
  <c r="U362" i="1"/>
  <c r="T362" i="1"/>
  <c r="S362" i="1"/>
  <c r="D362" i="1"/>
  <c r="U361" i="1"/>
  <c r="T361" i="1"/>
  <c r="S361" i="1"/>
  <c r="D361" i="1"/>
  <c r="U360" i="1"/>
  <c r="T360" i="1"/>
  <c r="S360" i="1"/>
  <c r="D360" i="1"/>
  <c r="U359" i="1"/>
  <c r="T359" i="1"/>
  <c r="S359" i="1"/>
  <c r="D359" i="1"/>
  <c r="U358" i="1"/>
  <c r="T358" i="1"/>
  <c r="S358" i="1"/>
  <c r="D358" i="1"/>
  <c r="U357" i="1"/>
  <c r="T357" i="1"/>
  <c r="S357" i="1"/>
  <c r="D357" i="1"/>
  <c r="U356" i="1"/>
  <c r="T356" i="1"/>
  <c r="S356" i="1"/>
  <c r="D356" i="1"/>
  <c r="U355" i="1"/>
  <c r="T355" i="1"/>
  <c r="S355" i="1"/>
  <c r="D355" i="1"/>
  <c r="U354" i="1"/>
  <c r="T354" i="1"/>
  <c r="S354" i="1"/>
  <c r="D354" i="1"/>
  <c r="U353" i="1"/>
  <c r="T353" i="1"/>
  <c r="S353" i="1"/>
  <c r="D353" i="1"/>
  <c r="U352" i="1"/>
  <c r="T352" i="1"/>
  <c r="S352" i="1"/>
  <c r="D352" i="1"/>
  <c r="U351" i="1"/>
  <c r="T351" i="1"/>
  <c r="S351" i="1"/>
  <c r="D351" i="1"/>
  <c r="U350" i="1"/>
  <c r="T350" i="1"/>
  <c r="S350" i="1"/>
  <c r="D350" i="1"/>
  <c r="U349" i="1"/>
  <c r="T349" i="1"/>
  <c r="S349" i="1"/>
  <c r="D349" i="1"/>
  <c r="U348" i="1"/>
  <c r="T348" i="1"/>
  <c r="S348" i="1"/>
  <c r="D348" i="1"/>
  <c r="U347" i="1"/>
  <c r="T347" i="1"/>
  <c r="S347" i="1"/>
  <c r="D347" i="1"/>
  <c r="U346" i="1"/>
  <c r="T346" i="1"/>
  <c r="S346" i="1"/>
  <c r="D346" i="1"/>
  <c r="U345" i="1"/>
  <c r="T345" i="1"/>
  <c r="S345" i="1"/>
  <c r="D345" i="1"/>
  <c r="U344" i="1"/>
  <c r="T344" i="1"/>
  <c r="S344" i="1"/>
  <c r="D344" i="1"/>
  <c r="U343" i="1"/>
  <c r="T343" i="1"/>
  <c r="S343" i="1"/>
  <c r="D343" i="1"/>
  <c r="U342" i="1"/>
  <c r="T342" i="1"/>
  <c r="S342" i="1"/>
  <c r="D342" i="1"/>
  <c r="U341" i="1"/>
  <c r="T341" i="1"/>
  <c r="S341" i="1"/>
  <c r="D341" i="1"/>
  <c r="U340" i="1"/>
  <c r="T340" i="1"/>
  <c r="S340" i="1"/>
  <c r="D340" i="1"/>
  <c r="U339" i="1"/>
  <c r="T339" i="1"/>
  <c r="S339" i="1"/>
  <c r="D339" i="1"/>
  <c r="U338" i="1"/>
  <c r="T338" i="1"/>
  <c r="S338" i="1"/>
  <c r="D338" i="1"/>
  <c r="U337" i="1"/>
  <c r="T337" i="1"/>
  <c r="S337" i="1"/>
  <c r="D337" i="1"/>
  <c r="U336" i="1"/>
  <c r="T336" i="1"/>
  <c r="S336" i="1"/>
  <c r="D336" i="1"/>
  <c r="U335" i="1"/>
  <c r="T335" i="1"/>
  <c r="S335" i="1"/>
  <c r="D335" i="1"/>
  <c r="U334" i="1"/>
  <c r="T334" i="1"/>
  <c r="S334" i="1"/>
  <c r="D334" i="1"/>
  <c r="U333" i="1"/>
  <c r="T333" i="1"/>
  <c r="S333" i="1"/>
  <c r="D333" i="1"/>
  <c r="U332" i="1"/>
  <c r="T332" i="1"/>
  <c r="S332" i="1"/>
  <c r="D332" i="1"/>
  <c r="U331" i="1"/>
  <c r="T331" i="1"/>
  <c r="S331" i="1"/>
  <c r="D331" i="1"/>
  <c r="U330" i="1"/>
  <c r="T330" i="1"/>
  <c r="S330" i="1"/>
  <c r="D330" i="1"/>
  <c r="U329" i="1"/>
  <c r="T329" i="1"/>
  <c r="S329" i="1"/>
  <c r="D329" i="1"/>
  <c r="U328" i="1"/>
  <c r="T328" i="1"/>
  <c r="S328" i="1"/>
  <c r="D328" i="1"/>
  <c r="U327" i="1"/>
  <c r="T327" i="1"/>
  <c r="S327" i="1"/>
  <c r="D327" i="1"/>
  <c r="U326" i="1"/>
  <c r="T326" i="1"/>
  <c r="S326" i="1"/>
  <c r="D326" i="1"/>
  <c r="U325" i="1"/>
  <c r="T325" i="1"/>
  <c r="S325" i="1"/>
  <c r="D325" i="1"/>
  <c r="U324" i="1"/>
  <c r="T324" i="1"/>
  <c r="S324" i="1"/>
  <c r="D324" i="1"/>
  <c r="U323" i="1"/>
  <c r="T323" i="1"/>
  <c r="S323" i="1"/>
  <c r="D323" i="1"/>
  <c r="U322" i="1"/>
  <c r="T322" i="1"/>
  <c r="S322" i="1"/>
  <c r="D322" i="1"/>
  <c r="U321" i="1"/>
  <c r="T321" i="1"/>
  <c r="S321" i="1"/>
  <c r="D321" i="1"/>
  <c r="U320" i="1"/>
  <c r="T320" i="1"/>
  <c r="S320" i="1"/>
  <c r="D320" i="1"/>
  <c r="U319" i="1"/>
  <c r="T319" i="1"/>
  <c r="S319" i="1"/>
  <c r="D319" i="1"/>
  <c r="U318" i="1"/>
  <c r="T318" i="1"/>
  <c r="S318" i="1"/>
  <c r="D318" i="1"/>
  <c r="U317" i="1"/>
  <c r="T317" i="1"/>
  <c r="S317" i="1"/>
  <c r="D317" i="1"/>
  <c r="U316" i="1"/>
  <c r="T316" i="1"/>
  <c r="S316" i="1"/>
  <c r="D316" i="1"/>
  <c r="U315" i="1"/>
  <c r="T315" i="1"/>
  <c r="S315" i="1"/>
  <c r="D315" i="1"/>
  <c r="U314" i="1"/>
  <c r="T314" i="1"/>
  <c r="S314" i="1"/>
  <c r="D314" i="1"/>
  <c r="U313" i="1"/>
  <c r="T313" i="1"/>
  <c r="S313" i="1"/>
  <c r="D313" i="1"/>
  <c r="U312" i="1"/>
  <c r="T312" i="1"/>
  <c r="S312" i="1"/>
  <c r="D312" i="1"/>
  <c r="U311" i="1"/>
  <c r="T311" i="1"/>
  <c r="S311" i="1"/>
  <c r="D311" i="1"/>
  <c r="U310" i="1"/>
  <c r="T310" i="1"/>
  <c r="S310" i="1"/>
  <c r="D310" i="1"/>
  <c r="U309" i="1"/>
  <c r="T309" i="1"/>
  <c r="S309" i="1"/>
  <c r="D309" i="1"/>
  <c r="U308" i="1"/>
  <c r="T308" i="1"/>
  <c r="S308" i="1"/>
  <c r="D308" i="1"/>
  <c r="U307" i="1"/>
  <c r="T307" i="1"/>
  <c r="S307" i="1"/>
  <c r="D307" i="1"/>
  <c r="U306" i="1"/>
  <c r="T306" i="1"/>
  <c r="S306" i="1"/>
  <c r="D306" i="1"/>
  <c r="U305" i="1"/>
  <c r="T305" i="1"/>
  <c r="S305" i="1"/>
  <c r="D305" i="1"/>
  <c r="U304" i="1"/>
  <c r="T304" i="1"/>
  <c r="S304" i="1"/>
  <c r="D304" i="1"/>
  <c r="U303" i="1"/>
  <c r="T303" i="1"/>
  <c r="S303" i="1"/>
  <c r="D303" i="1"/>
  <c r="U302" i="1"/>
  <c r="T302" i="1"/>
  <c r="S302" i="1"/>
  <c r="D302" i="1"/>
  <c r="U301" i="1"/>
  <c r="T301" i="1"/>
  <c r="S301" i="1"/>
  <c r="D301" i="1"/>
  <c r="U300" i="1"/>
  <c r="T300" i="1"/>
  <c r="S300" i="1"/>
  <c r="D300" i="1"/>
  <c r="U299" i="1"/>
  <c r="T299" i="1"/>
  <c r="S299" i="1"/>
  <c r="D299" i="1"/>
  <c r="U298" i="1"/>
  <c r="T298" i="1"/>
  <c r="S298" i="1"/>
  <c r="D298" i="1"/>
  <c r="U297" i="1"/>
  <c r="T297" i="1"/>
  <c r="S297" i="1"/>
  <c r="D297" i="1"/>
  <c r="U296" i="1"/>
  <c r="T296" i="1"/>
  <c r="S296" i="1"/>
  <c r="D296" i="1"/>
  <c r="U295" i="1"/>
  <c r="T295" i="1"/>
  <c r="S295" i="1"/>
  <c r="D295" i="1"/>
  <c r="U294" i="1"/>
  <c r="T294" i="1"/>
  <c r="S294" i="1"/>
  <c r="D294" i="1"/>
  <c r="U293" i="1"/>
  <c r="T293" i="1"/>
  <c r="S293" i="1"/>
  <c r="D293" i="1"/>
  <c r="U292" i="1"/>
  <c r="T292" i="1"/>
  <c r="S292" i="1"/>
  <c r="D292" i="1"/>
  <c r="U291" i="1"/>
  <c r="T291" i="1"/>
  <c r="S291" i="1"/>
  <c r="D291" i="1"/>
  <c r="U290" i="1"/>
  <c r="T290" i="1"/>
  <c r="S290" i="1"/>
  <c r="D290" i="1"/>
  <c r="U289" i="1"/>
  <c r="T289" i="1"/>
  <c r="S289" i="1"/>
  <c r="D289" i="1"/>
  <c r="U288" i="1"/>
  <c r="T288" i="1"/>
  <c r="S288" i="1"/>
  <c r="D288" i="1"/>
  <c r="U287" i="1"/>
  <c r="T287" i="1"/>
  <c r="S287" i="1"/>
  <c r="D287" i="1"/>
  <c r="U286" i="1"/>
  <c r="T286" i="1"/>
  <c r="S286" i="1"/>
  <c r="D286" i="1"/>
  <c r="U285" i="1"/>
  <c r="T285" i="1"/>
  <c r="S285" i="1"/>
  <c r="D285" i="1"/>
  <c r="U284" i="1"/>
  <c r="T284" i="1"/>
  <c r="S284" i="1"/>
  <c r="D284" i="1"/>
  <c r="U283" i="1"/>
  <c r="T283" i="1"/>
  <c r="S283" i="1"/>
  <c r="D283" i="1"/>
  <c r="U282" i="1"/>
  <c r="T282" i="1"/>
  <c r="S282" i="1"/>
  <c r="D282" i="1"/>
  <c r="U281" i="1"/>
  <c r="T281" i="1"/>
  <c r="S281" i="1"/>
  <c r="D281" i="1"/>
  <c r="U280" i="1"/>
  <c r="T280" i="1"/>
  <c r="S280" i="1"/>
  <c r="D280" i="1"/>
  <c r="U279" i="1"/>
  <c r="T279" i="1"/>
  <c r="S279" i="1"/>
  <c r="D279" i="1"/>
  <c r="U278" i="1"/>
  <c r="T278" i="1"/>
  <c r="S278" i="1"/>
  <c r="D278" i="1"/>
  <c r="U277" i="1"/>
  <c r="T277" i="1"/>
  <c r="S277" i="1"/>
  <c r="D277" i="1"/>
  <c r="U276" i="1"/>
  <c r="T276" i="1"/>
  <c r="S276" i="1"/>
  <c r="D276" i="1"/>
  <c r="U275" i="1"/>
  <c r="T275" i="1"/>
  <c r="S275" i="1"/>
  <c r="D275" i="1"/>
  <c r="U274" i="1"/>
  <c r="T274" i="1"/>
  <c r="S274" i="1"/>
  <c r="D274" i="1"/>
  <c r="U273" i="1"/>
  <c r="T273" i="1"/>
  <c r="S273" i="1"/>
  <c r="D273" i="1"/>
  <c r="U272" i="1"/>
  <c r="T272" i="1"/>
  <c r="S272" i="1"/>
  <c r="D272" i="1"/>
  <c r="U271" i="1"/>
  <c r="T271" i="1"/>
  <c r="S271" i="1"/>
  <c r="D271" i="1"/>
  <c r="U270" i="1"/>
  <c r="T270" i="1"/>
  <c r="S270" i="1"/>
  <c r="D270" i="1"/>
  <c r="U269" i="1"/>
  <c r="T269" i="1"/>
  <c r="S269" i="1"/>
  <c r="D269" i="1"/>
  <c r="U268" i="1"/>
  <c r="T268" i="1"/>
  <c r="S268" i="1"/>
  <c r="D268" i="1"/>
  <c r="U267" i="1"/>
  <c r="T267" i="1"/>
  <c r="S267" i="1"/>
  <c r="D267" i="1"/>
  <c r="U266" i="1"/>
  <c r="T266" i="1"/>
  <c r="S266" i="1"/>
  <c r="D266" i="1"/>
  <c r="U265" i="1"/>
  <c r="T265" i="1"/>
  <c r="S265" i="1"/>
  <c r="D265" i="1"/>
  <c r="U264" i="1"/>
  <c r="T264" i="1"/>
  <c r="S264" i="1"/>
  <c r="D264" i="1"/>
  <c r="U263" i="1"/>
  <c r="T263" i="1"/>
  <c r="S263" i="1"/>
  <c r="D263" i="1"/>
  <c r="U262" i="1"/>
  <c r="T262" i="1"/>
  <c r="S262" i="1"/>
  <c r="D262" i="1"/>
  <c r="U261" i="1"/>
  <c r="T261" i="1"/>
  <c r="S261" i="1"/>
  <c r="D261" i="1"/>
  <c r="U260" i="1"/>
  <c r="T260" i="1"/>
  <c r="S260" i="1"/>
  <c r="D260" i="1"/>
  <c r="U259" i="1"/>
  <c r="T259" i="1"/>
  <c r="S259" i="1"/>
  <c r="D259" i="1"/>
  <c r="U258" i="1"/>
  <c r="T258" i="1"/>
  <c r="S258" i="1"/>
  <c r="D258" i="1"/>
  <c r="U257" i="1"/>
  <c r="T257" i="1"/>
  <c r="S257" i="1"/>
  <c r="D257" i="1"/>
  <c r="U256" i="1"/>
  <c r="T256" i="1"/>
  <c r="S256" i="1"/>
  <c r="D256" i="1"/>
  <c r="U255" i="1"/>
  <c r="T255" i="1"/>
  <c r="S255" i="1"/>
  <c r="D255" i="1"/>
  <c r="U254" i="1"/>
  <c r="T254" i="1"/>
  <c r="S254" i="1"/>
  <c r="D254" i="1"/>
  <c r="U253" i="1"/>
  <c r="T253" i="1"/>
  <c r="S253" i="1"/>
  <c r="D253" i="1"/>
  <c r="U252" i="1"/>
  <c r="T252" i="1"/>
  <c r="S252" i="1"/>
  <c r="D252" i="1"/>
  <c r="U251" i="1"/>
  <c r="T251" i="1"/>
  <c r="S251" i="1"/>
  <c r="D251" i="1"/>
  <c r="U250" i="1"/>
  <c r="T250" i="1"/>
  <c r="S250" i="1"/>
  <c r="D250" i="1"/>
  <c r="U249" i="1"/>
  <c r="T249" i="1"/>
  <c r="S249" i="1"/>
  <c r="D249" i="1"/>
  <c r="U248" i="1"/>
  <c r="T248" i="1"/>
  <c r="S248" i="1"/>
  <c r="D248" i="1"/>
  <c r="U247" i="1"/>
  <c r="T247" i="1"/>
  <c r="S247" i="1"/>
  <c r="D247" i="1"/>
  <c r="U246" i="1"/>
  <c r="T246" i="1"/>
  <c r="S246" i="1"/>
  <c r="D246" i="1"/>
  <c r="U245" i="1"/>
  <c r="T245" i="1"/>
  <c r="S245" i="1"/>
  <c r="D245" i="1"/>
  <c r="U244" i="1"/>
  <c r="T244" i="1"/>
  <c r="S244" i="1"/>
  <c r="D244" i="1"/>
  <c r="U243" i="1"/>
  <c r="T243" i="1"/>
  <c r="S243" i="1"/>
  <c r="D243" i="1"/>
  <c r="U242" i="1"/>
  <c r="T242" i="1"/>
  <c r="S242" i="1"/>
  <c r="D242" i="1"/>
  <c r="U241" i="1"/>
  <c r="T241" i="1"/>
  <c r="S241" i="1"/>
  <c r="D241" i="1"/>
  <c r="U240" i="1"/>
  <c r="T240" i="1"/>
  <c r="S240" i="1"/>
  <c r="D240" i="1"/>
  <c r="U239" i="1"/>
  <c r="T239" i="1"/>
  <c r="S239" i="1"/>
  <c r="D239" i="1"/>
  <c r="U238" i="1"/>
  <c r="T238" i="1"/>
  <c r="S238" i="1"/>
  <c r="D238" i="1"/>
  <c r="U237" i="1"/>
  <c r="T237" i="1"/>
  <c r="S237" i="1"/>
  <c r="D237" i="1"/>
  <c r="U236" i="1"/>
  <c r="T236" i="1"/>
  <c r="S236" i="1"/>
  <c r="D236" i="1"/>
  <c r="U235" i="1"/>
  <c r="T235" i="1"/>
  <c r="S235" i="1"/>
  <c r="D235" i="1"/>
  <c r="U234" i="1"/>
  <c r="T234" i="1"/>
  <c r="S234" i="1"/>
  <c r="D234" i="1"/>
  <c r="U233" i="1"/>
  <c r="T233" i="1"/>
  <c r="S233" i="1"/>
  <c r="D233" i="1"/>
  <c r="U232" i="1"/>
  <c r="T232" i="1"/>
  <c r="S232" i="1"/>
  <c r="D232" i="1"/>
  <c r="U231" i="1"/>
  <c r="T231" i="1"/>
  <c r="S231" i="1"/>
  <c r="D231" i="1"/>
  <c r="U230" i="1"/>
  <c r="T230" i="1"/>
  <c r="S230" i="1"/>
  <c r="D230" i="1"/>
  <c r="U229" i="1"/>
  <c r="T229" i="1"/>
  <c r="S229" i="1"/>
  <c r="D229" i="1"/>
  <c r="U228" i="1"/>
  <c r="T228" i="1"/>
  <c r="S228" i="1"/>
  <c r="D228" i="1"/>
  <c r="U227" i="1"/>
  <c r="T227" i="1"/>
  <c r="S227" i="1"/>
  <c r="D227" i="1"/>
  <c r="U226" i="1"/>
  <c r="T226" i="1"/>
  <c r="S226" i="1"/>
  <c r="D226" i="1"/>
  <c r="U225" i="1"/>
  <c r="T225" i="1"/>
  <c r="S225" i="1"/>
  <c r="D225" i="1"/>
  <c r="U224" i="1"/>
  <c r="T224" i="1"/>
  <c r="S224" i="1"/>
  <c r="D224" i="1"/>
  <c r="U223" i="1"/>
  <c r="T223" i="1"/>
  <c r="S223" i="1"/>
  <c r="D223" i="1"/>
  <c r="U222" i="1"/>
  <c r="T222" i="1"/>
  <c r="S222" i="1"/>
  <c r="D222" i="1"/>
  <c r="U221" i="1"/>
  <c r="T221" i="1"/>
  <c r="S221" i="1"/>
  <c r="D221" i="1"/>
  <c r="U220" i="1"/>
  <c r="T220" i="1"/>
  <c r="S220" i="1"/>
  <c r="D220" i="1"/>
  <c r="U219" i="1"/>
  <c r="T219" i="1"/>
  <c r="S219" i="1"/>
  <c r="D219" i="1"/>
  <c r="U218" i="1"/>
  <c r="T218" i="1"/>
  <c r="S218" i="1"/>
  <c r="D218" i="1"/>
  <c r="U217" i="1"/>
  <c r="T217" i="1"/>
  <c r="S217" i="1"/>
  <c r="D217" i="1"/>
  <c r="U216" i="1"/>
  <c r="T216" i="1"/>
  <c r="S216" i="1"/>
  <c r="D216" i="1"/>
  <c r="U215" i="1"/>
  <c r="T215" i="1"/>
  <c r="S215" i="1"/>
  <c r="D215" i="1"/>
  <c r="U214" i="1"/>
  <c r="T214" i="1"/>
  <c r="S214" i="1"/>
  <c r="D214" i="1"/>
  <c r="U213" i="1"/>
  <c r="T213" i="1"/>
  <c r="S213" i="1"/>
  <c r="D213" i="1"/>
  <c r="U212" i="1"/>
  <c r="T212" i="1"/>
  <c r="S212" i="1"/>
  <c r="D212" i="1"/>
  <c r="U211" i="1"/>
  <c r="T211" i="1"/>
  <c r="S211" i="1"/>
  <c r="D211" i="1"/>
  <c r="U210" i="1"/>
  <c r="T210" i="1"/>
  <c r="S210" i="1"/>
  <c r="D210" i="1"/>
  <c r="U209" i="1"/>
  <c r="T209" i="1"/>
  <c r="S209" i="1"/>
  <c r="D209" i="1"/>
  <c r="U208" i="1"/>
  <c r="T208" i="1"/>
  <c r="S208" i="1"/>
  <c r="D208" i="1"/>
  <c r="U207" i="1"/>
  <c r="T207" i="1"/>
  <c r="S207" i="1"/>
  <c r="D207" i="1"/>
  <c r="U206" i="1"/>
  <c r="T206" i="1"/>
  <c r="S206" i="1"/>
  <c r="D206" i="1"/>
  <c r="U205" i="1"/>
  <c r="T205" i="1"/>
  <c r="S205" i="1"/>
  <c r="D205" i="1"/>
  <c r="U204" i="1"/>
  <c r="T204" i="1"/>
  <c r="S204" i="1"/>
  <c r="D204" i="1"/>
  <c r="U203" i="1"/>
  <c r="T203" i="1"/>
  <c r="S203" i="1"/>
  <c r="D203" i="1"/>
  <c r="U202" i="1"/>
  <c r="T202" i="1"/>
  <c r="S202" i="1"/>
  <c r="D202" i="1"/>
  <c r="U201" i="1"/>
  <c r="T201" i="1"/>
  <c r="S201" i="1"/>
  <c r="D201" i="1"/>
  <c r="U200" i="1"/>
  <c r="T200" i="1"/>
  <c r="S200" i="1"/>
  <c r="D200" i="1"/>
  <c r="U199" i="1"/>
  <c r="T199" i="1"/>
  <c r="S199" i="1"/>
  <c r="D199" i="1"/>
  <c r="U198" i="1"/>
  <c r="T198" i="1"/>
  <c r="S198" i="1"/>
  <c r="D198" i="1"/>
  <c r="U197" i="1"/>
  <c r="T197" i="1"/>
  <c r="S197" i="1"/>
  <c r="D197" i="1"/>
  <c r="U196" i="1"/>
  <c r="T196" i="1"/>
  <c r="S196" i="1"/>
  <c r="D196" i="1"/>
  <c r="U195" i="1"/>
  <c r="T195" i="1"/>
  <c r="S195" i="1"/>
  <c r="D195" i="1"/>
  <c r="U194" i="1"/>
  <c r="T194" i="1"/>
  <c r="S194" i="1"/>
  <c r="D194" i="1"/>
  <c r="U193" i="1"/>
  <c r="T193" i="1"/>
  <c r="S193" i="1"/>
  <c r="D193" i="1"/>
  <c r="U192" i="1"/>
  <c r="T192" i="1"/>
  <c r="S192" i="1"/>
  <c r="D192" i="1"/>
  <c r="U191" i="1"/>
  <c r="T191" i="1"/>
  <c r="S191" i="1"/>
  <c r="D191" i="1"/>
  <c r="U190" i="1"/>
  <c r="T190" i="1"/>
  <c r="S190" i="1"/>
  <c r="D190" i="1"/>
  <c r="U189" i="1"/>
  <c r="T189" i="1"/>
  <c r="S189" i="1"/>
  <c r="D189" i="1"/>
  <c r="U188" i="1"/>
  <c r="T188" i="1"/>
  <c r="S188" i="1"/>
  <c r="D188" i="1"/>
  <c r="U187" i="1"/>
  <c r="T187" i="1"/>
  <c r="S187" i="1"/>
  <c r="D187" i="1"/>
  <c r="U186" i="1"/>
  <c r="T186" i="1"/>
  <c r="S186" i="1"/>
  <c r="D186" i="1"/>
  <c r="U185" i="1"/>
  <c r="T185" i="1"/>
  <c r="S185" i="1"/>
  <c r="D185" i="1"/>
  <c r="U184" i="1"/>
  <c r="T184" i="1"/>
  <c r="S184" i="1"/>
  <c r="D184" i="1"/>
  <c r="U183" i="1"/>
  <c r="T183" i="1"/>
  <c r="S183" i="1"/>
  <c r="D183" i="1"/>
  <c r="U182" i="1"/>
  <c r="T182" i="1"/>
  <c r="S182" i="1"/>
  <c r="D182" i="1"/>
  <c r="U181" i="1"/>
  <c r="T181" i="1"/>
  <c r="S181" i="1"/>
  <c r="D181" i="1"/>
  <c r="U180" i="1"/>
  <c r="T180" i="1"/>
  <c r="S180" i="1"/>
  <c r="D180" i="1"/>
  <c r="U179" i="1"/>
  <c r="T179" i="1"/>
  <c r="S179" i="1"/>
  <c r="D179" i="1"/>
  <c r="U178" i="1"/>
  <c r="T178" i="1"/>
  <c r="S178" i="1"/>
  <c r="D178" i="1"/>
  <c r="U177" i="1"/>
  <c r="T177" i="1"/>
  <c r="S177" i="1"/>
  <c r="D177" i="1"/>
  <c r="U176" i="1"/>
  <c r="T176" i="1"/>
  <c r="S176" i="1"/>
  <c r="D176" i="1"/>
  <c r="U175" i="1"/>
  <c r="T175" i="1"/>
  <c r="S175" i="1"/>
  <c r="D175" i="1"/>
  <c r="U174" i="1"/>
  <c r="T174" i="1"/>
  <c r="S174" i="1"/>
  <c r="D174" i="1"/>
  <c r="U173" i="1"/>
  <c r="T173" i="1"/>
  <c r="S173" i="1"/>
  <c r="D173" i="1"/>
  <c r="U172" i="1"/>
  <c r="T172" i="1"/>
  <c r="S172" i="1"/>
  <c r="D172" i="1"/>
  <c r="U171" i="1"/>
  <c r="T171" i="1"/>
  <c r="S171" i="1"/>
  <c r="D171" i="1"/>
  <c r="U170" i="1"/>
  <c r="T170" i="1"/>
  <c r="S170" i="1"/>
  <c r="D170" i="1"/>
  <c r="U169" i="1"/>
  <c r="T169" i="1"/>
  <c r="S169" i="1"/>
  <c r="D169" i="1"/>
  <c r="U168" i="1"/>
  <c r="T168" i="1"/>
  <c r="S168" i="1"/>
  <c r="D168" i="1"/>
  <c r="U167" i="1"/>
  <c r="T167" i="1"/>
  <c r="S167" i="1"/>
  <c r="D167" i="1"/>
  <c r="U166" i="1"/>
  <c r="T166" i="1"/>
  <c r="S166" i="1"/>
  <c r="D166" i="1"/>
  <c r="U165" i="1"/>
  <c r="T165" i="1"/>
  <c r="S165" i="1"/>
  <c r="D165" i="1"/>
  <c r="U164" i="1"/>
  <c r="T164" i="1"/>
  <c r="S164" i="1"/>
  <c r="D164" i="1"/>
  <c r="U163" i="1"/>
  <c r="T163" i="1"/>
  <c r="S163" i="1"/>
  <c r="D163" i="1"/>
  <c r="U162" i="1"/>
  <c r="T162" i="1"/>
  <c r="S162" i="1"/>
  <c r="D162" i="1"/>
  <c r="U161" i="1"/>
  <c r="T161" i="1"/>
  <c r="S161" i="1"/>
  <c r="D161" i="1"/>
  <c r="U160" i="1"/>
  <c r="T160" i="1"/>
  <c r="S160" i="1"/>
  <c r="D160" i="1"/>
  <c r="U159" i="1"/>
  <c r="T159" i="1"/>
  <c r="S159" i="1"/>
  <c r="D159" i="1"/>
  <c r="U158" i="1"/>
  <c r="T158" i="1"/>
  <c r="S158" i="1"/>
  <c r="D158" i="1"/>
  <c r="U157" i="1"/>
  <c r="T157" i="1"/>
  <c r="S157" i="1"/>
  <c r="D157" i="1"/>
  <c r="U156" i="1"/>
  <c r="T156" i="1"/>
  <c r="S156" i="1"/>
  <c r="D156" i="1"/>
  <c r="U155" i="1"/>
  <c r="T155" i="1"/>
  <c r="S155" i="1"/>
  <c r="D155" i="1"/>
  <c r="U154" i="1"/>
  <c r="T154" i="1"/>
  <c r="S154" i="1"/>
  <c r="D154" i="1"/>
  <c r="U153" i="1"/>
  <c r="T153" i="1"/>
  <c r="S153" i="1"/>
  <c r="D153" i="1"/>
  <c r="U152" i="1"/>
  <c r="T152" i="1"/>
  <c r="S152" i="1"/>
  <c r="D152" i="1"/>
  <c r="U151" i="1"/>
  <c r="T151" i="1"/>
  <c r="S151" i="1"/>
  <c r="D151" i="1"/>
  <c r="U150" i="1"/>
  <c r="T150" i="1"/>
  <c r="S150" i="1"/>
  <c r="D150" i="1"/>
  <c r="U149" i="1"/>
  <c r="T149" i="1"/>
  <c r="S149" i="1"/>
  <c r="D149" i="1"/>
  <c r="U148" i="1"/>
  <c r="T148" i="1"/>
  <c r="S148" i="1"/>
  <c r="D148" i="1"/>
  <c r="U147" i="1"/>
  <c r="T147" i="1"/>
  <c r="S147" i="1"/>
  <c r="D147" i="1"/>
  <c r="U146" i="1"/>
  <c r="T146" i="1"/>
  <c r="S146" i="1"/>
  <c r="D146" i="1"/>
  <c r="U145" i="1"/>
  <c r="T145" i="1"/>
  <c r="S145" i="1"/>
  <c r="D145" i="1"/>
  <c r="U144" i="1"/>
  <c r="T144" i="1"/>
  <c r="S144" i="1"/>
  <c r="D144" i="1"/>
  <c r="U143" i="1"/>
  <c r="T143" i="1"/>
  <c r="S143" i="1"/>
  <c r="D143" i="1"/>
  <c r="U142" i="1"/>
  <c r="T142" i="1"/>
  <c r="S142" i="1"/>
  <c r="D142" i="1"/>
  <c r="U141" i="1"/>
  <c r="T141" i="1"/>
  <c r="S141" i="1"/>
  <c r="D141" i="1"/>
  <c r="U140" i="1"/>
  <c r="T140" i="1"/>
  <c r="S140" i="1"/>
  <c r="D140" i="1"/>
  <c r="U139" i="1"/>
  <c r="T139" i="1"/>
  <c r="S139" i="1"/>
  <c r="D139" i="1"/>
  <c r="U138" i="1"/>
  <c r="T138" i="1"/>
  <c r="S138" i="1"/>
  <c r="D138" i="1"/>
  <c r="U137" i="1"/>
  <c r="T137" i="1"/>
  <c r="S137" i="1"/>
  <c r="D137" i="1"/>
  <c r="U136" i="1"/>
  <c r="T136" i="1"/>
  <c r="S136" i="1"/>
  <c r="D136" i="1"/>
  <c r="U135" i="1"/>
  <c r="T135" i="1"/>
  <c r="S135" i="1"/>
  <c r="D135" i="1"/>
  <c r="U134" i="1"/>
  <c r="T134" i="1"/>
  <c r="S134" i="1"/>
  <c r="D134" i="1"/>
  <c r="U133" i="1"/>
  <c r="T133" i="1"/>
  <c r="S133" i="1"/>
  <c r="D133" i="1"/>
  <c r="U132" i="1"/>
  <c r="T132" i="1"/>
  <c r="S132" i="1"/>
  <c r="D132" i="1"/>
  <c r="U131" i="1"/>
  <c r="T131" i="1"/>
  <c r="S131" i="1"/>
  <c r="D131" i="1"/>
  <c r="U130" i="1"/>
  <c r="T130" i="1"/>
  <c r="S130" i="1"/>
  <c r="D130" i="1"/>
  <c r="U129" i="1"/>
  <c r="T129" i="1"/>
  <c r="S129" i="1"/>
  <c r="D129" i="1"/>
  <c r="U128" i="1"/>
  <c r="T128" i="1"/>
  <c r="S128" i="1"/>
  <c r="D128" i="1"/>
  <c r="U127" i="1"/>
  <c r="T127" i="1"/>
  <c r="S127" i="1"/>
  <c r="D127" i="1"/>
  <c r="U126" i="1"/>
  <c r="T126" i="1"/>
  <c r="S126" i="1"/>
  <c r="D126" i="1"/>
  <c r="U125" i="1"/>
  <c r="T125" i="1"/>
  <c r="S125" i="1"/>
  <c r="D125" i="1"/>
  <c r="U124" i="1"/>
  <c r="T124" i="1"/>
  <c r="S124" i="1"/>
  <c r="D124" i="1"/>
  <c r="U123" i="1"/>
  <c r="T123" i="1"/>
  <c r="S123" i="1"/>
  <c r="D123" i="1"/>
  <c r="U122" i="1"/>
  <c r="T122" i="1"/>
  <c r="S122" i="1"/>
  <c r="D122" i="1"/>
  <c r="U121" i="1"/>
  <c r="T121" i="1"/>
  <c r="S121" i="1"/>
  <c r="D121" i="1"/>
  <c r="U120" i="1"/>
  <c r="T120" i="1"/>
  <c r="S120" i="1"/>
  <c r="D120" i="1"/>
  <c r="U119" i="1"/>
  <c r="T119" i="1"/>
  <c r="S119" i="1"/>
  <c r="D119" i="1"/>
  <c r="U118" i="1"/>
  <c r="T118" i="1"/>
  <c r="S118" i="1"/>
  <c r="D118" i="1"/>
  <c r="U117" i="1"/>
  <c r="T117" i="1"/>
  <c r="S117" i="1"/>
  <c r="D117" i="1"/>
  <c r="U116" i="1"/>
  <c r="T116" i="1"/>
  <c r="S116" i="1"/>
  <c r="D116" i="1"/>
  <c r="U115" i="1"/>
  <c r="T115" i="1"/>
  <c r="S115" i="1"/>
  <c r="D115" i="1"/>
  <c r="U114" i="1"/>
  <c r="T114" i="1"/>
  <c r="S114" i="1"/>
  <c r="D114" i="1"/>
  <c r="U113" i="1"/>
  <c r="T113" i="1"/>
  <c r="S113" i="1"/>
  <c r="D113" i="1"/>
  <c r="U112" i="1"/>
  <c r="T112" i="1"/>
  <c r="S112" i="1"/>
  <c r="D112" i="1"/>
  <c r="U111" i="1"/>
  <c r="T111" i="1"/>
  <c r="S111" i="1"/>
  <c r="D111" i="1"/>
  <c r="U110" i="1"/>
  <c r="T110" i="1"/>
  <c r="S110" i="1"/>
  <c r="D110" i="1"/>
  <c r="U109" i="1"/>
  <c r="T109" i="1"/>
  <c r="S109" i="1"/>
  <c r="D109" i="1"/>
  <c r="U108" i="1"/>
  <c r="T108" i="1"/>
  <c r="S108" i="1"/>
  <c r="D108" i="1"/>
  <c r="U107" i="1"/>
  <c r="T107" i="1"/>
  <c r="S107" i="1"/>
  <c r="D107" i="1"/>
  <c r="U106" i="1"/>
  <c r="T106" i="1"/>
  <c r="S106" i="1"/>
  <c r="D106" i="1"/>
  <c r="U105" i="1"/>
  <c r="T105" i="1"/>
  <c r="S105" i="1"/>
  <c r="D105" i="1"/>
  <c r="U104" i="1"/>
  <c r="T104" i="1"/>
  <c r="S104" i="1"/>
  <c r="D104" i="1"/>
  <c r="U103" i="1"/>
  <c r="T103" i="1"/>
  <c r="S103" i="1"/>
  <c r="D103" i="1"/>
  <c r="U102" i="1"/>
  <c r="T102" i="1"/>
  <c r="S102" i="1"/>
  <c r="D102" i="1"/>
  <c r="U101" i="1"/>
  <c r="T101" i="1"/>
  <c r="S101" i="1"/>
  <c r="D101" i="1"/>
  <c r="U100" i="1"/>
  <c r="T100" i="1"/>
  <c r="S100" i="1"/>
  <c r="D100" i="1"/>
  <c r="U99" i="1"/>
  <c r="T99" i="1"/>
  <c r="S99" i="1"/>
  <c r="D99" i="1"/>
  <c r="U98" i="1"/>
  <c r="T98" i="1"/>
  <c r="S98" i="1"/>
  <c r="D98" i="1"/>
  <c r="U97" i="1"/>
  <c r="T97" i="1"/>
  <c r="S97" i="1"/>
  <c r="D97" i="1"/>
  <c r="U96" i="1"/>
  <c r="T96" i="1"/>
  <c r="S96" i="1"/>
  <c r="D96" i="1"/>
  <c r="U95" i="1"/>
  <c r="T95" i="1"/>
  <c r="S95" i="1"/>
  <c r="D95" i="1"/>
  <c r="U94" i="1"/>
  <c r="T94" i="1"/>
  <c r="S94" i="1"/>
  <c r="D94" i="1"/>
  <c r="U93" i="1"/>
  <c r="T93" i="1"/>
  <c r="S93" i="1"/>
  <c r="D93" i="1"/>
  <c r="U92" i="1"/>
  <c r="T92" i="1"/>
  <c r="S92" i="1"/>
  <c r="D92" i="1"/>
  <c r="U91" i="1"/>
  <c r="T91" i="1"/>
  <c r="S91" i="1"/>
  <c r="D91" i="1"/>
  <c r="U90" i="1"/>
  <c r="T90" i="1"/>
  <c r="S90" i="1"/>
  <c r="D90" i="1"/>
  <c r="U89" i="1"/>
  <c r="T89" i="1"/>
  <c r="S89" i="1"/>
  <c r="D89" i="1"/>
  <c r="U88" i="1"/>
  <c r="T88" i="1"/>
  <c r="S88" i="1"/>
  <c r="D88" i="1"/>
  <c r="U87" i="1"/>
  <c r="T87" i="1"/>
  <c r="S87" i="1"/>
  <c r="D87" i="1"/>
  <c r="U86" i="1"/>
  <c r="T86" i="1"/>
  <c r="S86" i="1"/>
  <c r="D86" i="1"/>
  <c r="U85" i="1"/>
  <c r="T85" i="1"/>
  <c r="S85" i="1"/>
  <c r="D85" i="1"/>
  <c r="U84" i="1"/>
  <c r="T84" i="1"/>
  <c r="S84" i="1"/>
  <c r="D84" i="1"/>
  <c r="U83" i="1"/>
  <c r="T83" i="1"/>
  <c r="S83" i="1"/>
  <c r="D83" i="1"/>
  <c r="U82" i="1"/>
  <c r="T82" i="1"/>
  <c r="S82" i="1"/>
  <c r="D82" i="1"/>
  <c r="U81" i="1"/>
  <c r="T81" i="1"/>
  <c r="S81" i="1"/>
  <c r="D81" i="1"/>
  <c r="U80" i="1"/>
  <c r="T80" i="1"/>
  <c r="S80" i="1"/>
  <c r="D80" i="1"/>
  <c r="U79" i="1"/>
  <c r="T79" i="1"/>
  <c r="S79" i="1"/>
  <c r="D79" i="1"/>
  <c r="U78" i="1"/>
  <c r="T78" i="1"/>
  <c r="S78" i="1"/>
  <c r="D78" i="1"/>
  <c r="U77" i="1"/>
  <c r="T77" i="1"/>
  <c r="S77" i="1"/>
  <c r="D77" i="1"/>
  <c r="U76" i="1"/>
  <c r="T76" i="1"/>
  <c r="S76" i="1"/>
  <c r="D76" i="1"/>
  <c r="U75" i="1"/>
  <c r="T75" i="1"/>
  <c r="S75" i="1"/>
  <c r="D75" i="1"/>
  <c r="U74" i="1"/>
  <c r="T74" i="1"/>
  <c r="S74" i="1"/>
  <c r="D74" i="1"/>
  <c r="U73" i="1"/>
  <c r="T73" i="1"/>
  <c r="S73" i="1"/>
  <c r="D73" i="1"/>
  <c r="U72" i="1"/>
  <c r="T72" i="1"/>
  <c r="S72" i="1"/>
  <c r="D72" i="1"/>
  <c r="U71" i="1"/>
  <c r="T71" i="1"/>
  <c r="S71" i="1"/>
  <c r="D71" i="1"/>
  <c r="U70" i="1"/>
  <c r="T70" i="1"/>
  <c r="S70" i="1"/>
  <c r="D70" i="1"/>
  <c r="U69" i="1"/>
  <c r="T69" i="1"/>
  <c r="S69" i="1"/>
  <c r="D69" i="1"/>
  <c r="U68" i="1"/>
  <c r="T68" i="1"/>
  <c r="S68" i="1"/>
  <c r="D68" i="1"/>
  <c r="U67" i="1"/>
  <c r="T67" i="1"/>
  <c r="S67" i="1"/>
  <c r="D67" i="1"/>
  <c r="U66" i="1"/>
  <c r="T66" i="1"/>
  <c r="S66" i="1"/>
  <c r="D66" i="1"/>
  <c r="U65" i="1"/>
  <c r="T65" i="1"/>
  <c r="S65" i="1"/>
  <c r="D65" i="1"/>
  <c r="U64" i="1"/>
  <c r="T64" i="1"/>
  <c r="S64" i="1"/>
  <c r="D64" i="1"/>
  <c r="U63" i="1"/>
  <c r="T63" i="1"/>
  <c r="S63" i="1"/>
  <c r="D63" i="1"/>
  <c r="U62" i="1"/>
  <c r="T62" i="1"/>
  <c r="S62" i="1"/>
  <c r="D62" i="1"/>
  <c r="U61" i="1"/>
  <c r="T61" i="1"/>
  <c r="S61" i="1"/>
  <c r="D61" i="1"/>
  <c r="U60" i="1"/>
  <c r="T60" i="1"/>
  <c r="S60" i="1"/>
  <c r="D60" i="1"/>
  <c r="U59" i="1"/>
  <c r="T59" i="1"/>
  <c r="S59" i="1"/>
  <c r="D59" i="1"/>
  <c r="U58" i="1"/>
  <c r="T58" i="1"/>
  <c r="S58" i="1"/>
  <c r="D58" i="1"/>
  <c r="U57" i="1"/>
  <c r="T57" i="1"/>
  <c r="S57" i="1"/>
  <c r="D57" i="1"/>
  <c r="U56" i="1"/>
  <c r="T56" i="1"/>
  <c r="S56" i="1"/>
  <c r="D56" i="1"/>
  <c r="U55" i="1"/>
  <c r="T55" i="1"/>
  <c r="S55" i="1"/>
  <c r="D55" i="1"/>
  <c r="U54" i="1"/>
  <c r="T54" i="1"/>
  <c r="S54" i="1"/>
  <c r="D54" i="1"/>
  <c r="U53" i="1"/>
  <c r="T53" i="1"/>
  <c r="S53" i="1"/>
  <c r="D53" i="1"/>
  <c r="U52" i="1"/>
  <c r="T52" i="1"/>
  <c r="S52" i="1"/>
  <c r="D52" i="1"/>
  <c r="U51" i="1"/>
  <c r="T51" i="1"/>
  <c r="S51" i="1"/>
  <c r="D51" i="1"/>
  <c r="U50" i="1"/>
  <c r="T50" i="1"/>
  <c r="S50" i="1"/>
  <c r="D50" i="1"/>
  <c r="U49" i="1"/>
  <c r="T49" i="1"/>
  <c r="S49" i="1"/>
  <c r="D49" i="1"/>
  <c r="U48" i="1"/>
  <c r="T48" i="1"/>
  <c r="S48" i="1"/>
  <c r="D48" i="1"/>
  <c r="U47" i="1"/>
  <c r="T47" i="1"/>
  <c r="S47" i="1"/>
  <c r="D47" i="1"/>
  <c r="U46" i="1"/>
  <c r="T46" i="1"/>
  <c r="S46" i="1"/>
  <c r="D46" i="1"/>
  <c r="U45" i="1"/>
  <c r="T45" i="1"/>
  <c r="S45" i="1"/>
  <c r="D45" i="1"/>
  <c r="U44" i="1"/>
  <c r="T44" i="1"/>
  <c r="S44" i="1"/>
  <c r="D44" i="1"/>
  <c r="U43" i="1"/>
  <c r="T43" i="1"/>
  <c r="S43" i="1"/>
  <c r="D43" i="1"/>
  <c r="U42" i="1"/>
  <c r="T42" i="1"/>
  <c r="S42" i="1"/>
  <c r="D42" i="1"/>
  <c r="U41" i="1"/>
  <c r="T41" i="1"/>
  <c r="S41" i="1"/>
  <c r="D41" i="1"/>
  <c r="U40" i="1"/>
  <c r="T40" i="1"/>
  <c r="S40" i="1"/>
  <c r="D40" i="1"/>
  <c r="U39" i="1"/>
  <c r="T39" i="1"/>
  <c r="S39" i="1"/>
  <c r="D39" i="1"/>
  <c r="U38" i="1"/>
  <c r="T38" i="1"/>
  <c r="S38" i="1"/>
  <c r="D38" i="1"/>
  <c r="U37" i="1"/>
  <c r="T37" i="1"/>
  <c r="S37" i="1"/>
  <c r="D37" i="1"/>
  <c r="U36" i="1"/>
  <c r="T36" i="1"/>
  <c r="S36" i="1"/>
  <c r="D36" i="1"/>
  <c r="U35" i="1"/>
  <c r="T35" i="1"/>
  <c r="S35" i="1"/>
  <c r="D35" i="1"/>
  <c r="U34" i="1"/>
  <c r="T34" i="1"/>
  <c r="S34" i="1"/>
  <c r="D34" i="1"/>
  <c r="U33" i="1"/>
  <c r="T33" i="1"/>
  <c r="S33" i="1"/>
  <c r="D33" i="1"/>
  <c r="U32" i="1"/>
  <c r="T32" i="1"/>
  <c r="S32" i="1"/>
  <c r="D32" i="1"/>
  <c r="U31" i="1"/>
  <c r="T31" i="1"/>
  <c r="S31" i="1"/>
  <c r="D31" i="1"/>
  <c r="U30" i="1"/>
  <c r="T30" i="1"/>
  <c r="S30" i="1"/>
  <c r="D30" i="1"/>
  <c r="U29" i="1"/>
  <c r="T29" i="1"/>
  <c r="S29" i="1"/>
  <c r="D29" i="1"/>
  <c r="U28" i="1"/>
  <c r="T28" i="1"/>
  <c r="S28" i="1"/>
  <c r="D28" i="1"/>
  <c r="U27" i="1"/>
  <c r="T27" i="1"/>
  <c r="S27" i="1"/>
  <c r="D27" i="1"/>
  <c r="U26" i="1"/>
  <c r="T26" i="1"/>
  <c r="S26" i="1"/>
  <c r="D26" i="1"/>
  <c r="U25" i="1"/>
  <c r="T25" i="1"/>
  <c r="S25" i="1"/>
  <c r="D25" i="1"/>
  <c r="U24" i="1"/>
  <c r="T24" i="1"/>
  <c r="S24" i="1"/>
  <c r="D24" i="1"/>
  <c r="U23" i="1"/>
  <c r="T23" i="1"/>
  <c r="S23" i="1"/>
  <c r="D23" i="1"/>
  <c r="U22" i="1"/>
  <c r="T22" i="1"/>
  <c r="S22" i="1"/>
  <c r="D22" i="1"/>
  <c r="U21" i="1"/>
  <c r="T21" i="1"/>
  <c r="S21" i="1"/>
  <c r="D21" i="1"/>
  <c r="U20" i="1"/>
  <c r="T20" i="1"/>
  <c r="S20" i="1"/>
  <c r="D20" i="1"/>
  <c r="U19" i="1"/>
  <c r="T19" i="1"/>
  <c r="S19" i="1"/>
  <c r="D19" i="1"/>
  <c r="U18" i="1"/>
  <c r="T18" i="1"/>
  <c r="S18" i="1"/>
  <c r="D18" i="1"/>
  <c r="U17" i="1"/>
  <c r="T17" i="1"/>
  <c r="S17" i="1"/>
  <c r="D17" i="1"/>
  <c r="U16" i="1"/>
  <c r="T16" i="1"/>
  <c r="S16" i="1"/>
  <c r="D16" i="1"/>
  <c r="U15" i="1"/>
  <c r="T15" i="1"/>
  <c r="S15" i="1"/>
  <c r="D15" i="1"/>
  <c r="U14" i="1"/>
  <c r="S14" i="1"/>
  <c r="D14" i="1"/>
  <c r="U13" i="1"/>
  <c r="T13" i="1"/>
  <c r="S13" i="1"/>
  <c r="D13" i="1"/>
  <c r="U12" i="1"/>
  <c r="T12" i="1"/>
  <c r="S12" i="1"/>
  <c r="D12" i="1"/>
  <c r="U11" i="1"/>
  <c r="T11" i="1"/>
  <c r="S11" i="1"/>
  <c r="D11" i="1"/>
  <c r="U10" i="1"/>
  <c r="T10" i="1"/>
  <c r="S10" i="1"/>
  <c r="D10" i="1"/>
  <c r="S9" i="1"/>
  <c r="D9" i="1"/>
  <c r="S8" i="1"/>
  <c r="D8" i="1"/>
  <c r="U7" i="1"/>
  <c r="D7" i="1"/>
  <c r="U6" i="1"/>
  <c r="D6" i="1"/>
  <c r="T5" i="1"/>
  <c r="S5" i="1"/>
  <c r="D5" i="1"/>
  <c r="U4" i="1"/>
  <c r="T4" i="1"/>
  <c r="S4" i="1"/>
  <c r="D4" i="1"/>
  <c r="U3" i="1"/>
  <c r="T3" i="1"/>
  <c r="S3" i="1"/>
  <c r="D3" i="1"/>
  <c r="T2" i="1"/>
  <c r="S2" i="1"/>
  <c r="D2" i="1"/>
</calcChain>
</file>

<file path=xl/sharedStrings.xml><?xml version="1.0" encoding="utf-8"?>
<sst xmlns="http://schemas.openxmlformats.org/spreadsheetml/2006/main" count="13166" uniqueCount="2098">
  <si>
    <t>Notifying Member</t>
  </si>
  <si>
    <t>Distribution date</t>
  </si>
  <si>
    <t>Document symbol</t>
  </si>
  <si>
    <t>Title</t>
  </si>
  <si>
    <t>Description</t>
  </si>
  <si>
    <t>Products covered</t>
  </si>
  <si>
    <t>HS code(s)</t>
  </si>
  <si>
    <t>ICS code(s)</t>
  </si>
  <si>
    <t>Objectives</t>
  </si>
  <si>
    <t>Objectives free text</t>
  </si>
  <si>
    <t>Keywords</t>
  </si>
  <si>
    <t>Specific regions or countries likely to be affected</t>
  </si>
  <si>
    <t>Final date for comments</t>
  </si>
  <si>
    <t>Proposed adoption  date</t>
  </si>
  <si>
    <t>Proposed entry  into  force date</t>
  </si>
  <si>
    <t>Notification type</t>
  </si>
  <si>
    <t>Notified document</t>
  </si>
  <si>
    <t>Link to notification(EN)</t>
  </si>
  <si>
    <t>Link to notification(FR)</t>
  </si>
  <si>
    <t>Link to notification(ES)</t>
  </si>
  <si>
    <t>Technical Regulation (Article 2.9.2)</t>
  </si>
  <si>
    <t>Technical Regulation - urgent (Article 2.10.1)</t>
  </si>
  <si>
    <t>Conformity Assessment Procedure (Article 5.6.2)</t>
  </si>
  <si>
    <t>Conformity Assessment Procedure - urgent  (Article 5.7.1)</t>
  </si>
  <si>
    <t>Technical Regulation - local government (Article 3.2)</t>
  </si>
  <si>
    <t>Conformity Assessment Procedure - local government (Article 7.2)</t>
  </si>
  <si>
    <t>Other</t>
  </si>
  <si>
    <t>Relevant documents</t>
  </si>
  <si>
    <t>Codex Alimentarius Commission</t>
  </si>
  <si>
    <t>World Organization for Animal Health (OIE)</t>
  </si>
  <si>
    <t>International Plant Protection Convention</t>
  </si>
  <si>
    <t>None</t>
  </si>
  <si>
    <t>Does this proposed regulation conform to the relevant international standard?</t>
  </si>
  <si>
    <t>If no, describe, whenever possible how and why it deviates from the international standard</t>
  </si>
  <si>
    <t>China</t>
  </si>
  <si>
    <t>National Standard of the P.R.C., Basic detonators</t>
  </si>
  <si>
    <t>This documents specifies the classification, designation, requirements, inspection methods, inspection and acceptance, packing and marking, transportation and storage, as well as shelf life of basic detonator._x000D_
This document applies to the research and development, production, inspection, acceptance, transportation, and storage of basic detonators.</t>
  </si>
  <si>
    <t>Industrial electric detonator and non-electric detonator (HS code(s): 3603); (ICS code(s): 71.100.30)</t>
  </si>
  <si>
    <t>3603 - Safety fuses; detonating cords; percussion or detonating caps; igniters; electric detonators (excl. grenade detonators and cartridge cases, whether or not with percussion caps)</t>
  </si>
  <si>
    <t>71.100.30 - Explosives. Pyrotechnics and fireworks</t>
  </si>
  <si>
    <t>National security requirements (TBT); Quality requirements (TBT)</t>
  </si>
  <si>
    <t/>
  </si>
  <si>
    <t>To be determined</t>
  </si>
  <si>
    <t>6 months from adoption</t>
  </si>
  <si>
    <t>Regular notification</t>
  </si>
  <si>
    <r>
      <rPr>
        <sz val="11"/>
        <rFont val="Calibri"/>
      </rPr>
      <t>https://members.wto.org/crnattachments/2026/TBT/CHN/26_02308_00_x.pdf</t>
    </r>
  </si>
  <si>
    <t>Yes</t>
  </si>
  <si>
    <t>No</t>
  </si>
  <si>
    <t>Egypt</t>
  </si>
  <si>
    <t>Draft of Egyptian standard for “A Blend of Evaporated Skimmed Milk and Vegetable Fat"</t>
  </si>
  <si>
    <t>This draft of Egyptian standard applies to a blend of evaporated skimmed milk and vegetable fat, also known as a blend of unsweetened condensed skimmed milk and vegetable fat, which is intended for direct consumption, or further processing, in conformity with the description in Section 2 of this Standard.Worth mentioning is that this draft standard is technical identical with CODEX standard CXS 250/2006, adopted in 2006, amended in 2010, 2018, 2021, 2022.</t>
  </si>
  <si>
    <t>Milk and processed milk products (ICS code(s): 67.100.10)</t>
  </si>
  <si>
    <t>67.100.10 - Milk and processed milk products</t>
  </si>
  <si>
    <t>Quality requirements (TBT)</t>
  </si>
  <si>
    <t>Safety requirements</t>
  </si>
  <si>
    <t>Food standards</t>
  </si>
  <si>
    <t>CODEX standard CXS 250/2006, adopted in 2006, amended in 2010, 2018, 2021, 2022.</t>
  </si>
  <si>
    <t>Draft of Egyptian standard for “A Blend of Sweetened Condensed Skimmed Milk and Vegetable Fat”</t>
  </si>
  <si>
    <t>This draft of Egyptian standard applies to a blend of sweetened condensed skimmed milk and vegetable fat, intended for direct consumption, or further processing, in conformity with the description in Section 2 of this Standard.Worth mentioning is that this draft standard is technical identical with CODEX standard CXS 252/2006, adopted in 2006, amended in 2010, 2018, 2021, and 2022.</t>
  </si>
  <si>
    <t>CODEX standard CXS 252/2006, adopted in 2006, amended in 2010, 2018, 2021, and 2022.</t>
  </si>
  <si>
    <t>India</t>
  </si>
  <si>
    <t>Notification for New Standards on Essential Requirement (ER) for  “NTP Server”</t>
  </si>
  <si>
    <t>The draft standard (draft TECXXXXXXXX) is Essential Requirement Standard on “NTP Server” for assessment of conformity.</t>
  </si>
  <si>
    <t>Telecommunication</t>
  </si>
  <si>
    <t>33.020 - Telecommunications in general</t>
  </si>
  <si>
    <t>Other (TBT)</t>
  </si>
  <si>
    <t>To ensure Safety of users and Security of telecom network &amp; for assessment of conformity.</t>
  </si>
  <si>
    <t>The date of Notification of the Standard in E-Gazette.</t>
  </si>
  <si>
    <r>
      <rPr>
        <sz val="11"/>
        <rFont val="Calibri"/>
      </rPr>
      <t>https://members.wto.org/crnattachments/2026/TBT/IND/26_02299_00_e.pdf</t>
    </r>
  </si>
  <si>
    <t>Draft Standard on Essential Requirement (ER) on “NTP Server” for consultation is available online on: https://tec.gov.in/pdf/consultations/IT_draft_ER_ntp_server_apr_26.pdf</t>
  </si>
  <si>
    <t>Mexico</t>
  </si>
  <si>
    <t>Proyecto de Norma Oficial Mexicana PROY-NOM-045-SSA-2026, Para la vigilancia epidemiológica, prevención y control de las infecciones asociadas a la atención de la salud. </t>
  </si>
  <si>
    <t>Esta proyecto tiene como objeto establecer las disposiciones obligatorias para la vigilancia epidemiológica, prevención y control de las Infecciones Asociadas a la Atención de Salud, a fin de fortalecer la seguridad del paciente, la calidad de la atención y disminuir el riesgo de complicaciones y defunciones.</t>
  </si>
  <si>
    <t>Es de observancia obligatoria, en todo el territorio nacional, y establece los lineamientos para la vigilancia epidemiológica, prevención y control de las Infecciones Asociadas a la Atención de la Salud en todos los Establecimientos para la Atención Medica que forman parte del Sistema Nacional de Salud.</t>
  </si>
  <si>
    <t>11.020 - Medical sciences and health care facilities in general</t>
  </si>
  <si>
    <t>Protection of human health or safety (TBT)</t>
  </si>
  <si>
    <t>Human health</t>
  </si>
  <si>
    <r>
      <rPr>
        <sz val="11"/>
        <rFont val="Calibri"/>
      </rPr>
      <t>https://members.wto.org/crnattachments/2026/TBT/MEX/26_02217_00_s.pdf</t>
    </r>
  </si>
  <si>
    <t>Para la correcta aplicación del presente proyecto de Norma, es necesario consultar las siguientes Normas Oficiales Mexicanas vigentes o las que, en su caso, las sustituyan, y ordenamientos internacionales:Norma Oficial Mexicana NOM-003-SSA3-2010, Para la práctica de la hemodiálisis.Norma Oficial Mexicana NOM-004-SSA3-2012, Del expediente clínico.Norma Oficial Mexicana NOM-007-SSA3-2011, Para la organización y funcionamiento de los laboratorios clínicos.Norma Oficial Mexicana NOM-012-SSA3-2012, Que establece los criterios para la ejecución de proyectos de investigación para la salud en seres humanos.Norma Oficial Mexicana NOM-016-SSA3-2012, Que establece las características mínimas de infraestructura y equipamiento de hospitales y consultorios de atención médica especializada.Norma Oficial Mexicana NOM-017-SSA2-2012, Para la vigilancia epidemiológica.Norma Oficial Mexicana NOM-022-SSA3-2012, Que instituye las condiciones para la administración de la terapia de infusión en los Estados Unidos Mexicanos.Norma Oficial Mexicana NOM-025-SSA3-2013, Para la organización y funcionamiento de las unidades de cuidados intensivos.Norma Oficial Mexicana NOM-087-SEMARNAT/SSA1-2002, Protección Ambiental - Salud ambiental – Residuos Peligrosos Biológico-Infecciosos - Clasificación y Especificaciones de Manejo.Norma Oficial Mexicana NOM-127-SSA1-2021, Agua para uso y consumo humano. Límites permisibles de la calidad del agua.Norma Oficial Mexicana NOM-131-SSA1-2012. Productos y servicios. Fórmulas para lactantes, de continuación y para necesidades especiales de nutrición. Alimentos y bebidas no alcohólicas para lactantes y niños de corta edad. Disposiciones y especificaciones sanitarias y nutrimentales. Etiquetado y métodos de prueba.Norma Oficial Mexicana NOM-179-SSA1-2020, Agua para uso y consumo humano. Control de la calidad del agua distribuida por los sistemas de abastecimiento de agua.Norma Oficial Mexicana NOM-241-SSA1-2025, Buenas prácticas de fabricación de dispositivos médicos.Norma Oficial Mexicana NOM-251-SSA1-2009, Prácticas de higiene para el proceso de alimentos, bebidas o suplementos alimenticios.</t>
  </si>
  <si>
    <t>Proyecto de Norma Oficial Mexicana PROY-NOM-175-SEMARNAT-2026 Límites máximos permisibles de emisión de contaminantes a la atmosfera, provenientes del escape de motocicletas nuevas equipadas con un motor de combustión interna a gasolina.</t>
  </si>
  <si>
    <t>Este proyecto tiene por objeto establecer los límites máximos permisibles de emisión de hidrocarburos totales (HCT), monóxido de carbono (CO) y óxidos de nitrógeno (NOx), provenientes del escape de motocicletas nuevas equipadas con un motor de combustión a gasolina, así como las características de los sistemas de diagnóstico a bordo integrados en motocicletas nuevas a gasolina que les aplique, conforme a la certificación de origen y las características del sistema de control de emisiones de las motocicletas nuevas equipadas con un motor de combustión a gasolina.</t>
  </si>
  <si>
    <t>Es de observancia obligatoria, en todo el territorio nacional, y establece los límites máximos permisibles de emisión de hidrocarburos totales (HCT), monóxido de carbono (CO) y óxidos de nitrógeno (NOx), provenientes del escape de motocicletas nuevas equipadas con un motor de combustión a gasolina, así como las características de los sistemas de diagnóstico a bordo integrados en motocicletas nuevas a gasolina que les aplique, conforme a la certificación de origen y las características del sistema de control de emisiones de las motocicletas nuevas equipadas con un motor de combustión a gasolina.</t>
  </si>
  <si>
    <t>13.040.50 - Transport exhaust emissions</t>
  </si>
  <si>
    <t>Protection of the environment (TBT)</t>
  </si>
  <si>
    <r>
      <rPr>
        <sz val="11"/>
        <rFont val="Calibri"/>
      </rPr>
      <t>https://members.wto.org/crnattachments/2026/TBT/MEX/26_02218_00_s.pdf</t>
    </r>
  </si>
  <si>
    <t>Para la correcta aplicación del presente proyecto de Norma, es necesario consultar las siguientes Normas Oficiales Mexicanas vigentes o las que, en su caso, las sustituyan, y ordenamientos internacionales:Norma Oficial Mexicana NOM-008-SE-2021, Sistema general de unidades de medida (cancela a la NOM-008-SCFI-2002).</t>
  </si>
  <si>
    <t>Chinese Taipei</t>
  </si>
  <si>
    <t>Proposal for Amendments to the Legal Inspection Requirements for Four Power Supply and Charging Equipment, Including Battery Chargers</t>
  </si>
  <si>
    <t>The Bureau of Standards, Metrology and Inspection (BSMI) proposes amendments covering four categories of power supply and charging equipment as part of an initiative to regroup related products and present the applicable regulatory requirements in a clearer and more comprehensive manner. The principal amendments are the expansion of scope of battery chargers (to include those converting DC to DC) and the adoption of an updated version of the applicable inspection standard for other static converters in order to enhance product safety and protect consumers’ rights and interests. For the remaining products, the applicable inspection standards and conformity assessment procedures will remain largely unchanged.</t>
  </si>
  <si>
    <t>Static converters (HS code(s): 850440)</t>
  </si>
  <si>
    <t>850440 - Static converters</t>
  </si>
  <si>
    <t>29.200 - Rectifiers. Converters. Stabilized power supply; 29.220 - Galvanic cells and batteries; 97.180 - Miscellaneous domestic and commercial equipment</t>
  </si>
  <si>
    <r>
      <rPr>
        <sz val="11"/>
        <rFont val="Calibri"/>
      </rPr>
      <t>https://members.wto.org/crnattachments/2026/TBT/TPKM/26_02296_00_x.pdf
https://members.wto.org/crnattachments/2026/TBT/TPKM/26_02296_00_e.pdf</t>
    </r>
  </si>
  <si>
    <t>Government Gazette, Vol. 032, No. 073, dated 24 April 2026.https://gazette.nat.gov.tw/egFront/e_detail.do?metaid=165099The Commodity Inspection Act</t>
  </si>
  <si>
    <t>Proposal for Amendments to the Legal Inspection Requirements for Three Power Supply Equipment, Including Uninterruptible Power Supplies</t>
  </si>
  <si>
    <t>The proposed amendments cover three product items: uninterruptible power supplies (UPS), static converters, and other switch mode power supplies. For UPS, the amendments update the applicable inspection standards by adopting the latest version, with a view to enhancing product safety and aligning with current international standards. No substantive change is proposed for static converters; they are included in the amended scope solely as a result of product regrouping and to provide business operators with a more comprehensive overview of the applicable requirements. For other switch mode power supplies, the amendments introduce alternative inspection standards which business operators may use to demonstrate compliance with the regulatory requirements.</t>
  </si>
  <si>
    <t>29.200 - Rectifiers. Converters. Stabilized power supply</t>
  </si>
  <si>
    <r>
      <rPr>
        <sz val="11"/>
        <rFont val="Calibri"/>
      </rPr>
      <t>https://members.wto.org/crnattachments/2026/TBT/TPKM/26_02297_00_e.pdf
https://members.wto.org/crnattachments/2026/TBT/TPKM/26_02297_00_x.pdf</t>
    </r>
  </si>
  <si>
    <t>United Kingdom</t>
  </si>
  <si>
    <t>The Persistent Organic Pollutants (Amendment) Regulations 2026</t>
  </si>
  <si>
    <t>The UK is intending to amend Annex I of Regulation (EU) 2019/1021 of the European Parliament and of the Council on persistent organic pollutants (“POPs”) (recast) [“the assimilated POPs Regulation”]. The proposed changes are derived from the commitments and guidance set out by the Stockholm Convention, to which the UK is a Party.  In brief, the United Kingdom is proposing: The prohibition from use, manufacture and placing on the market of five chemicals, UV-328 (a plastics and coatings additive which protects from sun damage), Dechlorane Plus (a flame retardant), Chlorpyrifos (pesticide), MCCPs (plasticizer and flame retardant), and LC-PFCAs (PFAS with a number of applications, including surface treatments and consumer products).  These prohibitions are subject to some specific exemptions allowing the continued use of the substances. These exemptions align with the exemptions available under the Stockholm Convention. All exemptions are time-limited and are set out in detail in the accompanying statutory instrument. In addition to these specific exemptions, the SI will introduce an unintentional trace contaminant (UTC) level for the five POPs mentioned in point (a). The SI will also make amendments to the UTC limits for the existing POP, PFOS, and will remove an out-dated reference to the European Committee for Standardisation (CEN) for this POP.  </t>
  </si>
  <si>
    <t>This notification covers products containing the following substances (with CAS numbers in brackets for those substances):UV-328 (25973-55-1); Dechlorane Plus - includes its syn-isomer and anti-isomer - (13560-89-9, 135821-03-3, and 135821-74-8); Medium-chain chlorinated paraffins (MCCPs), meaning a substance or mixture that satisfies one or both of the conditions below:Contains linear chloroalkanes with carbon chain lengths in the range C14-17 and chlorination levels at or exceeding 45% chlorine by weight;Contains linear C14-17 chloroalkanes of the following molecular formulae:C14H(30−y)Cly where y ≥ 5;C15H(32−y)Cly where y ≥ 5;C16H(34−y)Cly where y ≥ 6;C17H(36−y)Cly where y ≥ 6.(85535-85-9, 198840-65-2, 1372804-76-6, and others);Long-chain perfluorocarboxylic acids LC-PFCAs their salts and LC-PFCA - related compounds, including:Long-chain perfluorocarboxylic acids or their salts, for the purposes of these Regulations, are a homologous series of substances with the molecular formula CnF2n+1COOH (where 8 ≤ n ≤ 20);LC-PFCA-related compounds, for the purposes of these Regulations, are any substance that is a precursor and may transform to LC-PFCAs, where the perfluorinated alkyl moiety has the formula CnF2n+1 (where 8 ≤ n ≤ 20) and is directly bonded to any chemical moiety other than a fluorine, chlorine or bromine atom;The following compounds are not included as LC-PFCAs, their salts and LC-PFCA-related compounds: perfluorooctanoic acid (PFOA), its salts and PFOA-related compounds;(375-95-1, 335-76-2, 2058-94-8, 307-55-1, 72629-94-8, 376-06-7, 141074-63-7, 67905-19-5, 57475-95-3, 16517-11-6, 133921-38-7, 68310-12-3 and others).Chlorpyrifos (2921-88-2)</t>
  </si>
  <si>
    <t>71.100 - Products of the chemical industry</t>
  </si>
  <si>
    <t>POPs are substances which meet four criteria: they are persistent, toxic, bioaccumulative, and they have the potential for environmental transport far away from sources of emissions, including across international borders. In the past, POPs were used in various products including pesticides and industrial chemicals and released during chemical and agriculture processes. The United Kingdom is a party to the Stockholm Convention, which aims to prohibit, eliminate or restrict the production and use of persistent organic pollutants (POPs). Protection of Human Health and Safety: the UK is prohibiting chemicals which have been found to be environmentally harmful and have been adopted by UN Stockholm Convention for global elimination to protect human health and the environment. Therefore, this intervention is necessary to protect human and animal life and health, and the environment. To meet our international obligations under the Stockholm Convention we must implement restrictions on MCCPs, LC-PFCAs and Chlorpyrifos by 16 December 2026.</t>
  </si>
  <si>
    <r>
      <rPr>
        <sz val="11"/>
        <rFont val="Calibri"/>
      </rPr>
      <t>https://members.wto.org/crnattachments/2026/TBT/GBR/26_02278_00_e.pdf</t>
    </r>
  </si>
  <si>
    <t>Draft statutory Instrument The Persistent Organic Pollutants (Amendment) Regulations 2026 (PDF copy Attached)Consultation on potential amendments to the Persistent Organic Pollutants (POPs) Regulation 2026 - Defra - Citizen Space</t>
  </si>
  <si>
    <t>Kazakhstan</t>
  </si>
  <si>
    <t>Draft amendments to the Rules of Good Manufacturing Practice in the Eurasian Economic Union </t>
  </si>
  <si>
    <t>Draft Amendments provides for the supplementation of the Rules of Good Manufacturing Practice with Requirements for the production of high-tech medicines harmonized with the current version of the Rules of Good Manufacturing Practice of the European Union and relevant international standards to ensure stable quality of the production process of the specified group of drugs in order to promptly identify deviations in the production process, as a result of which the finished product will be recognized as substandard</t>
  </si>
  <si>
    <t>Pharmaceuticals</t>
  </si>
  <si>
    <t>30 - PHARMACEUTICAL PRODUCTS</t>
  </si>
  <si>
    <t>11.120 - Pharmaceutics</t>
  </si>
  <si>
    <t>Protection of human health or safety (TBT); Other (TBT)</t>
  </si>
  <si>
    <t>Protecting the life and health of a patient (as the end user of medicines);-           protecting the interests of the healthcare system;-           protection of the interests of manufacturers of high-tech human medicines and manufacturers of similar groups of veterinary medicines;-           protection of the interests of pharmaceutical inspectorates of the Eurasian Economic Union Member States conducting pharmaceutical inspections;-           protection of the interests of authorized bodies (expert organizations) that perform the procedure for assessment of the module 3 registration dossier of a medicines from the position of proving its safety and compliance with a given quality standard, the best effectiveness and a favorable benefit-risk profile</t>
  </si>
  <si>
    <t>The draft document has been posted on the legal portal of the Eurasian Economic Union at:https://regulation.eaeunion.org/orv/3269/</t>
  </si>
  <si>
    <t>Draft Amendments No. 1 to the Technical Regulation of Eurasian Economic Union «On Requirements to Energy Efficiency of Energy Consuming Devices» (TR EAEU 048/2019) </t>
  </si>
  <si>
    <t>Draft Amendments No. 1 provides for the adjustment of certain provisions of the technical regulation in terms of editorial changes based on the results of practical application, clarification of requirements for certain types of products and energy efficiency classes</t>
  </si>
  <si>
    <t>Energy Consuming Devices</t>
  </si>
  <si>
    <t>27 - ENERGY AND HEAT TRANSFER ENGINEERING</t>
  </si>
  <si>
    <t>Prevention of deceptive practices and consumer protection (TBT); Protection of human health or safety (TBT); Other (TBT)</t>
  </si>
  <si>
    <t>property, prevention of actions misleading consumers</t>
  </si>
  <si>
    <t>The draft document has been posted on the legal portal of the Eurasian Economic Union at:https://regulation.eaeunion.org/pd/3365/</t>
  </si>
  <si>
    <t>Poland</t>
  </si>
  <si>
    <t>Draft Act amending the Act on the protection of health against the effects of using tobacco and tobacco products (governmental document no.: UD 213); 6 pages in Polish + justification and other related documents.</t>
  </si>
  <si>
    <t>The proposed amendment to the Act on the Protection of Health from the Consequences of Using Tobacco and Tobacco Products includes a number of key changes aimed at strengthening regulations regarding new nicotine products and electronic cigarettes, as well as aligning the regulations with international and EU standards. The draft act proposes:- introducing a ban on the sale of disposable electronic cigarettes, both with and without nicotine;- extending the ban to include the sale of flavored nicotine pouches (except for tobacco flavor) and other nicotine products that are currently not subject to Directive 2014/40/EU and the provisions of the Act – it is proposed that these products be available only under the pharmaceutical regime after obtaining appropriate permits;- establishing new criminal sanctions to effectively enforce the regulations, including significant fines and imprisonment for violating the sales ban and for obstructing the sampling of these products;- introducing labeling of e-cigarette liquid containers to enable their identification;- establishing transitional periods for the withdrawal from the market of products that do not meet the new requirements. The draft law is part of broader efforts to limit the availability and harmfulness of new forms of consumption of nicotine and tobacco products, with the aim of protecting public health and adapting Polish law to international standards.</t>
  </si>
  <si>
    <t>Disposable electronic cigarettes with and without nicotine liquid, nicotine pouches, other nicotine products, electronic cigarettes refill container packaging.</t>
  </si>
  <si>
    <t>2404 - Products containing tobacco, reconstituted tobacco, nicotine, or tobacco or nicotine substitutes, intended for inhalation without combustion; other nicotine containing products intended for the intake of nicotine into the human body</t>
  </si>
  <si>
    <t>65.160 - Tobacco, tobacco products and related equipment</t>
  </si>
  <si>
    <t>After 6 months from the date of publication in the Journal of Laws of the Republic of Poland</t>
  </si>
  <si>
    <r>
      <rPr>
        <sz val="11"/>
        <rFont val="Calibri"/>
      </rPr>
      <t xml:space="preserve">https://members.wto.org/crnattachments/2026/TBT/POL/26_02269_00_x.pdf
</t>
    </r>
  </si>
  <si>
    <t>Draft Act amending the Act on the protection of health against the effects of using tobacco and tobacco products:https://legislacja.rcl.gov.pl/projekt/12398803/katalog/13134759#13134759</t>
  </si>
  <si>
    <t>Proposal for Amendments to the Legal Inspection Requirements for Seven Power Supply Equipment, Including Non-Vehicle-Mounted Chargers for Electric Motorcycles</t>
  </si>
  <si>
    <t>In view of the rising risk of international incidents involving electric motorcycles, electric bicycles, and electrically power-assisted bicycles, the Bureau of Standards, Metrology and Inspection (BSMI) proposes to strengthen the regulatory requirements governing seven types of power supply equipment, including non-vehicle-mounted chargers for electric motorcycles. The proposed amendments primarily make available an alternative conformity assessment procedure, i.e. Type-approved Batch Inspection for business operators to choose from. In addition, electric vehicle conductive AC and DC/combo charging equipment, which were previously announced as subject to mandatory inspection, are incorporated into the revised scope following product regrouping. This does not alter the existing regulatory requirements applicable to those products; rather, it is intended to provide business operators with a comprehensive overview of the relevant regulatory measures.</t>
  </si>
  <si>
    <r>
      <rPr>
        <sz val="11"/>
        <rFont val="Calibri"/>
      </rPr>
      <t>https://members.wto.org/crnattachments/2026/TBT/TPKM/26_02295_00_x.pdf
https://members.wto.org/crnattachments/2026/TBT/TPKM/26_02295_00_e.pdf</t>
    </r>
  </si>
  <si>
    <t>Brazil</t>
  </si>
  <si>
    <t>SDA/MAPA Ordinance No. 1.590, 13 April 2026;</t>
  </si>
  <si>
    <t>Establishes the Technical Regulation for the registration of generic and interchangeable similar veterinary medicines.</t>
  </si>
  <si>
    <t>Medicaments consisting of mixed or unmixed products for therapeutic or prophylactic purposes, put up in measured doses "incl. those for transdermal administration" or in forms or packings for retail sale (excl. containing antibiotics, hormones or steroids used as hormones, alkaloids, provitamins, vitamins, their derivatives, antimalarial active principles and blinded clinical trial kits) (HS code(s): 300490); Veterinary medicine (ICS code(s): 11.220)</t>
  </si>
  <si>
    <t>300490 - Medicaments consisting of mixed or unmixed products for therapeutic or prophylactic purposes, put up in measured doses "incl. those for transdermal administration" or in forms or packings for retail sale (excl. containing antibiotics, hormones or steroids used as hormones, alkaloids, provitamins, vitamins, their derivatives, antimalarial active principles and blinded clinical trial kits)</t>
  </si>
  <si>
    <t>11.220 - Veterinary medicine</t>
  </si>
  <si>
    <t>On the date of its publication</t>
  </si>
  <si>
    <r>
      <rPr>
        <sz val="11"/>
        <rFont val="Calibri"/>
      </rPr>
      <t>https://in.gov.br/web/dou/-/portaria-sda/mapa-n-1.590-de-13-de-abril-de-2026-699574052</t>
    </r>
  </si>
  <si>
    <t>1) Brazilian Official Gazette 70 on 14 April 2026, section 1, page 42</t>
  </si>
  <si>
    <t>Philippines</t>
  </si>
  <si>
    <t>Amendment to Administrative Order No. 2024-0012 Titled “Prescribing the Rules and Regulations on the Registration of Pharmaceutical Products and Active Pharmaceutical Ingredients Intended Solely for Export” </t>
  </si>
  <si>
    <t>The policy amends the validity period of the Export-Only Registration Certificate as prescribed in Administrative Order (AO) No. 2024-0012. Initial registration shall be valid for three (3) or six (6) years, while renewal registration shall be valid for three (3), six (6), nine (9), or twelve (12) years, at the discretion of the applicant.</t>
  </si>
  <si>
    <t>Pharmaceutics (ICS code(s): 11.120)</t>
  </si>
  <si>
    <t>Republic Act (RA) No. 3720, otherwise known as “Foods, Drugs and Devices, and Cosmetics Act”, as amended by Executive Order (EO) No. 175 series of 1987, and further amended by RA No. 9711 or the “Food and Drug Administration (FDA) Act of 2009”, mandate the FDA to regulate health products through the issuance of appropriate authorizations prior to the manufacture, importation, exportation, sale, offering for sale, distribution, transfer, non-consumer use, testing, promotion, advertisement, or sponsorship of any health product.In line with this mandate, AO No. 2024-0012 Titled “Prescribing the Rules and Regulations on the Registration of Pharmaceutical Products and Active Pharmaceutical Ingredients Intended Solely for Export” was issued to establish the regulatory framework governing the registration of pharmaceutical product and active pharmaceutical ingredients (APIs) solely intended for export. To ensure that this framework remains responsive to evolving regulatory needs and operational realities, the provision relating to the validity of the Export-Only Certificate is hereby amended. </t>
  </si>
  <si>
    <r>
      <rPr>
        <sz val="11"/>
        <rFont val="Calibri"/>
      </rPr>
      <t>https://members.wto.org/crnattachments/2026/TBT/PHL/26_02255_00_e.pdf</t>
    </r>
  </si>
  <si>
    <t>RA 3720, as amended by EO No. 175 s. 1987: “Foods, Drugs and Devices, and Cosmetics Act”RA No. 9711: “Food and Drug Administration (FDA) Act of 2009”AO No. 2024-0012: “Prescribing the Rules and Regulations on the Registration of Pharmaceutical Products and Active Pharmaceutical Ingredients Intended Solely for Export”</t>
  </si>
  <si>
    <t>Albania</t>
  </si>
  <si>
    <t>New (draft) National Standard of Albania - Crude oil and natural gas condensate - Classification and characteristics </t>
  </si>
  <si>
    <t>This Standard defines the requirements and provides a classification for the most efficient use of crude oil and crude condensate from natural gas, originating from oil and natural gas fields. </t>
  </si>
  <si>
    <t>Crude petroleum (ICS code(s): 75.040)</t>
  </si>
  <si>
    <t>75.040 - Crude petroleum</t>
  </si>
  <si>
    <t>Not specified  (TBT)</t>
  </si>
  <si>
    <r>
      <rPr>
        <sz val="11"/>
        <rFont val="Calibri"/>
      </rPr>
      <t>https://dps.gov.al/sq/project/show/dps:proj:79993</t>
    </r>
  </si>
  <si>
    <t>Bahrain, Kingdom of</t>
  </si>
  <si>
    <t>Flavored and Sweetened Greek-Style Yogurt</t>
  </si>
  <si>
    <t>This draft technical regulation concernedwith the requirements to be met in flavored and sweetened Greek-Style Yogurt. It applies to all types available on the market.</t>
  </si>
  <si>
    <t>Food products in general (ICS code(s): 67.040)</t>
  </si>
  <si>
    <t>040320 - Yogurt, whether or not flavoured or containing added sugar or other sweetening matter, fruit, nuts, cocoa, chocolate, spices, coffee, plants, cereals or bakers' wares</t>
  </si>
  <si>
    <t>67.100 - Milk and milk products; 67.040 - Food products in general</t>
  </si>
  <si>
    <t>Consumer information, labelling (TBT); Prevention of deceptive practices and consumer protection (TBT); Protection of human health or safety (TBT)</t>
  </si>
  <si>
    <r>
      <rPr>
        <sz val="11"/>
        <rFont val="Calibri"/>
      </rPr>
      <t>https://members.wto.org/crnattachments/2026/TBT/QAT/26_02225_00_e.pdf
https://members.wto.org/crnattachments/2026/TBT/QAT/26_02225_00_x.pdf</t>
    </r>
  </si>
  <si>
    <t>Academy of Nutrition and Dietetics. (2018). Non-Nutritive Sweeteners. https://www.eatright.org/food/nutrition/sugar/introduction-to-added-sugars ,Allgeyer, L.C.; Miller, M.J.; Lee, S.Y. Sensory and microbiological quality of yogurt drinks with prebiotics and probiotics. J. Dairy Sci. 2010, 93, 4471–4479. [Google Scholar] [CrossRef]</t>
  </si>
  <si>
    <t>Kuwait, the State of</t>
  </si>
  <si>
    <t>Oman</t>
  </si>
  <si>
    <t>Qatar</t>
  </si>
  <si>
    <t>Saudi Arabia, Kingdom of</t>
  </si>
  <si>
    <t>United Arab Emirates</t>
  </si>
  <si>
    <t>Yemen</t>
  </si>
  <si>
    <t>Chile</t>
  </si>
  <si>
    <t>Norma Técnica de Medicamentos de Terapia Avanzada</t>
  </si>
  <si>
    <t>The notified Standard governs the production and quality of the products within its scope, as well as the requirements for obtaining authorizations for their use, within the framework established by the Regulations of the National System for the Monitoring of Pharmaceutical Products for Human Use (MINSAL Supreme Decree No. 3/2010).</t>
  </si>
  <si>
    <t>Medicamentos de terapia avanzada</t>
  </si>
  <si>
    <r>
      <rPr>
        <sz val="11"/>
        <rFont val="Calibri"/>
      </rPr>
      <t>https://members.wto.org/crnattachments/2026/TBT/CHL/26_02184_00_s.pdf</t>
    </r>
  </si>
  <si>
    <t>Decreto Supremo N° 3/2010 del Ministerio de Salud - Reglamento del Sistema Nacional de Control de los Productos Farmacéuticos de Uso Humano</t>
  </si>
  <si>
    <t>The draft of the Egyptian standard ES 780-2 for” gas cylinders-refillable seamless steel gas cylinders-design, construction and testing part 2: quenched and tempered steel cylinders with tensile strength greater than or equal to 1100 MPa “ .</t>
  </si>
  <si>
    <t>The draft of the Egyptian standard specifies minimum requirements for the material, design, construction and workmanship, manufacturing processes, examination and testing at time of manufacture for refillable seamless steel gas cylinders and tubes with water capacities up to and including 450 l. it is applicable to cylinders and tubes for compressed, liquefied and dissolved gases and for quenched and tempered steel cylinders and tubes with an actual tensile strength Rma ≥ 1 100 MPa. Worth mentioning is that this draft standard is technically identical with ISO 9809-2/2019.</t>
  </si>
  <si>
    <t>Gas cylinders (ICS code(s): 23.020.35)</t>
  </si>
  <si>
    <t>23.020.35 - Gas cylinders</t>
  </si>
  <si>
    <t>ISO 9809-2/2019</t>
  </si>
  <si>
    <t>The draft of the Egyptian standard ES 780-3 for “gas cylinders — design, construction and testing of refillable seamless steel gas cylinders and tubes – part: 3 normalized steel cylinders and tubes “.</t>
  </si>
  <si>
    <t>The draft of the Egyptian standard specifies minimum requirements for the material, design, construction and workmanship, manufacturing processes, examination and testing at the time of manufacture for refillable seamless steel gas cylinders and tubes with water capacities up to and including 450 l. It is applicable to cylinders and tubes for compressed, liquefied and dissolved gases and for normalized or normalized and tempered steel cylinders and tubes.Worth mentioning is that this draft standard is technically identical with ISO 9809-3/2019</t>
  </si>
  <si>
    <t>ISO 9809-3/2019</t>
  </si>
  <si>
    <t>The draft of the Egyptian standard ES 780-4 for” Gas cylinders — Design, construction and testing of refillable seamless steel gas cylinders and tubes - Part: 4 Stainless steel cylinders with an Rm value of less than 1 100 MPa “.</t>
  </si>
  <si>
    <t>The draft of the Egyptian standard specifies the minimum requirements for the materials, design, construction and workmanship, manufacturing processes, examinations and testing at time of manufacture for refillable, seamless, stainless steel gas cylinders with water capacities up to and including 150 l.It is applicable to cylinders for compressed, liquefied and dissolved gases with a maximum actual tensile strength, Rma, of less than 1 100 MPa.NOTE:  If so desired, cylinders of water capacity between 150 l and 450 l can be manufactured to be in full conformance to this standard.Worth mentioning is that this draft standard is technically identical with ISO 9809-4/2026.</t>
  </si>
  <si>
    <t>ISO 9809-4/2026</t>
  </si>
  <si>
    <t>European Union</t>
  </si>
  <si>
    <t>Draft Commission Regulation laying down rules for the application of Directive 2014/90/EU of the European Parliament and of the Council, as regards design, construction and performance requirements and testing standards for marine equipment and repealing Implementing Regulation (EU) 2025/1533</t>
  </si>
  <si>
    <t>The draft Regulation replaces Commission Implementing Regulation (EU) 2025/1533. The design, construction and performance requirements and testing standards in respect of marine equipment falling within the scope of Directive 2014/90/EU are provided for in international instruments, defined in Article 2(5) of that Directive.  In order to take into account the most recent changes to the international instruments, the list of the applicable international instruments is updated and marine equipment which has become subject to harmonised Union requirements pursuant to Directive 2014/90/EU following those changes is explicitly listed in the Annex.</t>
  </si>
  <si>
    <t>Marine Equipment (including inter alia life-saving appliances, pollution prevention equipment, fire protection equipment, navigation equipment, radio communication equipment).</t>
  </si>
  <si>
    <t>13.220 - Protection against fire; 13.340.70 - Lifejackets, buoyancy aids and flotation devices; 47 - SHIPBUILDING AND MARINE STRUCTURES; 47.020.70 - Navigation and control equipment</t>
  </si>
  <si>
    <t>Protection of human health or safety (TBT); Protection of the environment (TBT)</t>
  </si>
  <si>
    <t>The purpose of the Marine Equipment Directive is to enhance safety at sea and the prevention of marine pollution through the uniform application of the relevant international instruments adopted under the auspices of the International Maritime Organization (IMO), which lay down specific requirements concerning the construction, performance and/or testing of equipment to be placed on board ships, and to ensure the free movement of such equipment within the EU. These international instrument include, in particular: the 1966 International Convention on Load Lines (LL66); the 1972 Convention on the International Regulations for Preventing Collisions at Sea (Colreg); the 1973 International Convention for the Prevention of Pollution from Ships (Marpol) and the 1974 International Convention for the Safety of Life at Sea (Solas). </t>
  </si>
  <si>
    <t xml:space="preserve">End of July/August 2026
</t>
  </si>
  <si>
    <t>Entry into force 40 days from publication in the Official Journal of the EU (the publication will take place about a month after adoption approx.)</t>
  </si>
  <si>
    <r>
      <rPr>
        <sz val="11"/>
        <rFont val="Calibri"/>
      </rPr>
      <t>https://members.wto.org/crnattachments/2026/TBT/EEC/26_02203_00_e.pdf
https://members.wto.org/crnattachments/2026/TBT/EEC/26_02203_01_e.pdf</t>
    </r>
  </si>
  <si>
    <t>Directive 2014/90/EU of the European Parliament and of the Council of 23 July 2014 on marine equipment and repealing Council Directive 96/98/EC  (OJ L 257, 28.8.2014, p. 146 – 185)http://eur-lex.europa.eu/LexUriServ/LexUriServ.do?uri=OJ:L:1997:046:0025:0056:EN:PDF</t>
  </si>
  <si>
    <t>United States of America</t>
  </si>
  <si>
    <t>Significant New Use Rules on Certain Chemical Substances (26-2)</t>
  </si>
  <si>
    <t>Proposed rule - The Environmental Protection Agency (EPA) is issuing significant new use rules (SNURs) under the 
Toxic Substances Control Act (TSCA) for certain chemical substances 
that were the subject of premanufacture notices (PMNs) and are also 
subject to an Order issued by EPA pursuant to TSCA. The SNURs require 
persons to notify EPA at least 90 days before commencing the 
manufacture (defined by statute to include import) or processing of any 
of these chemical substances for an activity that is designated as a 
significant new use in the SNUR. The required notification initiates 
EPA's evaluation of the conditions of that use for that chemical 
substance. In addition, the manufacture or processing for the 
significant new use may not commence until EPA has conducted a review 
of the required notification; made an appropriate determination 
regarding that notification; and taken such actions as required by that 
determination.</t>
  </si>
  <si>
    <t>Environmental protection (ICS code(s): 13.020); Production in the chemical industry (ICS code(s): 71.020); Products of the chemical industry (ICS code(s): 71.100)</t>
  </si>
  <si>
    <t>13.020 - Environmental protection; 71.020 - Production in the chemical industry; 71.100 - Products of the chemical industry</t>
  </si>
  <si>
    <t>Protection of the environment (TBT); Cost saving and productivity enhancement (TBT)</t>
  </si>
  <si>
    <r>
      <rPr>
        <sz val="11"/>
        <rFont val="Calibri"/>
      </rPr>
      <t>https://members.wto.org/crnattachments/2026/TBT/USA/26_02213_00_e.pdf</t>
    </r>
  </si>
  <si>
    <t>91 Federal Register (FR) 22075, 24 April 2026; Title 40 Code of Federal Regulations (CFR) Part 721_x000D_
https://www.govinfo.gov/content/pkg/FR-2026-04-24/html/2026-08012.htm_x000D_
https://www.govinfo.gov/content/pkg/FR-2026-04-24/pdf/2026-08012.pdfThis proposed rule is identified by Docket Number EPA-HQ-OPPT-2025-2932. The Docket Folder is available on Regulations.gov at https://www.regulations.gov/docket/EPA-HQ-OPPT-2025-2932/document and provides access to primary and supporting documents as well as comments received. Documents are also accessible from Regulations.gov by searching the Docket Number. </t>
  </si>
  <si>
    <t>Draft –Decision of the Council of Ministers “On additional conditions and procedures for the approval of control bodies and the notification of activities by control bodies operating in Albania under other standards for organic production”   </t>
  </si>
  <si>
    <t>This Draft-Decision of the Council of Ministers “On additional conditions and procedures for the approval of control bodies and the notification of activities by control bodies operating in Albania under other standards for organic production” aims to establish additional conditions, beyond those set out in point 3 of Article 45 of Law No. 104/2024 “On organic production, labelling of organic products and their control”, as well as the procedures for the approval, renewal, and modification of the scope of approval of control bodies operating under the law, and the procedures for the notification of activities by control bodies carrying out their activity within the territory of the Republic of Albania in accordance with other international standards for organic production.”</t>
  </si>
  <si>
    <t>Agriculture (ICS code(s): 65); Animal produce in general (ICS code(s): 67.120.01)</t>
  </si>
  <si>
    <t>65 - Agriculture; 67.120.01 - Animal produce in general</t>
  </si>
  <si>
    <t>This decision aims to set a comprehensive framework of conditions and procedures for the approval and notification of the activities of control bodies operating in the Republic of Albania, ensuring their effective functioning in accordance with national legal requirements aligned with those of EU and with international standards for organic production. </t>
  </si>
  <si>
    <t>Draft – Decision of the Council of Ministers proposed.Law No. 104/2024 "On organic production, labelling of organic products and their control"</t>
  </si>
  <si>
    <t>Draft Cabinet Decision on Reorganizing Nutritional Composition Limits for Certain Food Products Offered by Food Establishments in the UAE </t>
  </si>
  <si>
    <t>The notified draft Cabinet Decision on Reorganizing Nutritional Composition Limits for Certain Food Products Offered by Food Establishments in the UAE introduces mandatory maximum limits for sodium and calorie content (per 100 grams) for selected categories of food products offered by food establishments operating in the UAE.The measure applies to food establishments with 20 or more branches, including restaurants, cafés, cloud kitchens, and digital food platforms.The regulation:Defines targeted food categories (burgers, pizza, chicken products, potato products, sandwiches) Establishes maximum limits for sodium and calorie content per 100g Requires compliance across all components of the food item (including bread, sauces, and additives) Assigns enforcement responsibilities to national and local health authorities Establishes administrative penalties for non-compliance The measure aims to improve the nutritional profile of widely consumed foods and support national public health objectives.</t>
  </si>
  <si>
    <t>Processes in the food industry (ICS code(s): 67.020); Food products in general (ICS code(s): 67.040)</t>
  </si>
  <si>
    <t>67.020 - Processes in the food industry; 67.040 - Food products in general</t>
  </si>
  <si>
    <t>Consumer information, labelling (TBT); Prevention of deceptive practices and consumer protection (TBT); Protection of human health or safety (TBT); Quality requirements (TBT)</t>
  </si>
  <si>
    <r>
      <rPr>
        <sz val="11"/>
        <rFont val="Calibri"/>
      </rPr>
      <t>https://members.wto.org/crnattachments/2026/TBT/ARE/26_02196_00_x.pdf</t>
    </r>
  </si>
  <si>
    <t>Public Consultation No. 8, 23 of April 2026</t>
  </si>
  <si>
    <t>Draft Resolution No. 02/25, which presents the proposed Mercosur Metrological Technical Regulation for the Quantitative Indication of Cosmetics, as set forth in the Annex.Criticisms and suggestions regarding the proposed text should be submitted through the Brazil Participatory Platform, available at https://brasilparticipativo.presidencia.gov.br</t>
  </si>
  <si>
    <t>ESSENTIAL OILS AND RESINOIDS; PERFUMERY, COSMETIC OR TOILET PREPARATIONS (HS code(s): 33); Cosmetics. Toiletries (ICS code(s): 71.100.70)</t>
  </si>
  <si>
    <t>33 - ESSENTIAL OILS AND RESINOIDS; PERFUMERY, COSMETIC OR TOILET PREPARATIONS</t>
  </si>
  <si>
    <t>71.100.70 - Cosmetics. Toiletries</t>
  </si>
  <si>
    <r>
      <rPr>
        <sz val="11"/>
        <rFont val="Calibri"/>
      </rPr>
      <t>https://in.gov.br/web/dou/-/consulta-publica-n-8-de-23-de-abril-de-2026-701135559</t>
    </r>
  </si>
  <si>
    <t>Türkiye</t>
  </si>
  <si>
    <t>Turkish Food Codex Communiqué on Amending the Communiqué on Wheat Flour (2013/9)</t>
  </si>
  <si>
    <t>The purpose of this draft Communiqué is to amend Turkish Food Codex Communiqué on Wheat Flour. This amendment prohibits the addition of brown or black colorants—such as roasted malt flour, roasted chickpea flour, and dark malt extract—and similar ingredients to wheat flour for the purpose of imparting color and/or aroma. </t>
  </si>
  <si>
    <t>Wheat Flour</t>
  </si>
  <si>
    <t>110100 - Wheat or meslin flour</t>
  </si>
  <si>
    <t>67.060 - Cereals, pulses and derived products</t>
  </si>
  <si>
    <r>
      <rPr>
        <sz val="11"/>
        <rFont val="Calibri"/>
      </rPr>
      <t>https://members.wto.org/crnattachments/2026/TBT/TUR/26_02186_00_x.pdf
https://www.tarimorman.gov.tr/GKGM/Duyuru/684/Mevzuat-Taslagi-Tgk-Bugday-Unu-Tebligi-Ile-Ekmek-Ve-Ekmek-Cesitleri-Tebliginde</t>
    </r>
  </si>
  <si>
    <t>Veterinary, Phytosanitary, Food and Feed Law No: 5996 (G/SPS/N/TUR/9).Turkish Food Codex Communiqué on Wheat Flour (2013/9)</t>
  </si>
  <si>
    <t>Turkish Food Codex Communiqué on Amending The Communiqué on Bread and Bread Varieties (2012/2) </t>
  </si>
  <si>
    <t>The purpose of this draft Communiqué is to amend Turkish Food Codex Communiqué on Bread and Bread VarietiesWith the amendment, the use of roasted malt flour, roasted chickpea flour, dark malt extract, and similar ingredients for the purpose of imparting dark colours such as brown/black and/or flavour to the products covered by the Communiqué has been prohibited. </t>
  </si>
  <si>
    <t>Bread and Bread Varieties</t>
  </si>
  <si>
    <t>1905 - Bread, pastry, cakes, biscuits and other bakers' wares, whether or not containing cocoa; communion wafers, empty cachets of a kind suitable for pharmaceutical use, sealing wafers, rice paper and similar products</t>
  </si>
  <si>
    <r>
      <rPr>
        <sz val="11"/>
        <rFont val="Calibri"/>
      </rPr>
      <t>https://members.wto.org/crnattachments/2026/TBT/TUR/26_02187_00_x.pdf
https://www.tarimorman.gov.tr/GKGM/Duyuru/684/Mevzuat-Taslagi-Tgk-Bugday-Unu-Tebligi-Ile-Ekmek-Ve-Ekmek-Cesitleri-Tebliginde</t>
    </r>
  </si>
  <si>
    <t>Veterinary, Phytosanitary, Food and Feed Law No: 5996 (G/SPS/N/TUR/9).- Turkish Food Codex Communiqué on Bread and Bread Types (2012/2)</t>
  </si>
  <si>
    <t>Viet Nam</t>
  </si>
  <si>
    <t>Draft Circular promulgating the list of products and goods with medium risk level and high risk level under the management authority of the Ministry of Agriculture and Environment </t>
  </si>
  <si>
    <t>This draft Circular promulgates the list of medium risk and high risk products and goods under the management authority of the Ministry of Agriculture and Environment as specified in the Appendix_x000D_
The draft shall replace Circular No. 16/2021/TT-BNNPTNT dated 20 December 2021 of the Minister of Agriculture and Rural Development promulgating the list of products and goods likely to cause safety risks under the management responsibility of the Ministry of Agriculture and Rural Development. It serves as the legal basis for applying methods of state inspection of product and goods quality_x000D_
This draft Circular applies to:_x000D_
- Organizations and individuals engaged in production or trade of products and goods listed in the list of products and goods with medium-risk and high-risk levels as prescribed in this Circular. _x000D_
- Conformity assessment bodies carrying out activities related to state management requirements on product and goods quality for products and goods listed in the List of products and goods with medium-risk and high-risk levels as prescribed in this Circular. _x000D_
- Other relevant agencies and organizations.</t>
  </si>
  <si>
    <t>Plant varieties (rice seeds, maize seeds), fertilizers, animal feed, livestock waste treatment products, veterinary drugs, aquatic feed, aquaculture environmental treatment products, wood adhesives, agricultural machinery and equipment, plant protection products</t>
  </si>
  <si>
    <t>13.030 - Wastes; 65.020.20 - Plant growing; 65.060 - Agricultural machines, implements and equipment; 65.080 - Fertilizers; 65.120 - Animal feeding stuffs; 67.120.30 - Fish and fishery products</t>
  </si>
  <si>
    <t>Prevention of deceptive practices and consumer protection (TBT); Protection of human health or safety (TBT); Protection of animal or plant life or health (TBT); Protection of the environment (TBT)</t>
  </si>
  <si>
    <r>
      <rPr>
        <sz val="11"/>
        <rFont val="Calibri"/>
      </rPr>
      <t>https://members.wto.org/crnattachments/2026/TBT/VNM/26_02185_00_x.pdf</t>
    </r>
  </si>
  <si>
    <t>- Law on Product and Goods Quality No. 05/2007/QH12 and Law No. 78/2025/QH15 amending and supplementing a number of articles of the Law on Product and Goods Quality;_x000D_
- Law on Standards and Technical Regulations No. 68/2006/QH11 and Law No. 70/2025/QH15 amending and supplementing a number of articles of the Law on Standards and Technical Regulations;_x000D_
- Decree No. 35/2025/NĐ CP of the Government stipulating the functions, tasks, powers, and organizational structure of the Ministry of Agriculture and Environment;_x000D_
- Decree No. 37/2026/NĐ CP dated January 23, 2026 of the Government detailing a number of articles and implementation measures of the Law on Product and Goods Quality;_x000D_
- Decree No. 22/2026/NĐ CP dated January 16, 2026 of the Government detailing a number of articles and implementation measures of the Law on Standards and Technical Regulations_x000D_
- Circular No. 16/2021/TT-BNNPTNT dated December 20, 2021 of the Minister of Agriculture and Rural Development promulgating the list of products and goods likely to cause safety risks under the management responsibility of the Ministry of Agriculture and Rural Development._x000D_
- Circular No. 01/2024/TT-BNNPTNT February 02, 2024 of the Ministry of Agriculture and Environment promulgating the HS code table for goods under the state management authority of the Ministry of Agriculture and Rural Development and the list of exported and imported goods subject to specialized inspection in the field of agriculture and rural development.</t>
  </si>
  <si>
    <t>National Standard of the P.R.C., Water crane of fire</t>
  </si>
  <si>
    <t>This document specifies the terms and definitions, classification and model designation, general requirements, performance requirements, test methods, inspection rules, requirements for compiling instruction manuals, and marking of water crane of fire._x000D_
This document applies to water crane of fire.</t>
  </si>
  <si>
    <t>Water crane of fire (HS code(s): 842490); (ICS code(s): 13.220.10)</t>
  </si>
  <si>
    <t>842490 - Parts of fire extinguishers, spray guns and similar appliances, steam or sand blasting machines and similar jet projecting machines and machinery and apparatus for projecting, dispersing or spraying liquids or powders, n.e.s.</t>
  </si>
  <si>
    <t>13.220.10 - Fire-fighting</t>
  </si>
  <si>
    <t>12 months after approval</t>
  </si>
  <si>
    <r>
      <rPr>
        <sz val="11"/>
        <rFont val="Calibri"/>
      </rPr>
      <t>https://members.wto.org/crnattachments/2026/TBT/CHN/26_02167_00_x.pdf</t>
    </r>
  </si>
  <si>
    <t>National Standard of the P.R.C., Dry Powder Fire Extinguishing Equipment</t>
  </si>
  <si>
    <t>This document defines the terms and definitions for dry powder fire extinguishing equipment (hereinafter referred to as "extinguishing equipment"), specifies the classification, model designation, requirements, inspection rules, marking, packaging, transportation, storage and compilation requirements for instructions manuals, and describes the corresponding test methods._x000D_
This document applies to extinguishing equipment that are fixedly installed in a suspended, wall-mounted, or other manner, and is not applicable to cabinet-type and mobile extinguishing equipment.</t>
  </si>
  <si>
    <t>Dry powder fire extinguishing equipment (HS code(s): 842410); (ICS code(s): 13.220.10)</t>
  </si>
  <si>
    <t>842410 - Fire extinguishers, whether or not charged</t>
  </si>
  <si>
    <r>
      <rPr>
        <sz val="11"/>
        <rFont val="Calibri"/>
      </rPr>
      <t>https://members.wto.org/crnattachments/2026/TBT/CHN/26_02168_00_x.pdf</t>
    </r>
  </si>
  <si>
    <t>National Standard of the P.R.C., Wool</t>
  </si>
  <si>
    <t>This document specifies the models and specifications (grades) of wool, stipulates the technical requirements, inspection rules, packaging, marking, storage, transportation, and reinspection requirements, and describes the sampling and inspection methods for wool._x000D_
This document applies to the production, trading, processing, quality supervision, and import and export inspection and appraisal of raw wool, including superfine wool, fine wool, medium fine wool, improved wool and native wool.</t>
  </si>
  <si>
    <t>Superfine wool, fine wool, medium fine wool, improved wool, native wool (HS code(s): 510111); (ICS code(s): 59.060.10)</t>
  </si>
  <si>
    <t>510111 - Greasy shorn wool, incl. fleece-washed wool, neither carded nor combed</t>
  </si>
  <si>
    <t>59.060.10 - Natural fibres</t>
  </si>
  <si>
    <t>Prevention of deceptive practices and consumer protection (TBT); Quality requirements (TBT)</t>
  </si>
  <si>
    <r>
      <rPr>
        <sz val="11"/>
        <rFont val="Calibri"/>
      </rPr>
      <t>https://members.wto.org/crnattachments/2026/TBT/CHN/26_02169_00_x.pdf</t>
    </r>
  </si>
  <si>
    <t>Draft QCVN 03:2026/BCA – National technical regulation on Fire protection and Rescue equipment; (130 page(s), in Vietnamese)</t>
  </si>
  <si>
    <t>The draft national technical regulation specifies mandatory technical requirements, test methods, sample quantities/specifications and relevant product provisions for fire protection and rescue equipment.The draft also sets out management provisions relating to quality assessment, sampling, testing, labeling, circulation permit information, traceability, and implementation responsibilities.The draft applies to organizations and individuals engaged in the manufacture, assembly, trading, use, circulation permit procedures, and conformity assessment activities relating to fire protection and rescue equipment, as well as competent state management authorities.Imported fire protection and rescue equipment is not subject to mandatory application under section 1.1.2 of the draft.</t>
  </si>
  <si>
    <t>Fire protection and rescue equipment.</t>
  </si>
  <si>
    <t>13.220.20 - Fire protection</t>
  </si>
  <si>
    <t>Protection of human health or safety (TBT); Quality requirements (TBT)</t>
  </si>
  <si>
    <r>
      <rPr>
        <sz val="11"/>
        <rFont val="Calibri"/>
      </rPr>
      <t>https://members.wto.org/crnattachments/2026/TBT/VNM/26_02177_00_x.pdf</t>
    </r>
  </si>
  <si>
    <t>- Draft Circular promulgating QCVN 03:2026/BCA;- Law on Fire Prevention, Firefighting and Rescue;- Law on Standards and Technical Regulations;- Law on Product and Goods Quality.</t>
  </si>
  <si>
    <t>Burundi</t>
  </si>
  <si>
    <t>DEAS 225:2026, Textiles — Umbrella fabrics — Specification, Second Edition</t>
  </si>
  <si>
    <t>This Draft East African standard specifies requirements, sampling and test methods for umbrella fabrics.</t>
  </si>
  <si>
    <t xml:space="preserve">Woven fabrics of synthetic filament yarn, incl. monofilament of &gt;= 67 decitex and with a cross sectional dimension of </t>
  </si>
  <si>
    <t>5407 - Woven fabrics of synthetic filament yarn, incl. monofilament of &gt;= 67 decitex and with a cross sectional dimension of &lt;= 1 mm</t>
  </si>
  <si>
    <t>59.080 - Products of the textile industry</t>
  </si>
  <si>
    <t>Consumer information, labelling (TBT); Prevention of deceptive practices and consumer protection (TBT); Quality requirements (TBT); Harmonization (TBT)</t>
  </si>
  <si>
    <r>
      <rPr>
        <sz val="11"/>
        <rFont val="Calibri"/>
      </rPr>
      <t>https://members.wto.org/crnattachments/2026/TBT/UGA/26_02154_00_e.pdf</t>
    </r>
  </si>
  <si>
    <t>ISO 105-B01, Textiles — Tests for colour fastness — Part B01: Colour fastness to light: DaylightISO 105-B02, Textiles — Tests for colour fastness — Part B02: Colour fastness to artificial light: Xenon arc fading lamp testISO 105-B03, Textiles — Tests for colour fastness — Part B03: Colour fastness to weathering: DaylightISO 105-X12, Textiles — Tests for colour fastness — Part X12: Colour fastness to rubbingISO 811, Textiles — Determination of resistance to water penetration — Hydrostatic pressure testISO 1833 (all parts), Textiles — Quantitative chemical analysisISO 2859-1, Sampling procedures for inspection by attributes — Part 1: Sampling schemes indexed by acceptance quality limit (AQL) for lot-by-lot inspectionISO 3801, Textiles — Woven fabrics — Determination of mass per unit length and mass per unit areaISO 4920, Textile fabrics — Determination of resistance to surface wetting (spray test)ISO 7771, Textiles —Determination of dimensional changes of fabrics induced by cold-water immersionISO 13934-1, Textiles — Tensile properties of fabrics — Part 1: Determination of maximum force and elongation at maximum force using the strip methodISO 13937-1, Textiles – Tear properties of fabrics – Part 1: Determination of tear force using ballistic pendulum method (Elmendorf)ISO 22198, Textiles — Fabrics — Determination of width and lengthISO 22958, Textiles — Water resistance — Rain tests, exposure to a horizontal water sprayEAS 225-1:2017, Umbrella fabrics — Specification — Part 1: Cotton fabricsEAS 225-2:2017, Umbrella fabrics — Specification — Part 2: Man-made fibre fabricEAS 225-3:2017, Umbrella fabrics — Specification — Part 3: Silk fabric</t>
  </si>
  <si>
    <t>Kenya</t>
  </si>
  <si>
    <t>Rwanda</t>
  </si>
  <si>
    <t>Tanzania</t>
  </si>
  <si>
    <t>Uganda</t>
  </si>
  <si>
    <t>DEAS 220:2026, Textiles — Knitted fabric for apparel — Specification, Second Edition</t>
  </si>
  <si>
    <t>This Draft East African Standard specifies the requirements, sampling and test methods for knitted fabric for apparel purposes.</t>
  </si>
  <si>
    <t>(HS code(s): 60); Products of the textile industry (ICS code(s): 59.080); Knitted fabric; Apparel</t>
  </si>
  <si>
    <t>60 - KNITTED OR CROCHETED FABRICS</t>
  </si>
  <si>
    <t>Consumer information, labelling (TBT); Quality requirements (TBT); Harmonization (TBT)</t>
  </si>
  <si>
    <r>
      <rPr>
        <sz val="11"/>
        <rFont val="Calibri"/>
      </rPr>
      <t>https://members.wto.org/crnattachments/2026/TBT/UGA/26_02155_00_e.pdf</t>
    </r>
  </si>
  <si>
    <t>1. EAS 1141-7, Textile garments — Specification — Part 7: Trousers and shorts_x000D_
2. ISO 105-B01, Textiles — Tests for colour fastness — Part B01: Colour fastness to light: Daylight_x000D_
3. ISO 105-B02, Textiles — Tests for colour fastness — Part B02: Colour fastness to artificial light: Xenon arc fading lamp test_x000D_
4. ISO 105-C10, Textiles — Tests for colour fastness — Part C10: Colour fastness to washing with soap or soap and soda_x000D_
5. ISO 105-D01, Textiles — Tests for colour fastness — Part D01: Colour fastness to drycleaning using perchlorroethylene solvent_x000D_
6. ISO 105-E04, Textiles — Tests for colour fastness — Part E04: Colour fastness to perspiration_x000D_
7. ISO 105-X11, Textiles — Tests for colour fastness — Part X11: Colour fastness to hot pressing_x000D_
8. ISO 105-X12, Textiles — Tests for colour fastness — Part X12: Colour fastness to rubbing_x000D_
9. ISO 1833 (all parts), Textiles — Quantitative chemical analysis_x000D_
10. ISO 2859-1, Sampling procedures for inspection by attributes — Part 1: Sampling schemes indexed by acceptance quality limit (AQL) for lot-by-lot inspection_x000D_
11. ISO 3758, Textiles — Care labelling code using symbols_x000D_
12. ISO 3801, Textiles — Woven fabrics — Determination of mass per unit length and mass per unit area_x000D_
13. ISO 5077, Textiles — Determination of dimensional change in washing and drying_x000D_
14. ISO 6330, Textiles — Domestic washing and drying procedures for textile testing_x000D_
15. ISO 12945-2, Textiles — Determination of fabric propensity to surface pilling, fuzzing or matting — Part 2: Modified Martindale method_x000D_
16. ISO 13938-2, Textiles — Bursting properties of fabrics — Part 2: Pneumatic method for determination of bursting strength and bursting distension_x000D_
17. ISO 22198, Textiles — Fabrics — Determination of width and length_x000D_
18. EAS 220: 2018, Knitted polyester fabric — Specification_x000D_
19. EAS 222: 2018, Knitted polyester/cellulosic blend fabric_x000D_
20. EAS 227: 2018, Knitted cotton fabric — Specification</t>
  </si>
  <si>
    <t>DEAS 156-4:2026, Woven bags from natural fibres — Specification — Part 4: Woven bags for coffee beans, First Edition</t>
  </si>
  <si>
    <t>This Draft East African Standard specifies requirements, test methods and sampling of woven bags for coffee beans, made from natural fibres.</t>
  </si>
  <si>
    <t>(HS code(s): 6305); Products of the textile industry (ICS code(s): 59.080); Woven bags for coffee beans</t>
  </si>
  <si>
    <t>6305 - Sacks and bags, of a kind used for the packing of goods, of all types of textile materials</t>
  </si>
  <si>
    <r>
      <rPr>
        <sz val="11"/>
        <rFont val="Calibri"/>
      </rPr>
      <t>https://members.wto.org/crnattachments/2026/TBT/UGA/26_02156_00_e.pdf</t>
    </r>
  </si>
  <si>
    <t>1. EAS 246, Determination of added oil content of sisal or jute yarn or fabric_x000D_
2. ISO 139, Textiles — Standard atmospheres for conditioning and testing_x000D_
3. ISO 2248, Packaging — Complete, filled transport packages — Vertical impact test by dropping_x000D_
4. ISO 2859-1, Sampling procedures for inspection by attributes — Part 1: Sampling schemes indexed by acceptance quality limit (AQL) for lot-by-lot inspection_x000D_
5. ISO 3801, Textiles — Woven fabrics — Determination of mass per unit length and mass per unit area_x000D_
6. ISO 7211-2, Textiles — Methods for analysis of woven fabrics construction — Part 2: Determination of number of threads per unit length_x000D_
7. ISO 13934-1, Textiles — Tensile properties of fabrics — Part 1: Determination of maximum force and elongation at maximum force using the strip method_x000D_
8. ISO 13935-1, Textiles — Seam tensile properties of fabrics and made-up textile articles — Part 1: Determination of maximum force to seam rupture using the strip method_x000D_
9. ISO 22198, Textiles — Fabrics — Determination of width and length_x000D_
10. EAS 221: 2018, Woven bags (100 % sisal) for clean coffee beans — Specification</t>
  </si>
  <si>
    <t>DEAS 156-3:2026, Woven bags from natural fibres — Specification — Part 3: Woven bags for sugar, Second Edition</t>
  </si>
  <si>
    <t>This Draft East African Standard specifies requirements, test methods and sampling of woven bags for sugar, made from natural fibres.</t>
  </si>
  <si>
    <t>(HS code(s): 6305); Products of the textile industry (ICS code(s): 59.080); Woven bags for sugar</t>
  </si>
  <si>
    <r>
      <rPr>
        <sz val="11"/>
        <rFont val="Calibri"/>
      </rPr>
      <t>https://members.wto.org/crnattachments/2026/TBT/UGA/26_02157_00_e.pdf</t>
    </r>
  </si>
  <si>
    <t>EAS 246, Determination of added oil content of sisal or jute yarn or fabricISO 139, Textiles — Standard atmospheres for conditioning and testingISO 2248, Packaging — Complete, filled transport packages — Vertical impact test by droppingISO 2859-1, Sampling procedures for inspection by attributes — Part 1: Sampling schemes indexed by acceptance quality limit (AQL) for lot-by-lot inspectionISO 3801, Textiles — Woven fabrics — Determination of mass per unit length and mass per unit areaISO 4593, Plastics — Film and sheeting — Determination of thickness by mechanical scanningISO 7211-2, Textiles — Methods for analysis of woven fabrics construction — Part 2: Determination of number of threads per unit lengthISO 13934-2, Textiles — Tensile properties of fabrics — Part 2: Determination of maximum force using the grab methodISO 13935-1, Textiles — Seam tensile properties of fabrics and made-up textile articles — Part 1: Determination of maximum force to seam rupture using the strip methodISO 22198, Textiles — Fabrics — Determination of width and length</t>
  </si>
  <si>
    <t>DEAS 156-2:2026, Woven bags from natural fibres — Specification — Part 2: Woven bags for milled products, Second Edition</t>
  </si>
  <si>
    <t>This Draft East African Standard specifies requirements, test methods and sampling of woven bags for milled products, made from natural fibres.</t>
  </si>
  <si>
    <t>(HS code(s): 6305); Products of the textile industry (ICS code(s): 59.080); Woven bags for milled products</t>
  </si>
  <si>
    <r>
      <rPr>
        <sz val="11"/>
        <rFont val="Calibri"/>
      </rPr>
      <t>https://members.wto.org/crnattachments/2026/TBT/UGA/26_02158_00_e.pdf</t>
    </r>
  </si>
  <si>
    <t>EAS 246, Determination of added oil content of sisal or jute yarn or fabricISO 139, Textiles — Standard atmospheres for conditioning and testingISO 2248, Packaging — Complete, filled transport packages — Vertical impact test by droppingISO 2859-1, Sampling procedures for inspection by attributes — Part 1: Sampling schemes indexed by acceptance quality limit (AQL) for lot-by-lot inspectionISO 3801, Textiles — Woven fabrics — Determination of mass per unit length and mass per unit areaISO 7211-2, Textiles — Methods for analysis of woven fabrics construction — Part 2: Determination of number of threads per unit lengthISO 13934-1, Textiles — Tensile properties of fabrics — Part 1: Determination of maximum force and elongation at maximum force using the strip methodISO 13935-1, Textiles — Seam tensile properties of fabrics and made-up textile articles — Part 1: Determination of maximum force to seam rupture using the strip methodISO 22198, Textiles — Fabrics — Determination of width and length</t>
  </si>
  <si>
    <t>DEAS 156-1:2026, Woven bags from natural fibres — Specification — Part 1: Woven bags for cereals and pulses, Second Edition</t>
  </si>
  <si>
    <t>This Draft East African Standard specifies requirements, test methods and sampling of woven bags for cereals and pulses, made from natural fibres.</t>
  </si>
  <si>
    <t>Sacks and bags, of a kind used for the packing of goods, of all types of textile materials (HS code(s): 6305); Products of the textile industry (ICS code(s): 59.080); Woven bags for cereals and pulses</t>
  </si>
  <si>
    <r>
      <rPr>
        <sz val="11"/>
        <rFont val="Calibri"/>
      </rPr>
      <t>https://members.wto.org/crnattachments/2026/TBT/UGA/26_02159_00_e.pdf</t>
    </r>
  </si>
  <si>
    <t>DEAS 154: 2026, Textiles — Baby nappies — Specification, Second Edition</t>
  </si>
  <si>
    <t>This Draft East African Standard specifies requirements, sampling and test methods for baby nappies. This standard is not applicable to baby diapers.</t>
  </si>
  <si>
    <t>Sanitary towels (pads) and tampons, napkins (diapers), napkin liners and similar articles, of any material. (HS code(s): 9619); Products of the textile industry (ICS code(s): 59.080); Baby nappies</t>
  </si>
  <si>
    <t>9619 - Sanitary towels (pads) and tampons, napkins (diapers), napkin liners and similar articles, of any material.</t>
  </si>
  <si>
    <t>Consumer information, labelling (TBT); Quality requirements (TBT); Reducing trade barriers and facilitating trade (TBT)</t>
  </si>
  <si>
    <r>
      <rPr>
        <sz val="11"/>
        <rFont val="Calibri"/>
      </rPr>
      <t>https://members.wto.org/crnattachments/2026/TBT/UGA/26_02160_00_e.pdf</t>
    </r>
  </si>
  <si>
    <t>EAS 256, Method for determination of scouring loss in grey and finished cotton textile materialsISO 1833 (all parts), Textiles — Quantitative chemical analysisISO 2859-1, Sampling procedures for inspection by attributes — Part 1: Sampling schemes indexed by acceptance quality limit (AQL) for lot-by-lot inspectionISO 3071, Textiles — Determination of pH of aqueous extractISO 3801, Textiles — Woven fabrics — Determination of mass per unit length and mass per unit areaISO 7771, Textiles — Determination of dimensional changes of fabrics induced by cold-water immersionISO 13934-1, Textiles — Tensile properties of fabrics — Part 1: Determination of maximum force and elongation at maximum force using the strip methodISO 13938-2, Textiles — Bursting properties of fabrics — Part 2: Pneumatic method for determination of bursting strength and bursting distensionISO 20158, Textiles — Determination of water absorption time and water absorption capacity of textile fabricsISO 22198, Textiles — Fabrics — Determination of width and lengthEAS 154: 2018, Baby napkins — Specification</t>
  </si>
  <si>
    <t>Japan</t>
  </si>
  <si>
    <t>Proposed revision of Ministerial Ordinance on the Specifications and Standards of Feeds and Feed Additives. </t>
  </si>
  <si>
    <t>MAFF will designate Acetylcysteine as a feed additive and set the standards and specifications for feed and feed additives to "Ministerial Ordinance on the Specifications and Standards of Feeds and Feed Additives" (Ordinance No. 35 of 24 July 1976 of the Ministry of Agriculture and Forestry).With this amendment, under the “Ministerial Ordinance on the Specifications and Standards of Feeds and Feed Additives”, Acetylcysteine that meets the specifications and standards as a feed additive will become eligible for import into Japan.</t>
  </si>
  <si>
    <t>Acetylcysteine as a feed additive.</t>
  </si>
  <si>
    <t>65.120 - Animal feeding stuffs</t>
  </si>
  <si>
    <t>Consumer information, labelling (TBT); Protection of human health or safety (TBT); Protection of animal or plant life or health (TBT)</t>
  </si>
  <si>
    <t>Animal health</t>
  </si>
  <si>
    <t>May 2026</t>
  </si>
  <si>
    <r>
      <rPr>
        <sz val="11"/>
        <rFont val="Calibri"/>
      </rPr>
      <t>https://members.wto.org/crnattachments/2026/TBT/JPN/26_02152_00_e.pdf</t>
    </r>
  </si>
  <si>
    <t>This revision is to be publicised in "KAMPO" (Official Government Gazette) when adopted (available in Japanese). The current Ministerial Ordinance is available from the URL:https://elaws.e-gov.go.jp/document?lawid=351M50010000035This revision is also notified under the SPS Agreement.</t>
  </si>
  <si>
    <t>Draft QCVN 05:2026/BCA - National Technical Regulation on Road Traffic Security, Order, and Safety Monitoring System</t>
  </si>
  <si>
    <t>The draft national technical regulation specifies technical requirements for equipment and software used in the road traffic security, order and safety monitoring system, including traffic monitoring devices, transmission systems, equipment installed at traffic monitoring centres, regional server-cluster equipment, and system software.The draft also sets out management provisions relating to conformity declaration, certification of conformity, use of the conformity mark, inspection and operation of the system.The draft applies to organizations and individuals involved in the manufacture, importation, investment, upgrading, and provision of services for such equipment and software.</t>
  </si>
  <si>
    <t>Road traffic security, order and safety monitoring systems; traffic monitoring equipment and software.</t>
  </si>
  <si>
    <t>93.080.30 - Road equipment and installations</t>
  </si>
  <si>
    <t>National security requirements (TBT); Protection of human health or safety (TBT); Quality requirements (TBT)</t>
  </si>
  <si>
    <r>
      <rPr>
        <sz val="11"/>
        <rFont val="Calibri"/>
      </rPr>
      <t>https://members.wto.org/crnattachments/2026/TBT/VNM/26_02147_00_x.pdf</t>
    </r>
  </si>
  <si>
    <t>- Draft Circular promulgating QCVN 05:2026/BCA;- Law on Standards and Technical Regulations;- Law on Product and Goods Quality.</t>
  </si>
  <si>
    <t>National technical regulation on traffic command center </t>
  </si>
  <si>
    <t>The draft national technical regulation specifies the basic technical requirements for components of a traffic control center.This draft national technical regulation applies to organizations and individuals involved in the construction of technical infrastructure, technological equipment systems, and databases for traffic control centers.</t>
  </si>
  <si>
    <t>Traffic command center</t>
  </si>
  <si>
    <t>13.200 - Accident and disaster control; 93.080.30 - Road equipment and installations</t>
  </si>
  <si>
    <r>
      <rPr>
        <sz val="11"/>
        <rFont val="Calibri"/>
      </rPr>
      <t>https://members.wto.org/crnattachments/2026/TBT/VNM/26_02148_00_x.pdf</t>
    </r>
  </si>
  <si>
    <t>- Draft National technical regulation on traffic command center </t>
  </si>
  <si>
    <t>DUS 2718:2026, Machine glazed cover paper — Specification, First Edition</t>
  </si>
  <si>
    <t>This Working draft Uganda Standard specifies requirements, test methods and sampling of machine glazed (MG) cover paper (also known as soft book covers) used in making items such as shopping bags, envelopes, invoices, receipts, delivery notes and posters. This standard is not applicable to kraft paper.</t>
  </si>
  <si>
    <t>Blotting pads and similar articles of stationery, of paper and paperboard, and book covers of paper or paperboard (excl. registers, account books, notebooks, order books, receipt books, letter pads, memorandum pads, diaries, exercise books, binders, folders, file covers, manifold business forms and interleaved carbon sets, and albums for samples or for collections) (HS code(s): 482090); (ICS code(s): 85.080.01); Machine glazed cover paper; soft book covers</t>
  </si>
  <si>
    <t>482090 - Blotting pads and similar articles of stationery, of paper and paperboard, and book covers of paper or paperboard (excl. registers, account books, notebooks, order books, receipt books, letter pads, memorandum pads, diaries, exercise books, binders, folders, file covers, manifold business forms and interleaved carbon sets, and albums for samples or for collections)</t>
  </si>
  <si>
    <t>85.080.01 - Paper products in general</t>
  </si>
  <si>
    <t>Consumer information, labelling (TBT); Prevention of deceptive practices and consumer protection (TBT); Quality requirements (TBT); Reducing trade barriers and facilitating trade (TBT)</t>
  </si>
  <si>
    <r>
      <rPr>
        <sz val="11"/>
        <rFont val="Calibri"/>
      </rPr>
      <t>https://members.wto.org/crnattachments/2026/TBT/UGA/26_02138_00_e.pdf</t>
    </r>
  </si>
  <si>
    <t>ISO 287, Paper and board — Determination of moisture content of a lot — Oven-drying methodISO 1924-2, Paper and board — Determination of tensile properties — Part 2: Constant rate of elongation method (20 mm/min)ISO 6588-1, Paper, board and pulps — Determination of pH of aqueous extracts — Part 1: Cold extractionUS ISO 186, Paper and board — Sampling to determine average qualityUS ISO 216, Writing paper and certain classes of printed matter — Trimmed sizes — A and B series, and indication of machine directionUS ISO 536, Paper and board — Determination of grammageUS ISO 1974, Paper — Determination of tearing resistance — Elmendorf methodANSI/NISO Z39.48-1992</t>
  </si>
  <si>
    <t>Proyecto de Norma Oficial Mexicana PROY-NOM-263-SSA1-2026 Buenas prácticas para el funcionamiento de los bancos de tejido corneal con fines de trasplante.</t>
  </si>
  <si>
    <t>The notified draft Mexican Official Standard aims to establish criteria for the availability, analysis, preservation, preparation, supply and final disposition of corneal tissue for transplantation, in establishments holding a sanitary licence to operate corneal tissue banks for transplantation purposes, in order to ensure the viability and traceability of such tissue.It is mandatory throughout the national territory for all establishments holding a sanitary licence to operate corneal tissue banks for transplantation purposes.</t>
  </si>
  <si>
    <t>De observancia obligatoria para todos los establecimientos con licencia sanitaria para actividades de Bancos de Tejidos con fines de trasplantes en modalidad de Córnea</t>
  </si>
  <si>
    <t>11.040 - Medical equipment</t>
  </si>
  <si>
    <r>
      <rPr>
        <sz val="11"/>
        <rFont val="Calibri"/>
      </rPr>
      <t>https://members.wto.org/crnattachments/2026/TBT/MEX/26_02121_00_s.pdf</t>
    </r>
  </si>
  <si>
    <t>The following current Mexican Official Standards, or, where applicable, those replacing them, and international regulations must be consulted for the correct application of the notified draft Mexican Official Standard:G/TBT/N/MEX/563- 2 - • Norma Oficial Mexicana NOM-087-ECOL-SSA1-2002, Protección ambiental -Salud ambiental- Residuos peligrosos biológico-infecciosos - Clasificación y especificaciones de manejo• Circular obligatoria- CO SA-09.3/20 R1 (Mandatory Circular CO SA-09.3/20 R1), issued by the Civil Aviation Agency, establishing standardized procedures for the safe and expedited transport of human organs, tissues and cells for transplantation within civil aerodromes, available at the following link: https://www.gob.mx/cms/uploads/attachment/file/653821/co-sa-09-3-20-r1-140121.pdf• Norma Oficial Mexicana NOM-024-SSA3-2012, Sistemas de Información de registro electrónico para la salud. Intercambio de información en salud • Norma Oficial Mexicana NOM-035-SSA3-2012, En materia de información en salud</t>
  </si>
  <si>
    <t>DEAS 1328:2026 Painting of buildings – Code of practice</t>
  </si>
  <si>
    <t>This Draft East African Standard gives recommendations for good practice in initial painting and maintenance painting of buildings internally and externally, e.g. dwellings, offices, light industrial buildings, schools, hospitals, hotels and public buildings generally, in which decoration is a significant and often the major factor. The code takes into account the need to protect many building materials against the weather or other forms of attack normally encountered.</t>
  </si>
  <si>
    <t>Paints and varnishes (ICS code(s): 87.040)</t>
  </si>
  <si>
    <t>87.040 - Paints and varnishes</t>
  </si>
  <si>
    <t>Consumer information, labelling (TBT); Prevention of deceptive practices and consumer protection (TBT); Quality requirements (TBT); Harmonization (TBT); Reducing trade barriers and facilitating trade (TBT); Cost saving and productivity enhancement (TBT)</t>
  </si>
  <si>
    <t>September 2026</t>
  </si>
  <si>
    <r>
      <rPr>
        <sz val="11"/>
        <rFont val="Calibri"/>
      </rPr>
      <t>https://members.wto.org/crnattachments/2026/TBT/KEN/26_02098_00_e.pdf</t>
    </r>
  </si>
  <si>
    <t>BS 476 (all parts), Fire tests on building materials and structuresBS 1070, Specification for black paint (tar-based)BS 1191-1, Specification for gypsum building plasters — Part 1: Excluding premixed lightweight plastersBS 1191-2, Specification for gypsum building plasters — Part 2: Premixed lightweight plastersBS 2015, Glossary of paint and related termsBS 2992, Specification for painters' and decorators' brushes for local authorities and public institutions(excluding quality of fillings)BS 3416, Specification for bitumen-based coatings for cold application, suitable for use in contact with potable waterBS 3761, Specification for solvent-based paint removerBS 3900 (all parts), Methods of test for paintsBS 4072, Copper/chromium/arsenic preparations for wood preservationBS 4652, Specification for zinc-rich priming paint (organic media)BS 4756, Specification for ready-mixed aluminium priming paints for woodworkBS 4764, Specification for powder cement paintsBS 5262, Code of practice for external renderingsBS 5493, Code of practice for protective coating of iron and steel structures against corrosionBS 5589, Code of practice for preservation of timberBS 5707, Specification for preparations of wood preservatives in organic solventsBS 6949, Specification for bitumen-based coatings for cold application excluding use in contact with potable waterBS 7664, Specification for undercoat and finishing paintsBS 7956, Specification for primers for woodworkBS 8221-1, Code of practice for cleaning and surface repair of buildings — Part 1: Cleaning of natural stones, brick, terracotta and concreteBS 8417, Preservation of timber — RecommendationsBS EN 927-1:1997, Paints and varnishes — Coating materials and coating systems for exterior wood — Part 1: Classification and selectionISO 2409, Paints and varnishes — Cross-cut test ISO 4624, Paints and varnishes — Pull off test for adhesionISO 12944 (all parts), Paints and varnishes — Corrosion protection of steel structures by protective paint systemsDD ENV 927-2, Paints and varnishes — Coating materials and coating systems for exterior wood — Part 2: Performance specificationISO 4618, Paints and varnishes — Vocabulary</t>
  </si>
  <si>
    <t>DEAS 1329:2026 White spirit – Specification</t>
  </si>
  <si>
    <t>This Draft East African Standard specifies requirements, test methods and sampling for white spirit for use in paints, varnishes, lacquers, resins and cleaning solvents.</t>
  </si>
  <si>
    <r>
      <rPr>
        <sz val="11"/>
        <rFont val="Calibri"/>
      </rPr>
      <t>https://members.wto.org/crnattachments/2026/TBT/KEN/26_02099_00_e.pdf</t>
    </r>
  </si>
  <si>
    <t>EAS 468, Pre-painted metal-coated steel sheets and coils — SpecificationEAS 1086, Plastics — Codes for resin identification on plastic productsASTM D 156 Standard Test Method for Saybolt Color of Petroleum Products (Saybolt Chromometer Method)ASTM D 86, Standard Test Method for Distillation of Petroleum Products and Liquid Fuels at Atmospheric Pressure.ASTM D1078, Standard Test Method for Distillation Range of Volatile Organic LiquidsASTM D4052, Standard Test Method for Density, Relative Density, and API Gravity of Liquids by Digital Density Meter.ASTM D1218, Standard Test Method for Refractive Index and Refractive Dispersion of Hydrocarbon LiquidsASTM D1319, Standard Test Method for Hydrocarbon Types in Liquid Petroleum Products by Fluorescent Indicator AdsorptionASTM D1353, Standard Test Method for Nonvolatile Matter in Volatile Solvents for Use in Paint, Varnish, Lacquer, and Related ProductsASTM D1266, Standard Test Method for Sulfur in Petroleum Products (Lamp Method)ASTM D2622, Standard Test Method for Sulfur in Petroleum Products by Wavelength Dispersive X-ray Fluorescence SpectrometryASTM D5453, Standard Test Method for Determination of Total Sulfur in Light Hydrocarbons, Spark Ignition Engine Fuel, Diesel Engine Fuel, and Engine Oil by Ultraviolet FluorescenceASTM D7039, Standard Test Method for Sulfur in Gasoline, Diesel Fuel, Jet Fuel, Kerosine, Biodiesel, Biodiesel Blends, and Gasoline-Ethanol Blends by Monochromatic Wavelength Dispersive X-ray Fluorescence SpectrometryISO 2719, Determination of flash point — Pensky-Martens closed cup methodASTM D130, Standard Test Method for Corrosiveness to Copper from Petroleum Products by Copper Strip TestASTM D3539, Standard Test Methods for Evaporation Rates of Volatile Liquids by Shell Thin-Film Evaporometer.</t>
  </si>
  <si>
    <t>DEAS 1330:2026 Single pack metal primer – Specification </t>
  </si>
  <si>
    <t>This Draft East African Standard specifies requirements, sampling and test methods for single pack metal primers intended for application on ferrous and non-ferrous metal surfaces to provide a protective and corrosion-resistant base coat that promotes adhesion of subsequent paint layers.This standard is applicable to primers used in industrial, structural, and general maintenance applications.The standard is not applicable to two-pack metal primers.</t>
  </si>
  <si>
    <r>
      <rPr>
        <sz val="11"/>
        <rFont val="Calibri"/>
      </rPr>
      <t>https://members.wto.org/crnattachments/2026/TBT/KEN/26_02100_00_e.pdf</t>
    </r>
  </si>
  <si>
    <t>ASTM F735-17, Standard test method for abrasion resistance of transparent plastics and coatings using the oscillating sand methodISO 1514, Paints and varnishes — Standard panels for testingISO 1523, Determination of flash point — Closed cup equilibrium methodISO 1524, Paints, varnishes and printing ink — Determination of fineness of grindISO 2808, Paints and varnishes — Determination of film thicknessISO 2811-1, Paints and varnishes — Determination of density — Part 1: Pycnometer methodISO 2812-1, Paints and varnishes — Determination of resistance to liquids — Part 1: Immersion in liquids other than waterISO 2813, Paints and varnishes — Determination of specular gloss of non-metallic paint films at 20°, 60° and 85°ISO 2884-2, Paints and varnishes — Determination of viscosity using rotary viscometers — Part 2: Disc or ball viscometer operated at a specified speedISO 3251, Paints varnishes and plastics — Determination of non- volatile matter contentISO 3856-6, Paints and varnishes — Determination of "soluble" metal content — Part 6: Determination of total chromium content of the liquid portion of the paint — Flame atomic absorption spectrometric methodISO 4618, Paints and varnishes — Terms and definitionsISO 6503, Paints and varnishes ― Determination of total lead — Flame atomic absorption spectrometric methodISO 6504-3, Paints and varnishes — Determination of hiding power — Part 3: Determination of contrast ratio of light coloured paints at a fixed spreading rateISO 9117-1, Paints and varnishes — Drying tests — Part 1: Determination of through-dry state and through- dry timeISO 9117-3, Paints and varnishes — Drying tests — Part 3: Surface-drying test using ballotiniISO 11890-1, Paints and varnishes — Determination of volatile organic compound (VOC) content —Part 1: Difference methodISO 15528, Paints, varnishes and raw materials for paints and varnishes — SamplingISO 17132, Paints and varnishes — T-bend test</t>
  </si>
  <si>
    <t>DEAS 1331:2026 Water based enamel paint – Specification</t>
  </si>
  <si>
    <t>This Draft East African Standard specifies requirements, sampling and test methods for water-based enamel paint used for decorative and protective coatings.</t>
  </si>
  <si>
    <r>
      <rPr>
        <sz val="11"/>
        <rFont val="Calibri"/>
      </rPr>
      <t>https://members.wto.org/crnattachments/2026/TBT/KEN/26_02101_00_e.pdf</t>
    </r>
  </si>
  <si>
    <t>ISO 1514, Paints and varnishes — Standard panels for testingISO 1524, Paints, varnishes and printing ink — Determination of fineness of grindISO 2813, Paints and varnishes — Determination of specular gloss of non-metallic paint films at 20°, 60° and 85°ISO 2884-2, Paints and varnishes — Determination of viscosity using rotary viscometers — Part 2: Disc or ball viscometer operated at a specified speedISO 3251, Paints varnishes and plastics — Determination of non-volatile matter contentISO 3856-6, Paints and varnishes — Determination of "soluble" metal content — Part 6: Determination of total chromium content of the liquid portion of the paint — Flame atomic absorption spectrometric methodISO 4618, Paints and varnishes — Terms and definitionsISO 6503, Paints and varnishes — Determination of total lead — Flame atomic absorption spectrometric methodISO 6504-3, Paints and varnishes — Determination of hiding power — Part 3: Determination of contrast ratio of light coloured paints at a fixed spreading rateISO 9117-1, Paints and varnishes — Drying tests — Part 1: Determination of through-dry state and through-dry timeISO 9117-3, Paints and varnishes — Drying tests — Part 3: Surface-drying test using ballotiniISO 15528, Paints, varnishes and raw materials for paints and varnishes — SamplingISO 16474-1, Paints and varnishes — Methods of exposure to laboratory light sources — Part 1: General guidanceISO 16474-2, Paints and varnishes — Methods of exposure to laboratory light sources — Part 2: Xenon-arcISO 20566, Paints and varnishes — Determination of the scratch resistance of a coating system using a laboratory-scale car-wash</t>
  </si>
  <si>
    <t>DEAS 1334:2026 Fuel additives – Specification </t>
  </si>
  <si>
    <t>This Draft East African Standard specifies requirements, sampling, and test methods for fuel additives used in baseline fuel (Automotive gasoline or Automotive Gas Oil) engines.</t>
  </si>
  <si>
    <t>Liquid fuels (ICS code(s): 75.160.20)</t>
  </si>
  <si>
    <t>75.160.20 - Liquid fuels</t>
  </si>
  <si>
    <r>
      <rPr>
        <sz val="11"/>
        <rFont val="Calibri"/>
      </rPr>
      <t>https://members.wto.org/crnattachments/2026/TBT/KEN/26_02102_00_e.pdf</t>
    </r>
  </si>
  <si>
    <t>ASTM E29 Standard Practice for Using Significant Digits in Test Data to Determine Conformance with Specifications.EAS 158, Automotive gasoline (Premium Motor Spirit) — SpecificationEAS 177, Automotive Gas Oil (Automotive diesel) — SpecificationEAS 1047, Air quality — Vehicular exhaust emission limitsISO 1998-1, Petroleum industry — Terminology — Part 1: Raw materials and productsISO 3170, Petroleum liquids — Manual samplingISO 3171, Petroleum liquids — Automatic pipeline samplingISO 3929 Road vehicles — Measurement methods for exhaust gas emissions during inspection or maintenanceTZS 986, Instruments for measuring vehicle exhaust emissions — Metrological and technical requirements; Metrological control and performance tests. ISO 3930.</t>
  </si>
  <si>
    <t>DEAS 1335:2026 Flushing oil – Specification</t>
  </si>
  <si>
    <t>This Draft East African Standard specifies requirements, sampling and test methods for flushing oil used for cleaning internal lubricating systems such as engines, compressors, gearboxes, turbine, and hydraulic systems during oil changes or maintenance operations.</t>
  </si>
  <si>
    <r>
      <rPr>
        <sz val="11"/>
        <rFont val="Calibri"/>
      </rPr>
      <t>https://members.wto.org/crnattachments/2026/TBT/KEN/26_02103_00_e.pdf</t>
    </r>
  </si>
  <si>
    <t>ASTM D4176, Standard Test Method for Free Water and Particulate Contamination in Distillate Fuels (Visual Inspection Procedures)ASTM D1500, Standard Test Method for ASTM Color of Petroleum Products (ASTM Color Scale)ASTM D445, Standard Test Method for Kinematic Viscosity of Transparent and Opaque Liquids (and Calculation of Dynamic Viscosity) ISO 3104, Petroleum products — Transparent and opaque liquids — Determination of kinematic viscosity and calculation of dynamic viscosityASTM D92, Standard Test Method for Flash and Fire Points by Cleveland Open Cup TesterISO 2592, Petroleum and related products — Determination of flash and fire points — Cleveland open cup methodASTM D97, Standard Test Method for Pour Point of Petroleum ProductsASTM D4052, Standard Test Method for Density, Relative Density, and API Gravity of Liquids by Digital Density MeterASTM D664, Standard Test Method for Acid Number (Neutralization Number) of Petroleum Products by Potentiometric TitrationASTM D482, Standard Test Method for Ash from Petroleum ProductsASTM D95, Standard Test Method for Water in Petroleum Products and Bituminous Materials by DistillationISO 2160, Petroleum products — Determination of Total Contamination by the Laboratory Turbidimetric MethodIP 154, Determination of Floc Point of Petroleum ProductsASTM D130, Standard Test Method for Corrosiveness to Copper from Petroleum Products by Copper Strip TestASTM D1744, Standard Test Method for Determination of Water in Liquid Petroleum Products by Karl Fischer Reagent. ASTM D6304, Standard Test Method for Determination of Water in Petroleum Products, Lubricating Oils, and Additives by Coulometric Karl Fischer Titration.</t>
  </si>
  <si>
    <t>DEAS 1336:2026 Metal cutting oil – Specification </t>
  </si>
  <si>
    <t>This Draft East African Standard specifies requirements, sampling and test methods for neat cutting oils (straight oils) and soluble cutting oil concentrates (water-miscible fluids).</t>
  </si>
  <si>
    <r>
      <rPr>
        <sz val="11"/>
        <rFont val="Calibri"/>
      </rPr>
      <t>https://members.wto.org/crnattachments/2026/TBT/KEN/26_02104_00_e.pdf</t>
    </r>
  </si>
  <si>
    <t>ASTM D1662, Standard Test Method for Active Sulfur in Cutting Oils ASTM D445, Standard Test Method for Kinematic Viscosity of Transparent and Opaque Liquids (and Calculation of Dynamic Viscosity) ISO 3104, Petroleum products — Transparent and opaque liquids — Determination of kinematic viscosity and calculation of dynamic viscosityASTM D92, Standard Test Method for Flash and Fire Points by Cleveland Open Cup TesterISO 2592, Petroleum and related products — Determination of flash and fire points — Cleveland open cup methodASTM D97, Standard Test Method for Pour Point of Petroleum ProductsASTM D4052, Standard Test Method for Density, Relative Density, and API Gravity of Liquids by Digital Density MeterASTM D664, Standard Test Method for Acid Number (Neutralization Number) of Petroleum Products by Potentiometric TitrationASTM D482, Standard Test Method for Ash from Petroleum ProductsASTM D95, Standard Test Method for Water in Petroleum Products and Bituminous Materials by DistillationISO 2160, Petroleum products — Determination of Total Contamination by the Laboratory Turbidimetric MethodIP 154, Determination of Floc Point of Petroleum ProductsASTM D130, Standard Test Method for Corrosiveness to Copper from Petroleum Products by Copper Strip Test</t>
  </si>
  <si>
    <t>Draft Commission Regulation amending Regulation (EU) 2022/1616 as regards the management of the Union register, compliance documentation, test methods, and documents to be presented upon release for free circulation</t>
  </si>
  <si>
    <t>This draft amendment to Regulation (EU) 2022/1616 aims to address current challenges improving the documentation and controls of recycled plastics including those imported to the EU, to provide the legal basis for the creation of the TARIC codes, and to streamline with an interactive digital platform the procedure for registration by industry and the management of the recycling installations by national authorities.</t>
  </si>
  <si>
    <t>PLASTICS AND ARTICLES THEREOF (HS 39); Materials and articles in contact with foodstuffs (ICS 67.250)</t>
  </si>
  <si>
    <t>39 - PLASTICS AND ARTICLES THEREOF</t>
  </si>
  <si>
    <t>67.250 - Materials and articles in contact with foodstuffs</t>
  </si>
  <si>
    <t>Food safety; </t>
  </si>
  <si>
    <t xml:space="preserve">21 days from publication in the Official Journal of the EU (The provisions shall apply from entry into force)
</t>
  </si>
  <si>
    <r>
      <rPr>
        <sz val="11"/>
        <rFont val="Calibri"/>
      </rPr>
      <t>https://members.wto.org/crnattachments/2026/TBT/EEC/26_02112_00_e.pdf
https://members.wto.org/crnattachments/2026/TBT/EEC/26_02112_01_e.pdf</t>
    </r>
  </si>
  <si>
    <t>Draft Text amending Regulation (EU) 2022/1616 as regards the management of the Union register, compliance documentation, test methods, and documents to be presented upon release for free circulation;Draft Annexes</t>
  </si>
  <si>
    <t>Notification for Revision of Essential Requirements (ER) TEC 5943XXXX on “Equipment Operating in 2.4 GHz , 5 GHz and 6 GHz Bands”, </t>
  </si>
  <si>
    <t>This ER covers PTP PMP Wireless Access Equipment 2.4, 5 or 6 GHz, Wi-Fi Access Points and CPE and WLAN Controller Equipment. This ER contains three variants.</t>
  </si>
  <si>
    <t>33.050 - Telecommunication terminal equipment; 33.070 - Mobile services</t>
  </si>
  <si>
    <t>The proposed draft revised ER on “Equipment Operating in 2.4 GHz , 5 GHz and 6 GHz Bands, TEC5943XXXX” Wi-Fi Access Points and CPE and WLAN Controller Equipment. This ER contains three variants.</t>
  </si>
  <si>
    <r>
      <rPr>
        <sz val="11"/>
        <rFont val="Calibri"/>
      </rPr>
      <t>https://members.wto.org/crnattachments/2026/TBT/IND/26_02072_00_e.pdf</t>
    </r>
  </si>
  <si>
    <t>Proposed draft revised ER on “Equipment Operating in 2.4 GHz , 5 GHz and 6 GHz Bands, TEC5943XXXX” </t>
  </si>
  <si>
    <t>Malawi</t>
  </si>
  <si>
    <t>DMS 2408:2025 Tapioca pearls – Specification</t>
  </si>
  <si>
    <t>This draft Malawi standard specifies requirements, sampling and test methods for tapioca pearls intended for human consumption.</t>
  </si>
  <si>
    <t>Tapioca and substitutes therefor prepared from starch, in the form of flakes, grains, pearls, siftings or in similar forms. (HS code(s): 1903); Cereals, pulses and derived products (ICS code(s): 67.060)</t>
  </si>
  <si>
    <t>1903 - Tapioca and substitutes therefor prepared from starch, in the form of flakes, grains, pearls, siftings or in similar forms.</t>
  </si>
  <si>
    <t>Consumer information, labelling (TBT); Prevention of deceptive practices and consumer protection (TBT); Protection of human health or safety (TBT); Quality requirements (TBT); Reducing trade barriers and facilitating trade (TBT)</t>
  </si>
  <si>
    <r>
      <rPr>
        <sz val="11"/>
        <rFont val="Calibri"/>
      </rPr>
      <t>https://members.wto.org/crnattachments/2026/TBT/MWI/26_02079_00_e.pdf</t>
    </r>
  </si>
  <si>
    <t>MS 19-1: Labeling of foods – General standard, Part 1: Prepackaged foodsMS 19-2: Labelling of foods – General standard, Part 2: Non-retail containers of foodMS 21: Food and food processing units – Code of hygienic conditionsMS 144-1: Agricultural food products – Determination of crude fibre content – General methodMS 145: Cereal and cereal products – Sampling MS 237: Food additivesGeneral standardMS 302: Contaminants and toxins in food and feed – General standardMS 1520: Fresh fruits and vegetables – SamplingISO 1666: Starch – Determination of moisture content – Oven-drying methodISO 5379: Starches and derived products – Determination of sulphur dioxide content – Acidi-metric method and nephelometric methodISO 5985: Animal feeding stuffs – Determination of ash insoluble in hydrochloric acidISO 10520: Native starch – Determination of starch content – Ewers polarimetric methodISO 14864: Rice – Evaluation of gelatinization time of kernels during cookingAOAC 943.02: pH of flour. Potentiometric method</t>
  </si>
  <si>
    <t>DMS 2409:2025 Fresh yams – Specification</t>
  </si>
  <si>
    <t>This draft Malawi standard applies to yams of varieties (cultivars) grown from Dioscorea spp. to be supplied fresh to the consumer in domestic and international trade, yams for industrial processing being excluded. The purpose of this standard is to specify the minimum grade requirements of the tubers at the dispatching stage.</t>
  </si>
  <si>
    <t>Yams "Dioscorea spp.", fresh, chilled, frozen or dried, whether or not sliced or in the form of pellets (HS code(s): 071430); Cereals, pulses and derived products (ICS code(s): 67.060)</t>
  </si>
  <si>
    <t>071430 - Yams "Dioscorea spp.", fresh, chilled, frozen or dried, whether or not sliced or in the form of pellets</t>
  </si>
  <si>
    <r>
      <rPr>
        <sz val="11"/>
        <rFont val="Calibri"/>
      </rPr>
      <t>https://members.wto.org/crnattachments/2026/TBT/MWI/26_02080_00_e.pdf</t>
    </r>
  </si>
  <si>
    <t>MS 19-1: Labeling of foods – General standard, Part 1: Prepackaged foodsMS 19-2: Labelling of foods – General standard, Part 2: Non-retail containers of foodMS 21: Food and food processing units – Code of hygienic conditionsMS 302: Contaminants and toxins in food and feed – General standardMS 1112: Code of hygienic practice for fresh fruits and vegetablesMS 1520: Fresh fruits and vegetables – SamplingCAC/RCP 44: Recommended international code of practice for the packaging and transport of tropical fresh fruits and vegetables</t>
  </si>
  <si>
    <t>DMS 2425:2026 Ground cassava leaves (chigwada) – Specification</t>
  </si>
  <si>
    <t>This draft Malawi standard specifies requirements, sampling and methods of tests for ground cassava leaves, which are obtained from the processing of fresh cassava leaves (Manihot esculenta Crantz or Manihot glaziovii) intended for human consumption</t>
  </si>
  <si>
    <t>EDIBLE VEGETABLES AND CERTAIN ROOTS AND TUBERS (HS code(s): 07); Cereals, pulses and derived products (ICS code(s): 67.060)</t>
  </si>
  <si>
    <t>07 - EDIBLE VEGETABLES AND CERTAIN ROOTS AND TUBERS</t>
  </si>
  <si>
    <r>
      <rPr>
        <sz val="11"/>
        <rFont val="Calibri"/>
      </rPr>
      <t>https://members.wto.org/crnattachments/2026/TBT/MWI/26_02081_00_e.pdf</t>
    </r>
  </si>
  <si>
    <t xml:space="preserve">MS 19-1: Labeling of foods – General standard, Part 1: Prepackaged foodsMS 19-2: Labelling of foods – General standard, Part 2: Non-retail containers of foodMS 21: Food and food processing units – Code of hygienic conditionsMS 144-1: Agricultural food products - Determination of crude fibre content - General methodMS 149: Cereals, pulses and by-products – Determination of ash yield by incinerationMS 237: Food additives – General standardMS 302: Contaminants and toxins in food and feed – General standardMS 1386: Cassava and cassava products - Determination of total cyanogens – Enzymatic assay methodMS 1520: Fresh fruits and vegetables - SamplingISO 4833-1: Microbiology of food chain – Horizontal method for the enumeration of microorganisms – Part 1: Colony count technique at 30  oC by the pour plate techniqueISO 4833-2: Microbiology of the food chain – Horizontal method for the enumeration of microorganisms – Part 2: Colony count technique at 30  oC by the surface plating techniqueISO 6579-1: Microbiology of food chain – Horizontal method for the detection, enumeration and serotyping of salmonella – Part 1: Detection of salmonella spp.ISO 16050: Foodstuffs – Determination of aflatoxin B1, and the total content of aflatoxins B1, B2, G1 and _x000D_
G2 in cereals, nuts and derived products – High-performance liquid chromatographic methodISO 16649-1: Microbiology of the food chain – Horizontal method for the enumeration of beta-glucuronidase-positive Escherichia coli – Part 1: Colony count technique at 44 oC using membranes and 5-bromo-4-chloro-3-indolylbeta-D-glucuronideISO 21527-2: Microbiology of food and animal feeding stuffs – Horizontal method for the enumeration of yeasts and moulds – Part 1: Colony count technique in products with water activity greater than 0.95_x000D_
</t>
  </si>
  <si>
    <t>DMS 2406:2025 Frozen fresh potato chips – Specification</t>
  </si>
  <si>
    <t>This draft Malawi standard specifies the requirements, sampling and methods of test for frozen fresh potato (Solanum tuberosum L.) chips to be supplied packaged either in retail packs or in bulk for human consumption.</t>
  </si>
  <si>
    <t>Sweet potatoes, fresh, chilled, frozen or dried, whether or not sliced or in the form of pellets (HS code(s): 071420); Cereals, pulses and derived products (ICS code(s): 67.060)</t>
  </si>
  <si>
    <t>071420 - Sweet potatoes, fresh, chilled, frozen or dried, whether or not sliced or in the form of pellets</t>
  </si>
  <si>
    <r>
      <rPr>
        <sz val="11"/>
        <rFont val="Calibri"/>
      </rPr>
      <t>https://members.wto.org/crnattachments/2026/TBT/MWI/26_02082_00_e.pdf</t>
    </r>
  </si>
  <si>
    <t xml:space="preserve">MS 19-1: Labeling of foods – General standard, Part 1: Prepackaged foodsMS 19-2: Labelling of foods – General standard, Part 2: Non-retail containers of foodMS 21: Food and food processing units – Code of hygienic conditionsMS 237: Food additives – General standardMS 302: Contaminants and toxins in food and feed – General standardMS 879: Fresh ware potatoes – SpecificationMS 1759: Reduction of acrylamide in potato products – Code of practiceISO 4833: Microbiology of food and animal feeding stuffs – Horizontal method for the enumeration of Microorganisms – Colony-count technique at 30 oCISO 6579: Microbiology of food and animal feeding stuffs – Horizontal method for the detection of Salmonella spp.ISO 7251: Microbiology of food and animal feeding stuffs – Horizontal method for the detection and enumeration of presumptive Escherichia coli – Most probable number techniqueISO 21527-2: Microbiology of food and animal feeding stuffs – Horizontal method for the enumeration of yeasts and moulds – Part 2: Colony count technique in products with water activity less than or equal to 0.95_x000D_
</t>
  </si>
  <si>
    <t>Proposal for Legal Inspection Requirements for Hot-rolled H-Beams Subject to Simple Secondary Processing</t>
  </si>
  <si>
    <t>With a view to ensuring the safety of steel products used in construction, the Bureau of Standards, Metrology and Inspection (BSMI) proposes to  include hot-rolled H-beams having undergone simple secondary processing in the scope of mandatory inspection. The conformity assessment procedure for all such products will be Registration of Product Certification.</t>
  </si>
  <si>
    <t>Structures and parts of structures, of iron or steel, n.e.s. (excl. bridges and bridge-sections, towers and lattice masts, doors and windows and their frames, thresholds for doors, props and similar equipment for scaffolding, shuttering, propping or pit-propping) (HS code(s): 730890)</t>
  </si>
  <si>
    <t>730890 - Structures and parts of structures, of iron or steel, n.e.s. (excl. bridges and bridge-sections, towers and lattice masts, doors and windows and their frames, thresholds for doors, props and similar equipment for scaffolding, shuttering, propping or pit-propping)</t>
  </si>
  <si>
    <t>91.080.13 - Steel structures</t>
  </si>
  <si>
    <r>
      <rPr>
        <sz val="11"/>
        <rFont val="Calibri"/>
      </rPr>
      <t>https://members.wto.org/crnattachments/2026/TBT/TPKM/26_02106_00_e.pdf
https://members.wto.org/crnattachments/2026/TBT/TPKM/26_02106_00_x.pdf</t>
    </r>
  </si>
  <si>
    <t>Government Gazette, Vol. 032, No. 066, dated 15 April 2026(https://gazette.nat.gov.tw/egFront/e_detail.do?metaid=164873)The Commodity Inspection Act</t>
  </si>
  <si>
    <t>Wireless Telecommunications Bureau Refreshes Record on Lower C-Band Petitions for Reconsideration</t>
  </si>
  <si>
    <t>Proposed rule - In this document, the Federal Communications Commission (Commission) seeks to refresh the record on pending petitions for reconsideration of the Commission's 2020 Report and Order in the Expanding Flexible Use of the 3.7 to 4.2 GHz Band rulemaking (2020 C-band R&amp;O) in light of certain technical proposals in the 2025 Notice of Proposed Rulemaking in the Upper C-band (3.98-4.2 GHz) rulemaking (Upper C-band NPRM) (notified as G/TBT/N/USA/2252) and the responsive record thereto, seeking a harmonized approach across the entire C-band.</t>
  </si>
  <si>
    <t>Broadband and mobile services, wireless telecommunication; Telecommunication systems (ICS code(s): 33.040); Radiocommunications (ICS code(s): 33.060); Mobile services (ICS code(s): 33.070)</t>
  </si>
  <si>
    <t>33.040 - Telecommunication systems; 33.060 - Radiocommunications; 33.070 - Mobile services</t>
  </si>
  <si>
    <t>Cost saving and productivity enhancement (TBT)</t>
  </si>
  <si>
    <r>
      <rPr>
        <sz val="11"/>
        <rFont val="Calibri"/>
      </rPr>
      <t>https://members.wto.org/crnattachments/2026/TBT/USA/26_02093_00_e.pdf
https://members.wto.org/crnattachments/2026/TBT/USA/26_02093_01_e.pdf</t>
    </r>
  </si>
  <si>
    <t>91 Federal Register (FR) 20084, 15 April 2026; Title 47 Code of Federal Regulations (CFR) Parts 122527 and 101_x000D_
https://www.govinfo.gov/content/pkg/FR-2026-04-15/html/2026-07269.htm_x000D_
https://www.govinfo.gov/content/pkg/FR-2026-04-15/pdf/2026-07269.pdf_x000D_
https://docs.fcc.gov/public/attachments/DA-26-341A1.pdfThis proposed rule is identified by GN Docket Nos. 18-12225-59DA 26-341 and provides access to associated documents. The full text of the proposed rule is available from the Commission's website at https://docs.fcc.gov/public/attachments/DA-26-341A1.pdf. Documents are also accessible from the FCC's Electronic Document Management System (EDOCS) by searching the Docket Number. </t>
  </si>
  <si>
    <t>National technical regulations on technical requirements of urban railway</t>
  </si>
  <si>
    <t>Scope of Regulation_x000D_
1. This draft National Technical Regulation stipulates the technical requirements and management requirements for the metro type within the urban railway system._x000D_
2. This National Technical Regulation applies to urban railways of the metro type with a design speed of less than 200km/h. For other types of urban railways, the investment decision-maker or the project owner shall consider applying the provisions of this Regulation as appropriate._x000D_
Subjects of Application _x000D_
This draft national technical regulation applies to organizations and individuals involved in the management, investment in construction, operation and exploitation of urban railways system in Viet Nam</t>
  </si>
  <si>
    <t>Urban railway systems - Metro type, including metro trains and related infrastructure</t>
  </si>
  <si>
    <t>45.060 - Railway rolling stock</t>
  </si>
  <si>
    <t>June 2026</t>
  </si>
  <si>
    <t>August 2026</t>
  </si>
  <si>
    <r>
      <rPr>
        <sz val="11"/>
        <rFont val="Calibri"/>
      </rPr>
      <t>https://members.wto.org/crnattachments/2026/TBT/VNM/26_02109_00_x.pdf</t>
    </r>
  </si>
  <si>
    <t>Law on Railways; _x000D_
Law on Standards and Technical Regulations; _x000D_
Decree No. 22/2026/ND-CP</t>
  </si>
  <si>
    <t>National Standard of the P.R.C., Qualified certificate of vehicle</t>
  </si>
  <si>
    <t>This document specifies the format and item content for the paper version of qualified certificate of vehicle._x000D_
This document applies to the qualified certificate of vehicle issued with the vehicle upon completion of manufacture, inspection and approval for release from the factory, covering automobiles and their incomplete vehicles, motorcycles (including mopeds), trailers, trolleybuses, tractors forming tractor transport units, wheeled special mechanical vehicles, special-type motor vehicles and other vehicles manufactured and sold within the territory of the People’s Republic of China, or sold exclusively within the territory of the People’s Republic of China.</t>
  </si>
  <si>
    <t>Automobiles and their incomplete vehicles, motorcycles (including mopeds), trailers, trolleybuses, tractors forming tractor transport units, wheeled special mechanical vehicles, special-type motor vehicles and other vehicles (HS code(s): 482110); (ICS code(s): 43.020)</t>
  </si>
  <si>
    <t>482110 - Paper or paperboard labels of all kinds, printed</t>
  </si>
  <si>
    <t>43.020 - Road vehicles in general</t>
  </si>
  <si>
    <t>Consumer information, labelling (TBT); Prevention of deceptive practices and consumer protection (TBT)</t>
  </si>
  <si>
    <r>
      <rPr>
        <sz val="11"/>
        <rFont val="Calibri"/>
      </rPr>
      <t>https://members.wto.org/crnattachments/2026/TBT/CHN/26_02012_00_x.pdf</t>
    </r>
  </si>
  <si>
    <t>National Standard of the P.R.C., Limits of dimensions, axle load and masses for motor vehicles, trailers and combination vehicles</t>
  </si>
  <si>
    <t>This document specifies the limits of dimensions, axle load and masses for motor vehicles, trailers and combination vehicles._x000D_
This document applies to the motor vehicles, trailers and combination vehicles that_x000D_
run on roads._x000D_
This document does not apply to the following vehicles:_x000D_
--Special-purpose vehicles equipped for the military, armed police and public security special police forces;_x000D_
--Double articulated buses operating on restricted road.</t>
  </si>
  <si>
    <t>Motor vehicles, trailers, combination vehicles (HS code(s): 870323; 871639; 871640); (ICS code(s): 43.020)</t>
  </si>
  <si>
    <t>870323 - Motor cars and other motor vehicles principally designed for the transport of &lt;10 persons, incl. station wagons and racing cars, with only spark-ignition internal combustion reciprocating piston engine of a cylinder capacity &gt; 1.500 cm³ but &lt;= 3.000 cm³ (excl. vehicles for travelling on snow and other specially designed vehicles of subheading 8703.10); 871639 - Trailers and semi-trailers for the transport of goods, not designed for running on rails (excl. self-loading or self-unloading trailers and semi-trailers for agricultural purposes and tanker trailers and tanker semi-trailers); 871640 - Trailers and semi-trailers, not designed for running on rails (excl. trailers and semi-trailers for the transport of goods and those of the caravan type for housing or camping)</t>
  </si>
  <si>
    <t>Prevention of deceptive practices and consumer protection (TBT); Protection of human health or safety (TBT)</t>
  </si>
  <si>
    <r>
      <rPr>
        <sz val="11"/>
        <rFont val="Calibri"/>
      </rPr>
      <t>https://members.wto.org/crnattachments/2026/TBT/CHN/26_02013_00_x.pdf</t>
    </r>
  </si>
  <si>
    <t>Amendment of the Ordinance on Technical Standards Conformity Certification of Specified Radio Equipment</t>
  </si>
  <si>
    <t>Japan will establish regulations concerning application items, review items, and the public disclosure of certification information for the certified construction design when changing the construction design due to software updates. Additionally, for radio equipment such as mobile phone base stations, the format of construction design documents will be revised to enable applications and reviews that reflect the actual state of the radio equipment.</t>
  </si>
  <si>
    <t>Specified radio equipment such as mobile phone, wireless LAN, etc.</t>
  </si>
  <si>
    <t>33.060 - Radiocommunications</t>
  </si>
  <si>
    <t>In the certification process for changes to radio functions resulting from software updates to radio equipment such as mobile phone base stations and wireless LAN access points, the requirement to recall products in order to replace the certification label places a burden on certified dealers. Furthermore, for mobile phone base stations, construction design certification must be obtained for each combination of radio equipment units and each combination of software and hardware, and the certification procedures and replacement of the certification label have become a burden on certified dealers. This amendment aims to address these challenges in the certification process by revising the regulations concerning the necessary application procedures and the items subject to review by certification bodies.</t>
  </si>
  <si>
    <t>July 2026</t>
  </si>
  <si>
    <r>
      <rPr>
        <sz val="11"/>
        <rFont val="Calibri"/>
      </rPr>
      <t>https://members.wto.org/crnattachments/2026/TBT/JPN/26_02045_00_e.pdf</t>
    </r>
  </si>
  <si>
    <t>The basic law is the Radio Act (1950 Law No.131).https://www.japaneselawtranslation.go.jp/en/laws/view/3205The amendment will be published in “KAMPO”(Official Government Gazette) when adopted.(available in Japanese)</t>
  </si>
  <si>
    <t>Partial amendment of Regulations for Terminal Facilities and establishment of relevant public notices </t>
  </si>
  <si>
    <t>・Regulations for Terminal FacilitiesJapan will review the following items added to the technical standards for terminal equipment: (1) setting and changing identification codes (IDs/passwords), (2) security software updates, and (3) security measures related to physical and logical interfaces. ・Public Notice (Determination of details of functions required for updating of software and interfaces related to the telecommunications function of the terminal equipment)This document specifies the details of the functions and measures prescribed in Sections (2) and (3) of the Regulations for Terminal Facilities.</t>
  </si>
  <si>
    <t>Terminal equipment that uses the Internet Protocol and is connected to digital data transmission equipment</t>
  </si>
  <si>
    <t>33.050 - Telecommunication terminal equipment</t>
  </si>
  <si>
    <t>There has been an increase in incidents where IoT devices such as webcams and routers are hijacked and exploited in cyberattacks—such as DDoS attacks—that disrupt the Internet.In 2020, Japan added minimum security measures to the technical standards for terminal equipment, including IoT devices.Given that five years have passed since then, we will verify the appropriateness of the current provisions and establish more effective standards.</t>
  </si>
  <si>
    <t>August 2027</t>
  </si>
  <si>
    <r>
      <rPr>
        <sz val="11"/>
        <rFont val="Calibri"/>
      </rPr>
      <t>https://members.wto.org/crnattachments/2026/TBT/JPN/26_02062_00_e.pdf</t>
    </r>
  </si>
  <si>
    <t>The basic law is the Telecommunications Business Act.https://www.japaneselawtranslation.go.jp/en/laws/view/3648The amendment will be published in “KAMPO”(Official Government Gazette) when adopted.(available in Japanese)</t>
  </si>
  <si>
    <t>DMS 349:2025 Edible cassava flour – Specification </t>
  </si>
  <si>
    <t>This draft Malawi standard specifies requirements, sampling and methods of test for cassava flour, which is obtained from the processing of cassava (Manihot esculenta Crantz) intended for human consumption.</t>
  </si>
  <si>
    <t>EDIBLE VEGETABLES AND CERTAIN ROOTS AND TUBERS (HS code(s): 07); Food technology (ICS code(s): 67)</t>
  </si>
  <si>
    <t>07 - EDIBLE VEGETABLES AND CERTAIN ROOTS AND TUBERS; 110620 - Flour, meal and powder of sago or of roots or tubers of manioc, arrowroot, salep, sweet potatoes and similar roots and tubers with a high content of starch or inulin of heading 0714</t>
  </si>
  <si>
    <t>67 - Food technology</t>
  </si>
  <si>
    <r>
      <rPr>
        <sz val="11"/>
        <rFont val="Calibri"/>
      </rPr>
      <t>https://members.wto.org/crnattachments/2026/TBT/MWI/26_02066_00_e.pdf</t>
    </r>
  </si>
  <si>
    <t>MS 19-1: Labeling of foods – General standard, Part 1: Prepackaged foodsMS 19-2: Labelling of foods – General standard, Part 2: Non-retail containers of foodMS 21: Food and food processing units – Code of hygienic conditionsMS 144-1: Agricultural food products – Determination of crude fibre content – General methodMS 145: Cereal and cereal products – Sampling MS 149: Cereals, pulses and by-products – Determination of ash yield by incinerationMS 237: Food additivesGeneral standardMS 302: Contaminants and toxins in food and feed – General standardMS 1386: Cassava and cassava products – Determination of total cyanogens – Enzymatic assay methodISO 3588: Spices and condiments – Determination of degree of fineness of grinding – Hand sieving method (Reference method)ISO 4833-1: Microbiology of food and animal feeding stuffs – Horizontal method for the enumeration of Microorganisms – Colony-count technique at 30 oCISO 6579: Microbiology of food and animal feeding stuffs – Horizontal method for the detection of Salmonella spp.ISO 10520: Native starch – Determination of starch content – Ewers polarimetric methodISO 16050: Foodstuffs – Determination of aflatoxin B1, and the total content of aflatoxin B1, B2, G1 and G2 in cereals, nuts and derived products – High performance liquid chromatographic methodISO 16649-2: Microbiology of food and animal feeding stuffs – Horizontal method for the enumeration of beta-glucuronidase-positive Escherichia coli Part 2: Colony-count technique at 44 oC using 5-bromo-4-chloro-3-indolyl beta-D-glucuronideISO 21527-2: Microbiology of food and animal feeding stuffs – Horizontal method for the enumeration of yeasts and moulds – Part 2: Colony count technique in products with water activity less than or equal to 0.95</t>
  </si>
  <si>
    <t>DMS 811:2025 Potato crisps – Specification </t>
  </si>
  <si>
    <t>This draft Malawi standard specifies requirements, sampling and test methods for crisps made from potato tubers (Solanum tuberosum L.).</t>
  </si>
  <si>
    <r>
      <rPr>
        <sz val="11"/>
        <rFont val="Calibri"/>
      </rPr>
      <t>https://members.wto.org/crnattachments/2026/TBT/MWI/26_02068_00_e.pdf</t>
    </r>
  </si>
  <si>
    <t>MS 19-1: Labeling of foods – General standard, Part 1: Prepackaged foodsMS 19-2: Labelling of foods – General standard, Part 2: Non-retail containers of foodMS 21: Food and food processing units – Code of hygienic conditionsMS 145: Cereals and cereal products – SamplingMS 237: Food additivesGeneral standardMS 302: Contaminants and toxins in food and feed – General standardMS 610-1: Cereals and cereal products – Determination of moisture content – Part 1: Reference methodMS 879: Fresh ware potatoes – Specification ISO 3960: Animal and vegetable fats and oils – Determination of peroxide value – Iodometric (visual) endpoint determinationISO 4833-1: Microbiology of food and animal feeding stuffs – Horizontal method for the enumeration of Microorganisms – Colony-count technique at 30 oCISO 6579: Microbiology of food and animal feeding stuffs – Horizontal method for the detection of Salmonella spp.ISO 16649-2: Microbiology of food and animal feeding stuffs – Horizontal method for the enumeration of beta-glucuronidase-positive Escherichia coli Part 2: Colony-count technique at 44 oC using 5-bromo-4-chloro-3-indolyl beta-D-glucuronideISO 21527-2: Microbiology of food and animal feeding stuffs – Horizontal method for the enumeration of yeasts and moulds – Part 2: Colony count technique in products with water activity less than or equal to 0.95ISO 27107: Animal and vegetable fats and oils – Determination of peroxide value – Potentiometric end-point determination</t>
  </si>
  <si>
    <t>DMS 879:2026 Fresh ware potatoes (kachewere) – Specification</t>
  </si>
  <si>
    <t>This draft Malawi standard specifies the requirements for ware potato of varieties (cultivars) grown from (Solanum tuberosum L.) and its hybrids of the Solanaceae family, to be supplied fresh to the consumer, either packaged or sold loose for human consumption. It does not cover the requirements for ware potatoes intended for industrial processing, seed potato tuber and early potatoes.</t>
  </si>
  <si>
    <t>Fresh or chilled leguminous vegetables, shelled or unshelled (excl. peas "Pisum sativum" and beans "Vigna spp., Phaseolus spp.") (HS code(s): 070890); Fruits. Vegetables (ICS code(s): 67.080)Potatoes, fresh or chilled (HS code(s): 0701); Food technology (ICS code(s): 67)</t>
  </si>
  <si>
    <t>0701 - Potatoes, fresh or chilled</t>
  </si>
  <si>
    <r>
      <rPr>
        <sz val="11"/>
        <rFont val="Calibri"/>
      </rPr>
      <t>https://members.wto.org/crnattachments/2026/TBT/MWI/26_02069_00_e.pdf</t>
    </r>
  </si>
  <si>
    <t>MS 19-1: Labeling of foods – General standard, Part 1: Prepackaged foodsMS 19-2: Labelling of foods – General standard, Part 2: Non-retail containers of foodMS 21: Food and food processing units – Code of hygienic conditionsMS 302: Contaminants and toxins in food and feed – General standardMS 1112: Code of hygienic practice for fresh fruits and vegetablesMS 1386: Cassava and cassava products - Determination of total cyanogens – Enzymatic assay methodMS 1520: Fresh fruits and vegetables – SamplingISO 7563: Fresh fruits and vegetable – Vocabulary</t>
  </si>
  <si>
    <t>DMS 1274:2025 Cassava crisps – Specification</t>
  </si>
  <si>
    <t>This draft Malawi standard specifies requirements, sampling and methods of test for crisps made from sweet varieties of cassava (Manihot esculenta Crantz) intended for human consumption. </t>
  </si>
  <si>
    <r>
      <rPr>
        <sz val="11"/>
        <rFont val="Calibri"/>
      </rPr>
      <t>https://members.wto.org/crnattachments/2026/TBT/MWI/26_02070_00_e.pdf</t>
    </r>
  </si>
  <si>
    <t>MS 19-1: Labeling of foods – General standard, Part 1: Prepackaged foodsMS 19-2: Labelling of foods – General standard, Part 2: Non-retail containers of foodMS 21: Food and food processing units – Code of hygienic conditionsMS 237: Food additivesGeneral standardMS 302: Contaminants and toxins in food and feed – General standardMS 610-1: Cereals and cereal products – Determination of moisture content – Part 1: Reference methodMS 1386: Cassava and cassava products – Determination of total cyanogens – Enzymatic assay methodMS 1631: Fresh sweet cassava – SpecificationISO 660: Animal and vegetable fats and oils – Determination of acid value and acidityMS 1520: Fresh fruits and vegetables – SamplingISO 3960: Animal and vegetable fats and oils – Determination of peroxide value – Iodometric (visual) endpoint determinationISO 4833-1: Microbiology of food and animal feeding stuffs – Horizontal method for the enumeration of Microorganisms – Colony-count technique at 30 oCISO 5985: Animal and vegetable fats and oils – Determination of ash insoluble in hydrochloric acidISO 6579: Microbiology of food and animal feeding stuffs – Horizontal method for the detection of Salmonella spp.ISO 16649-2: Microbiology of food and animal feeding stuffs – Horizontal method for the enumeration of beta-glucuronidase-positive Escherichia coli Part 2: Colony-count technique at 44 oC using 5-bromo-4-chloro-3-indolyl beta-D-glucuronideISO 21527-2: Microbiology of food and animal feeding stuffs – Horizontal method for the enumeration of yeasts and moulds – Part 2: Colony count technique in products with water activity less than or equal to 0.95ISO 27107: Animal and vegetable fats and oils – Determination of peroxide value – Potentiometric end-point determination</t>
  </si>
  <si>
    <t>DMS 1382:2025 Food grade high quality cassava flour – Specification</t>
  </si>
  <si>
    <t>This draft Malawi standard specifies requirements, sampling and methods of test for food grade high quality cassava flour, which is obtained from the processing of cassava (Manihot esculenta Crantz), intended for human consumption</t>
  </si>
  <si>
    <r>
      <rPr>
        <sz val="11"/>
        <rFont val="Calibri"/>
      </rPr>
      <t>https://members.wto.org/crnattachments/2026/TBT/MWI/26_02071_00_e.pdf</t>
    </r>
  </si>
  <si>
    <t>MS 19-1: Labeling of foods – General standard, Part 1: Prepackaged foodsMS 19-2: Labelling of foods – General standard, Part 2: Non-retail containers of foodMS 21: Food and food processing units – Code of hygienic conditionsMS 144-1: Agricultural food products – Determination of crude fibre content – General methodMS 145: Cereal and cereal products – Sampling MS 237: Food additivesGeneral standardMS 302: Contaminants and toxins in food and feed – General standardMS 1386: Cassava and cassava products – Determination of total cyanogens – Enzymatic assay methodMS 1635: Fruit and vegetable products – Determination of pHISO 1666: Starch – Determination of moisture content – Oven-drying methodISO 3588: Spices and condiments – Determination of degree of fineness of grinding – Hand sieving method (Reference method)ISO 4833-1: Microbiology of food and animal feeding stuffs – Horizontal method for the enumeration of Microorganisms – Colony-count technique at 30 oCISO 6579: Microbiology of food and animal feeding stuffs – Horizontal method for the detection of Salmonella spp.ISO 10520: Native starch – Determination of starch content – Ewers polarimetric methodISO 16050: Foodstuffs – Determination of aflatoxin B1, and the total content of aflatoxin B1, B2, G1 and G2 in cereals, nuts and derived products – High performance liquid chromatographic methodISO 16649-2: Microbiology of food and animal feeding stuffs – Horizontal method for the enumeration of beta-glucuronidase-positive Escherichia coli Part 2: Colony-count technique at 44 oC using 5-bromo-4-chloro-3-indolyl beta-D-glucuronideISO 21527-2: Microbiology of food and animal feeding stuffs – Horizontal method for the enumeration of yeasts and moulds – Part 2: Colony count technique in products with water activity less than or equal to 0.95</t>
  </si>
  <si>
    <t>DMS 1384:2025 Sweet potato crisps – Specification</t>
  </si>
  <si>
    <t>This draft Malawi standard specifies the requirements, sampling and methods of test for crisps made from storage roots of sweetpotato [Ipomoea batatas (L.) Lam.] intended for human consumption. </t>
  </si>
  <si>
    <r>
      <rPr>
        <sz val="11"/>
        <rFont val="Calibri"/>
      </rPr>
      <t>https://members.wto.org/crnattachments/2026/TBT/MWI/26_02073_00_e.pdf</t>
    </r>
  </si>
  <si>
    <t>MS 19-1: Labeling of foods – General standard, Part 1: Prepackaged foodsMS 19-2: Labelling of foods – General standard, Part 2: Non-retail containers of foodMS 21: Food and food processing units – Code of hygienic conditionsMS 237: Food additivesGeneral standardMS 302: Contaminants and toxins in food and feed – General standardMS 610-1: Cereals and cereal products – Determination of moisture content – Part 1: Reference methodMS 1604: Fresh sweet potatoes – SpecificationMS 1385: Sweet potato flour – Specification MS 145: Cereal and cereal products – Sampling ISO 3960: Animal and vegetable fats and oils – Determination of peroxide value – Iodometric (visual) endpoint determinationISO 6579: Microbiology of food and animal feeding stuffs – Horizontal method for the detection of Salmonella spp.ISO 16649-2: Microbiology of food and animal feeding stuffs – Horizontal method for the enumeration of beta-glucuronidase-positive Escherichia coli Part 2: Colony-count technique at 44 oC using 5-bromo-4-chloro-3-indolyl beta-D-glucuronideISO 21527-2: Microbiology of food and animal feeding stuffs – Horizontal method for the enumeration of yeasts and moulds – Part 2: Colony count technique in products with water activity less than or equal to 0.95</t>
  </si>
  <si>
    <t>DMS 1385:2025 Sweet potato flour – Specification</t>
  </si>
  <si>
    <t>This draft Malawi standard specifies the requirements, sampling and methods of test for flour which is obtained from the processing of sweet potato [Ipomoea batatas (L.)] intended for human consumption</t>
  </si>
  <si>
    <r>
      <rPr>
        <sz val="11"/>
        <rFont val="Calibri"/>
      </rPr>
      <t>https://members.wto.org/crnattachments/2026/TBT/MWI/26_02074_00_e.pdf</t>
    </r>
  </si>
  <si>
    <t>MS 19-1: Labeling of foods – General standard, Part 1: Prepackaged foodsMS 19-2: Labelling of foods – General standard, Part 2: Non-retail containers of foodMS 21: Food and food processing units – Code of hygienic conditionsMS 144-1: Agricultural food products – Determination of crude fibre content – General methodMS 145: Cereal and cereal products – Sampling MS 149: Cereals, pulses and by-products – Determination of ash yield by incinerationMS 237: Food additivesGeneral standardMS 302: Contaminants and toxins in food and feed – General standardMS 610-1: Cereal and cereal products – Determination of moisture content – Reference methodMS 1299: Spices and condiments – Determination of cold water-soluble extractMS 1635: Fruit and vegetable products – Determination of pHMS 1640: Fruit and vegetable products – Determination of soluble solids – Refractometric methodISO 15914: Animal feeding stuffs – Enzymatic determination of total starch contentISO 3588: Spices and condiments – Determination of degree of fineness of grinding – Hand sieving method (Reference method)ISO 6579: Microbiology of food and animal feeding stuffs – Horizontal method for the detection of Salmonella spp.ISO 16050: Foodstuffs – Determination of aflatoxin B1, and the total content of aflatoxin B1, B2, G1 and G2 in cereals, nuts and derived products – High performance liquid chromatographic methodISO 16649-2: Microbiology of food and animal feeding stuffs – Horizontal method for the enumeration of beta-glucuronidase-positive Escherichia coli Part 2: Colony-count technique at 44 oC using 5-bromo-4-chloro-3-indolyl beta-D-glucuronideISO 21527-2: Microbiology of food and animal feeding stuffs – Horizontal method for the enumeration of yeasts and moulds – Part 2: Colony count technique in products with water activity less than or equal to 0.95</t>
  </si>
  <si>
    <t>DMS 1431:2025 Food grade cassava starch – Specification</t>
  </si>
  <si>
    <t>This draft Malawi standard specifies the requirements, methods of sampling and test for food grade cassava starch intended for human consumption.</t>
  </si>
  <si>
    <r>
      <rPr>
        <sz val="11"/>
        <rFont val="Calibri"/>
      </rPr>
      <t>https://members.wto.org/crnattachments/2026/TBT/MWI/26_02075_00_e.pdf</t>
    </r>
  </si>
  <si>
    <t>MS 19-1: Labeling of foods – General standard – Part 1: Prepackaged foodsMS 19-2: Labelling of foods – General standard – Part 2: Non-retail containers of foodMS 21: Food and food processing units – Code of hygienic conditionsMS 144-1: Agricultural food products – Determination of crude fibre content – General methodMS 145: Cereals and cereal products – Sampling MS 302: Contaminants and toxins in food and feed – General standardMS 1386: Cassava and cassava products – Determination of total cyanogens – Enzymatic assay methodMS 2280: Cereals and milled cereal products – Determination of the viscosity of flour – Method using an amylographISO 1666: Starch – Determination of moisture content – Oven-drying methodISO 1842: Fruit and vegetable products – Determination of pHISO 4833: Microbiology of food and animal feeding stuffs – Horizontal method for the enumeration of microorganisms – Colony-count technique at 30 oCISO 5809: Starches and derived products – Determination of sulphated ashISO 5810: Starches and derived products — Determination of chloride content — Potentiometric methodISO 6579: Microbiology of food and animal feeding stuffs – Horizontal method for the detection of Salmonella spp.ISO 7251: Microbiology of food and animal feeding stuffs – Horizontal method for the detection and enumeration of presumptive Escherichia coli – Most probable number techniqueISO 10520: Native starch – Determination of starch content – Ewers polarimetric methodISO 21527-2, Microbiology of food and animal feeding stuffs – Horizontal method for the enumeration of yeasts and moulds – Part 2: Colony count technique in products with water activity less than or equal to 0.95</t>
  </si>
  <si>
    <t>DMS 1703:2025 Fresh bitter cassava – Specification</t>
  </si>
  <si>
    <t>This draft Malawi standard specifies requirements, methods of sampling and test for varieties of fresh bitter cassava roots of Manihot esculenta Crantz, of the Euphorbiaceae family, for human consumption.</t>
  </si>
  <si>
    <r>
      <rPr>
        <sz val="11"/>
        <rFont val="Calibri"/>
      </rPr>
      <t>https://members.wto.org/crnattachments/2026/TBT/MWI/26_02076_00_e.pdf</t>
    </r>
  </si>
  <si>
    <t>DMS 1760:2025 Dried cassava chips – Specification</t>
  </si>
  <si>
    <t>This draft Malawi standard specifies requirements, methods of sampling and test for dried cassava chips intended for human consumption.</t>
  </si>
  <si>
    <r>
      <rPr>
        <sz val="11"/>
        <rFont val="Calibri"/>
      </rPr>
      <t>https://members.wto.org/crnattachments/2026/TBT/MWI/26_02077_00_e.pdf</t>
    </r>
  </si>
  <si>
    <t>MS 19-1: Labeling of foods – General standard, Part 1: Prepackaged foodsMS 19-2: Labelling of foods – General standard, Part 2: Non-retail containers of foodMS 302: Contaminants and toxins in food – General standard;MS 1112: Code of hygienic practice for fresh fruits and vegetablesMS 1520: Fresh fruits and vegetables – Sampling;ISO 6579-1: Microbiology of the food chain – Horizontal method for the detection, enumeration and serotyping of Salmonella, Part 1: Detection of Salmonella spp.ISO 11290-1: Microbiology of the food chain – Horizontal method for the detection and enumeration of Listeria monocytogenes and of Listeria spp., Part 1: Detection methodISO 16654: Microbiology of food and animal feeding stuffs- Horizontal method for the detection of Escherichia coli O157</t>
  </si>
  <si>
    <t>DMS 2407:2025 Fried potato chips – Specification</t>
  </si>
  <si>
    <t>This draft Malawi standard specifies requirements, sampling and methods of test for deep fried potato chips ready for human consumption</t>
  </si>
  <si>
    <t>Potatoes, fresh or chilled (HS code(s): 0701); Cereals, pulses and derived products (ICS code(s): 67.060)</t>
  </si>
  <si>
    <r>
      <rPr>
        <sz val="11"/>
        <rFont val="Calibri"/>
      </rPr>
      <t>https://members.wto.org/crnattachments/2026/TBT/MWI/26_02078_00_e.pdf</t>
    </r>
  </si>
  <si>
    <t>MS 19-1: Labeling of foods – General standard, Part 1: Prepackaged foodsMS 19-2: Labelling of foods – General standard, Part 2: Non-retail containers of foodMS 21: Food and food processing units – Code of hygienic conditionsMS 145: Cereals and cereal products – SamplingMS 237: Food additivesGeneral standardMS 302: Contaminants and toxins in food and feed – General standardMS 610-1: Cereals and cereal products – Determination of moisture content – Part 1: Reference methodMS 879: Fresh ware potatoes – Specification MS 1759: Reduction of acrylamide in potato products – Code of practiceISO 3960: Animal and vegetable fats and oils – Determination of peroxide value – Iodometric (visual) endpoint determinationISO 4833: Microbiology of food and animal feeding stuffs – Horizontal method for the enumeration of Microorganisms – Colony-count technique at 30 oCISO 6579: Microbiology of food and animal feeding stuffs – Horizontal method for the detection of Salmonella spp.ISO 16649-2: Microbiology of food and animal feeding stuffs – Horizontal method for the enumeration of beta-glucuronidase-positive Escherichia coli Part 2: Colony-count technique at 44 oC using 5-bromo-4-chloro-3-indolyl beta-D-glucuronideISO 21527-2: Microbiology of food and animal feeding stuffs – Horizontal method for the enumeration of yeasts and moulds – Part 2: Colony count technique in products with water activity less than or equal to 0.95</t>
  </si>
  <si>
    <t>DUS 1537:2025, Softwood flooring boards — Specification, Second Edition</t>
  </si>
  <si>
    <t>This Draft Uganda Standard specifies the requirements for three grades (clear flooring grade; select flooring grade; and flooring grade) of softwood flooring boards obtained from timber derived from trees of the genera Pinus, Araucaria, Podocarpus, and Cupressus.</t>
  </si>
  <si>
    <t>Coniferous wood, incl. strips and friezes for parquet flooring, not assembled, continuously shaped "tongued, grooved, rebated, chamfered, V-jointed beaded, moulded, rounded or the like" along any of its edges, ends or faces, whether or not planed, sanded or end-jointed (HS code(s): 440910); Wood-based panels in general (ICS code(s): 79.060.01); Softwood flooring boards</t>
  </si>
  <si>
    <t>440910 - Coniferous wood, incl. strips and friezes for parquet flooring, not assembled, continuously shaped "tongued, grooved, rebated, chamfered, V-jointed beaded, moulded, rounded or the like" along any of its edges, ends or faces, whether or not planed, sanded or end-jointed</t>
  </si>
  <si>
    <t>79.060.01 - Wood-based panels in general</t>
  </si>
  <si>
    <t>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 Cost saving and productivity enhancement (TBT)</t>
  </si>
  <si>
    <r>
      <rPr>
        <sz val="11"/>
        <rFont val="Calibri"/>
      </rPr>
      <t>https://members.wto.org/crnattachments/2026/TBT/UGA/26_02058_00_e.pdf</t>
    </r>
  </si>
  <si>
    <t>ISO 4470, Determination of the average moisture content of a lot using electric moisture-meter method)US 833-1, Sawn softwood timber — Part 1: General requirementsUS 1535, Guidelines for the manufacture of finger-jointed structural timberUS EAS 324, Copper/Chromium/Arsenic composition for the preservation of timber — Methods for timber treatmentUS EAS 325, Wood preservatives and treated timber — Guide for sampling and preparation of wood preservatives and treated timber for analysisUS EAS 326, Copper/Chromium/Arsenic composition for the preservation of timber — SpecificationUS ISO 9001, Quality management systems — RequirementsUS 1537: 2013, Softwood flooring boards — Specification</t>
  </si>
  <si>
    <t>DUS 839:2025, Particleboards — Specifications, Second edition</t>
  </si>
  <si>
    <t>This Draft Uganda Standard specifies the requirements for resin-bonded un-faced particleboards.The standard covers the following types of Particleboards:General Purpose boards for use in dry conditions;Boards for interior fitments (including furniture) for use in dry conditions;Non-load-bearing boards for use in humid conditions1);Load-bearing boards for use in dry conditions;Load-bearing boards for use in humid conditions1);Heavy duty load-bearing boards for use in dry conditions; andHeavy duty load-bearing boards for use in humid conditionsNOTE 1-The application of this standard will be called up in for construction applications. The values listed in this standard relate to product properties but they are not characteristic values to be used in design calculations.</t>
  </si>
  <si>
    <t>Particle board of wood, whether or not agglomerated with resins or other organic binding substances (excl. oriented strand board and waferboard, fibreboard and cellular wood panels) (HS code(s): 441011); Fibre and particle boards (ICS code(s): 79.060.20)</t>
  </si>
  <si>
    <t>441011 - Particle board of wood, whether or not agglomerated with resins or other organic binding substances (excl. oriented strand board and waferboard, fibreboard and cellular wood panels)</t>
  </si>
  <si>
    <t>79.060.20 - Fibre and particle boards</t>
  </si>
  <si>
    <r>
      <rPr>
        <sz val="11"/>
        <rFont val="Calibri"/>
      </rPr>
      <t>https://members.wto.org/crnattachments/2026/TBT/UGA/26_02059_00_e.pdf</t>
    </r>
  </si>
  <si>
    <t>US 878, Wood-based panels — Determination of formaldehyde content — Extraction method called the perforator methodEN 326-2, Wood-based panels - Sampling, cutting and inspection - Part 2: Initial type testing and factory production controlEN 13986, Wood-based panels for use in construction — Characteristics, evaluation of conformity and markingISO 3340, Fibre building boards — Determination of sand contentISO 9427, Wood-based panels — Determination of densityISO 9426, Wood-based panels — Determination of dimensions of boardsISO12460-1, Wood-based panels — Determination of formaldehyde release — Part 1: Formaldehyde emission by the chamber methodISO 16978, Wood-based panels — Determination of modulus of elasticity in bending and of bending strengthISO 16979, Wood-based panels — Determination of moisture contentISO 16981, Wood-based panels — Surface soundness — Test methodISO 16984, Particleboards and fibreboards — Determination of tensile strength perpendicular to the plane of the boardISO 16987, Wood-based panels — Determination of moisture resistance under cyclic test conditionsISO 16985, Wood-based panels — Determination of dimensional changes associated with changes in relative humidityISO 16989, Particleboards and fibreboards — Determination of swelling in thickness after immersion in waterISO 16998, Particleboards — Determination of moisture resistance — Part 1: Boil testISO 16999, Wood-based panels — Sampling, cutting and inspection — Part 1: Sampling and cutting of test piecesUS 839: 2013, Particleboards — Specifications</t>
  </si>
  <si>
    <t>DUS 2556:2026, Health and safety in wood processing industry — Code of practice, First Edition</t>
  </si>
  <si>
    <t>This Working Draft Uganda standard provides practical guidance on how to manage the health and safety hazards and risks related to wood processing industry. Wood processing involves transformation of raw wood into sawn timber, veneer, furniture, paper and engineered wood through milling (sawing, edge trimming), drying and finishing (planning, grading, treatment) to create products for construction, crafts and industry focusing on efficiency, quality and minimising waste.</t>
  </si>
  <si>
    <t>WOOD AND ARTICLES OF WOOD; WOOD CHARCOAL (HS code(s): 44); Wood, sawlogs and sawn timber (ICS code(s): 79.040)</t>
  </si>
  <si>
    <t>44 - WOOD AND ARTICLES OF WOOD; WOOD CHARCOAL</t>
  </si>
  <si>
    <t>79.040 - Wood, sawlogs and sawn timber</t>
  </si>
  <si>
    <t>Prevention of deceptive practices and consumer protection (TBT); Protection of human health or safety (TBT); Protection of the environment (TBT)</t>
  </si>
  <si>
    <r>
      <rPr>
        <sz val="11"/>
        <rFont val="Calibri"/>
      </rPr>
      <t>https://members.wto.org/crnattachments/2026/TBT/UGA/26_02064_00_e.pdf</t>
    </r>
  </si>
  <si>
    <t>WDUS 2555, Health and safety in forest harvesting operations — Code of practiceGuidelines on Safety and Health Safety and Health in the Wood Processing Industry Prepared by Forest Research Institute Malaysia</t>
  </si>
  <si>
    <t>1,3,4,6,7,8-Hexahydro-4,6,6,7,8,8-Hexamethylcyclopenta [g]-2-
Benzopyran (HHCB) and Phthalic Anhydride Draft Risk Evaluations Under 
the Toxic Substances Control Act (TSCA); Notice of Availability and 
Request for Comment</t>
  </si>
  <si>
    <t>Notice - The Environmental Protection Agency (EPA or Agency) is 
announcing the availability of and seeking public comment on draft risk 
evaluations under the Toxic Substances Control Act (TSCA) for 
1,3,4,6,7,8-hexahydro-4,6,6,7,8,8-hexamethylcyclopenta [g]-2-benzopyran 
(HHCB) and phthalic anhydride. The purpose of risk evaluations under 
TSCA is to determine whether a chemical substance presents an 
unreasonable risk of injury to health or the environment under the 
conditions of use (COUs), including unreasonable risk to potentially 
exposed or susceptible subpopulations identified as relevant to the 
risk evaluation by EPA, and without consideration of costs or non-risk 
factors. EPA is seeking comment on the draft risk evaluations for HHCB 
and phthalic anhydride.</t>
  </si>
  <si>
    <t>1,3,4,6,7,8-Hexahydro-4,6,6,7,8,8-Hexamethylcyclopenta [g]-2- Benzopyran (HHCB) and Phthalic Anhydride; Environmental protection (ICS code(s): 13.020); Production in the chemical industry (ICS code(s): 71.020); Products of the chemical industry (ICS code(s): 71.100)</t>
  </si>
  <si>
    <t>Protection of human health or safety (TBT); Protection of animal or plant life or health (TBT); Protection of the environment (TBT)</t>
  </si>
  <si>
    <r>
      <rPr>
        <sz val="11"/>
        <rFont val="Calibri"/>
      </rPr>
      <t>https://members.wto.org/crnattachments/2026/TBT/USA/26_02057_00_e.pdf</t>
    </r>
  </si>
  <si>
    <t>91 Federal Register (FR) 19134, 14 April 2026:_x000D_
https://www.govinfo.gov/content/pkg/FR-2026-04-14/html/2026-07167.htm_x000D_
https://www.govinfo.gov/content/pkg/FR-2026-04-14/pdf/2026-07167.pdfThis notice; request for comment is identified by Docket Numbers EPA-HQ-OPPT-2018-0430 (for HHCB) and EPA-HQ-OPPT-2018-0459 (for phthalic anhydride). The Docket Folders are available from Regulations.gov at https://www.regulations.gov/docket/EPA-HQ-OPPT-2018-0430/document and https://www.regulations.gov/docket/EPA-HQ-OPPT-2018-0459/document and provide access to primary and supporting documents as well as comments received. Documents are also accessible from Regulations.gov by searching the Docket Number. </t>
  </si>
  <si>
    <t>GCC Technical Regulations for Dried shark fins</t>
  </si>
  <si>
    <t xml:space="preserve">This Gulf technical regulation is concerned with dried shark fins intended for further processing._x000D_
</t>
  </si>
  <si>
    <t>Fish and fishery products (ICS code(s): 67.120.30)</t>
  </si>
  <si>
    <t>67.120.30 - Fish and fishery products</t>
  </si>
  <si>
    <t>Consumer information, labelling (TBT); Prevention of deceptive practices and consumer protection (TBT); Protection of human health or safety (TBT); Quality requirements (TBT); Harmonization (TBT)</t>
  </si>
  <si>
    <r>
      <rPr>
        <sz val="11"/>
        <rFont val="Calibri"/>
      </rPr>
      <t>https://members.wto.org/crnattachments/2026/TBT/ARE/26_02040_00_x.pdf
https://members.wto.org/crnattachments/2026/TBT/ARE/26_02040_00_e.pdf</t>
    </r>
  </si>
  <si>
    <t>OIML R134</t>
  </si>
  <si>
    <t>Commission Delegated Regulation (EU) Commission Delegated Regulation (EU) 2019/807 to introduce a trajectory to gradually decrease the contribution of high indirect land-use change-risk biofuels, bioliquids and biomass fuels to renewable energy targets </t>
  </si>
  <si>
    <t>Directive (EU) 2018/2001 sets out a specific limit to biofuels, bioliquids and biomass fuels produced from food and feed crops with high ILUC-risk and for which a significant expansion of their feedstock production area into land with high carbon stock is observed. The Commission has set out the criteria for determining the high indirect land-use change-risk feedstock for which a significant expansion of the production area into land with high-carbon stock is observed in Delegated Regulation (EU) 2019/807.This delegated act updates the methodology as well as the data for determining the high indirect land-use change-risk feedstock for which a significant expansion of the production area into land with high-carbon stock is observed and sets a trajectory to gradually decrease the contribution of high indirect land-use change-risk biofuels, bioliquids and biomass fuels produced from feedstock for which a significant expansion of the production into land with high-carbon stock is observed to the targets for renewable energy.</t>
  </si>
  <si>
    <t>27.190 - Biofuels produced from food and feed crops</t>
  </si>
  <si>
    <t>27.190 - Biological sources and alternative sources of energy</t>
  </si>
  <si>
    <t>The proposal is made pursuant to Article 26(2) of Directive (EU) 2018/2001, which empowers the Commission to adopt a delegated act setting out the criteria for certification of low indirect land-use change-risk biofuels, bioliquids and biomass fuels and for determining the high indirect land-use change-risk feedstock for which a significant expansion of the production area into land with high-carbon stock is observed  and to  supplement that Directive by including a trajectory to gradually decrease the contribution of high indirect land-use change-risk biofuels, bioliquids and biomass fuels produced from feedstock for which a significant expansion of the production into land with high-carbon stock is observed.</t>
  </si>
  <si>
    <t>13/06/2026 (2 months scrutiny period Council and Parliament, possibility to add 2 more months)</t>
  </si>
  <si>
    <r>
      <rPr>
        <sz val="11"/>
        <rFont val="Calibri"/>
      </rPr>
      <t>https://members.wto.org/crnattachments/2026/TBT/EEC/26_02027_00_e.pdf
https://members.wto.org/crnattachments/2026/TBT/EEC/26_02027_01_e.pdf</t>
    </r>
  </si>
  <si>
    <t>Directive (EU) 2018/2001Delegated Regulation (EU) 2019/807</t>
  </si>
  <si>
    <t>Macao, China</t>
  </si>
  <si>
    <t>Chief Executive's Decision No. 210/2025 </t>
  </si>
  <si>
    <t>Amendments are made to Table 1 (Standards relating to unleaded gasoline for vehicles) and Table 2 (Standards relating to light diesel for vehicles) of Annex I to Administrative Regulation No. 15/2016 of the Macao Special Administrative Region, Standards for Unleaded Gasoline and Light Diesel for Vehicles. By approving Table 1 and Table 2 attached to this Chief Executive’s Decision, these replace Table 1 and Table 2 of Annex I to Administrative Regulation No. 15/2016.</t>
  </si>
  <si>
    <t>Unleaded gasoline and light diesel for vehicles</t>
  </si>
  <si>
    <t>75.160 - Fuels</t>
  </si>
  <si>
    <r>
      <rPr>
        <sz val="11"/>
        <rFont val="Calibri"/>
      </rPr>
      <t>https://members.wto.org/crnattachments/2026/TBT/MAC/26_02033_00_x.pdf</t>
    </r>
  </si>
  <si>
    <t>Macao Special Administrative Region Official Gazette No.42 Series I of 20 October 2025</t>
  </si>
  <si>
    <t>Chief Executive’s Decision No.163/2025  (1 page, in Chinese and Portuguese)</t>
  </si>
  <si>
    <t>Prohibition of import of disposable, plastic cotton swabs, disposable, plastic balloon sticks and disposable, inflatable plastic batons to the Macao Special Administrative Region.</t>
  </si>
  <si>
    <t>Disposable, plastic cotton swabs, except swabs for sampling purposes (ex.5601.21.10);Disposable, plastic balloon sticks (ex.3926.90.90);Disposable, inflatable plastic batons (ex.3926.90.90)</t>
  </si>
  <si>
    <t>392690 - Articles of plastics and articles of other materials of heading 3901 to 3914, n.e.s (excl. goods of 9619); 560121 - Wadding of cotton and articles thereof (excl. sanitary towels and tampons, napkins and napkin liners for babies and similar sanitary articles, wadding and articles thereof impregnated or coated with pharmaceutical substances or put up for retail sale for medical, surgical, dental or veterinary purposes, and products impregnated, coated or covered with perfumes, cosmetics, soaps, detergents, etc.)</t>
  </si>
  <si>
    <t>97.170 - Body care equipment</t>
  </si>
  <si>
    <r>
      <rPr>
        <sz val="11"/>
        <rFont val="Calibri"/>
      </rPr>
      <t>https://members.wto.org/crnattachments/2026/TBT/MAC/26_02034_00_x.pdf
https://images.bo.dsaj.gov.mo/bo/i/2025/34/despce-163-2025.pdf</t>
    </r>
  </si>
  <si>
    <t>Macao Special Administrative Region Official Gazette No.34 Series I of 25 August 2025</t>
  </si>
  <si>
    <t>Decision No. 05/ISAF/2025</t>
  </si>
  <si>
    <t>The document establishes the Good Manufacturing Practices (GMP) for manufacturers of biological active substances and medicines. It sets forth the requirements that manufacturers must comply with in terms of production, control, quality, safety, and traceability to ensure the protection of public health. Starting and raw materials imported from trade for use in the manufacture of biological active substances and medicines should comply with the relevant provisions of this document.</t>
  </si>
  <si>
    <t>Starting and raw materials to be used for manufacturing of biological active substances and medicines</t>
  </si>
  <si>
    <r>
      <rPr>
        <sz val="11"/>
        <rFont val="Calibri"/>
      </rPr>
      <t>https://members.wto.org/crnattachments/2026/TBT/MAC/26_02035_00_x.pdf
https://bo.dsaj.gov.mo/bo/ii/2025/52/avisosoficiais_cn.asp#isaf</t>
    </r>
  </si>
  <si>
    <t>Macao Special Administrative Region Official Gazette No. 52 Series II of 26 December 2025</t>
  </si>
  <si>
    <t>Ukraine</t>
  </si>
  <si>
    <t>Draft Resolution of Ukraine “On the Approval of the Procedure for State Registration of Objects”</t>
  </si>
  <si>
    <t>The draft Resolution provides for the adoption of the Procedure for state registration of objects, including, in particular, general requirements for the registration of objects and plastic recycling processes, requirements regarding the form, content and format of documents to be submitted for registration, procedures for the treatment of requests for confidential treatment of information and requirements for its protection,  as well as requirements for the issuance of a scientific opinion on the safety of objects._x000D_
It further established that the electronic system of the State Register of substances authorized for use in the manufacture of materials and articles, as well as plastic recycling processes, shall become operational on 1 September 2026._x000D_
The draft Resolution is also notified under the SPS Agreement. </t>
  </si>
  <si>
    <t>Substances used in the manufacture of materials and articles, including substances incorporated into active and/or intelligent materials and articles, as well as processes for the recycling of plastics that have been previously used and are reused in the manufacture of materials and articles</t>
  </si>
  <si>
    <t>13.030.50 - Recycling; 83.080 - Plastics</t>
  </si>
  <si>
    <t>Protection of human health or safety (TBT); Harmonization (TBT)</t>
  </si>
  <si>
    <r>
      <rPr>
        <sz val="11"/>
        <rFont val="Calibri"/>
      </rPr>
      <t>https://members.wto.org/crnattachments/2026/TBT/UKR/26_02037_00_x.pdf
https://members.wto.org/crnattachments/2026/TBT/UKR/26_02037_01_x.pdf
https://moz.gov.ua/uk/povidomlennya-pro-oprilyudnennya-proyektu-postanovi-kabinetu-ministriv-ukrayini-pro-zatverdzhennya-poryadku-derzhavnoyi-reyestraciyi-ob-yektiv</t>
    </r>
  </si>
  <si>
    <t>Laws of Ukraine “On Materials and Articles Intended to Come into Contact with Food”, “On Information for Consumers on Food Products”, "On Basic Principles and Requirements for Organic Production, Circulation and Labelling of Organic Products”. </t>
  </si>
  <si>
    <t>Resolution of the Cabinet of Ministers of Ukraine 377 “Certain Issues Relating to the Distribution of Medicines, Medical Immunobiological Products and Blood Products During the Period of Martial Law” of 25 March 2026</t>
  </si>
  <si>
    <t>The Resolution has been developed with the aim of ensuring proper state control over the quality of medicines, medical immunobiological products and blood products manufactured and supplied to Ukraine during the period of martial law, ensuring the re-registration process of medicines, as well as preventing the risk of medicines of inadequate quality, safety and efficacy from entering the Ukrainian market.The Resolution introduces amendments to Resolution of the Cabinet of Ministers of Ukraine of 15 January 1996 No. 73 “On approval of the Procedure for control of compliance of immunobiological products used in medical practice with state and international standards”, Resolution of the Cabinet of Ministers of Ukraine of 26 May 2005 No. 376 “On approval of the Procedure for state registration (reregistration) of medicines and the fees for their state registration (reregistration)”, Resolution of the Cabinet of Ministers of Ukraine No 902 "On Approval of the Procedure for State Quality Control of Medicinal Products Imported to Ukraine" of 14 September 2005 and Resolution of the Cabinet of Ministers of Ukraine No. 1446 "Some issues of state registration of medicines, vaccines or other medical immunobiological products for the treatment and/or specific prevention of acute respiratory disease COVID-19 caused by the SARS-CoV-2 coronavirus, subject to for emergency medical use" of 29 December 2021.In particular, it is established that for a period of six months from the date of entry into force of this Resolution:applications for the re-registration of medicines, the validity of registration certificates of which expired (or expires) during the period of martial law and has been extended for one year (until 1 January 2028), shall be submitted to the Ministry of Health;where active pharmaceutical ingredients (APIs), excipients and packaging materials not included in the registration dossier of the respective medicine are used in the manufacture of finished medicines, the applicant shall introduce the relevant changes to the registration dossier;the manufacture of finished medicines using active pharmaceutical ingredients (APIs), excipients and packaging materials not included in the registration dossier of the respective medicine is permitted;the placing on the market and use of registered finished medicines manufactured and released using active pharmaceutical ingredients (APIs), excipients and packaging materials not included in the registration dossier of the respective medicine  shall be permitted until the expiry date of such medicines.</t>
  </si>
  <si>
    <t>Medicines, medical immunobiological products, blood products</t>
  </si>
  <si>
    <t>Protection of human health or safety (TBT); Reducing trade barriers and facilitating trade (TBT)</t>
  </si>
  <si>
    <r>
      <rPr>
        <sz val="11"/>
        <rFont val="Calibri"/>
      </rPr>
      <t>https://members.wto.org/crnattachments/2026/TBT/UKR/26_02039_00_x.pdf</t>
    </r>
  </si>
  <si>
    <t>Resolution of the Cabinet of Ministers of Ukraine No. 376 "On Approval of the Procedure for State Registration (Reregistration) of Medicines and Fees for Their State Registration (Reregistration)" of 26 May 2005;Resolution of the Cabinet of Ministers of Ukraine No 902 "On Approval of the Procedure for State Quality Control of Medicinal Products Imported to Ukraine" of 14 September 2005;Resolution of the Cabinet of Ministers of Ukraine No. 1446 "Some issues of state registration of medicines, vaccines or other medical immunobiological products for the treatment and/or specific prevention of acute respiratory disease COVID-19 caused by the SARS-CoV-2 coronavirus, subject to for emergency medical use" of 29 December 2021;Resolution of the Cabinet of Ministers of Ukraine No. 73 “On approval of the Procedure for control of compliance of immunobiological products used in medical practice with state and international standards” of 15 January 1996.</t>
  </si>
  <si>
    <t>National Standard of the P.R.C., General requirements for cosmetic safety</t>
  </si>
  <si>
    <t>This document specifies the general requirements, ingredients requirements, and product requirements for cosmetics._x000D_
This document applies to cosmetics manufactured and marketed within the territory of the People's Republic of China._x000D_
This document does not apply to cosmetics that are intended solely for sale outside the territory of the People's Republic of China.</t>
  </si>
  <si>
    <t>Cosmetics (HS code(s): 3303; 3304; 3305; 330710; 330720; 330730; 330790; 340130); (ICS code(s): 71.100.70)</t>
  </si>
  <si>
    <t>3303 - Perfumes and toilet waters.; 3304 - Beauty or make-up preparations and preparations for the care of the skin, incl. sunscreen or suntan preparations (excl. medicaments); manicure or pedicure preparations; 3305 - Preparations for use on the hair; 330710 - Shaving preparations, incl. pre-shave and aftershave products; 330720 - Personal deodorants and antiperspirants; 330730 - Perfumed bath salts and other bath and shower preparations; 330790 - Depilatories and other perfumery, toilet or cosmetic preparations, n.e.s.; 340130 - Organic surface-active products and preparations for washing the skin, in the form of liquid or cream and put up for retail sale, whether or not containing soap</t>
  </si>
  <si>
    <r>
      <rPr>
        <sz val="11"/>
        <rFont val="Calibri"/>
      </rPr>
      <t>https://members.wto.org/crnattachments/2026/TBT/CHN/26_02015_00_x.pdf</t>
    </r>
  </si>
  <si>
    <t>National Standard of the P.R.C., Technical specification for application-specific messages of maritime aids to navigation</t>
  </si>
  <si>
    <t>This document specifies the classification, structure, information types and coding requirements for application-specific messages of maritime aids to navigation._x000D_
This document applies to equipment and systems for broadcasting or receiving ASM information.</t>
  </si>
  <si>
    <t>Equipment and systems for broadcasting or receiving ASM information (HS code(s): 852692; 852799; 8529; 853710); (ICS code(s): 03.220.40)</t>
  </si>
  <si>
    <t>852692 - Radio remote control apparatus; 852799 - Radio-broadcast receivers, for mains operation only, not combined with sound recording or reproducing apparatus and not combined with a clock (excl. those of a kind used in motor vehicles); 8529 - Parts suitable for use solely or principally with flat panel display modules, transmission and reception apparatus for radio-telephony, radio-telegraphy, radio-broadcasting, television, television cameras, still image video cameras and other video camera recorders, radar apparatus, radio navigational aid apparatus or radio remote control apparatus, n.e.s.; 853710 - Boards, cabinets and similar combinations of apparatus for electric control or the distribution of electricity, for a voltage &lt;= 1.000 V</t>
  </si>
  <si>
    <t>03.220.40 - Transport by water</t>
  </si>
  <si>
    <r>
      <rPr>
        <sz val="11"/>
        <rFont val="Calibri"/>
      </rPr>
      <t>https://members.wto.org/crnattachments/2026/TBT/CHN/26_02017_00_x.pdf</t>
    </r>
  </si>
  <si>
    <t>National Standard of the P.R.C., General requirements of safety and technical for toothpastes</t>
  </si>
  <si>
    <t>This document specifies the general requirements and product requirements for toothpaste._x000D_
This document applies to toothpaste manufactured and marketed within the territory of the People's Republic of China._x000D_
This document does not apply to toothpaste that is intended solely for sale outside the territory of the People's Republic of China.</t>
  </si>
  <si>
    <t>Toothpaste (HS code(s): 330610); (ICS code(s): 11.060.10)</t>
  </si>
  <si>
    <t>330610 - Dentifrices, incl. those used by dental practitioners</t>
  </si>
  <si>
    <t>11.060.10 - Dental materials</t>
  </si>
  <si>
    <r>
      <rPr>
        <sz val="11"/>
        <rFont val="Calibri"/>
      </rPr>
      <t>https://members.wto.org/crnattachments/2026/TBT/CHN/26_02018_00_x.pdf</t>
    </r>
  </si>
  <si>
    <t>National Standard of the P.R.C., Instructions for use of consumer interest-Part 3: General labelling for cosmetics</t>
  </si>
  <si>
    <t>This document specifies the format, basic principles, required labeling content and requirements for the labels on cosmetic sales packaging._x000D_
This document applies to cosmetics sold within the territory of the People's Republic of China, including cosmetics provided to consumers by means of free trial, gift, redemption, etc.</t>
  </si>
  <si>
    <t>3303 - Perfumes and toilet waters.; 3305 - Preparations for use on the hair; 3304 - Beauty or make-up preparations and preparations for the care of the skin, incl. sunscreen or suntan preparations (excl. medicaments); manicure or pedicure preparations; 330710 - Shaving preparations, incl. pre-shave and aftershave products; 330720 - Personal deodorants and antiperspirants; 330730 - Perfumed bath salts and other bath and shower preparations; 330790 - Depilatories and other perfumery, toilet or cosmetic preparations, n.e.s.; 340130 - Organic surface-active products and preparations for washing the skin, in the form of liquid or cream and put up for retail sale, whether or not containing soap</t>
  </si>
  <si>
    <t>Labelling</t>
  </si>
  <si>
    <r>
      <rPr>
        <sz val="11"/>
        <rFont val="Calibri"/>
      </rPr>
      <t>https://members.wto.org/crnattachments/2026/TBT/CHN/26_02019_00_x.pdf</t>
    </r>
  </si>
  <si>
    <t>United States Standards for Grades of Frozen Asparagus</t>
  </si>
  <si>
    <t>Notice and request for comments - The Agricultural Marketing Service (AMS) of the Department of Agriculture (USDA) is proposing to revise the United States Standards for Grades of Frozen Asparagus by updating and defining new style requirements related to percent head material for the “cut spears or cuts and tips” style of frozen asparagus. In addition, AMS proposes to change the definition of a head when it applies to the “cut spears or cuts and tips” style. These changes would align the grade standards with modern harvesting practices and provide guidance for the effective utilization of this commodity.  Copies of the current United States Standards for Grades of Frozen Asparagus are available at https://www.ams.usda.gov/grades-standards/frozen-asparagus-grades-and-standards</t>
  </si>
  <si>
    <t>Frozen asparagus; Fresh or chilled asparagus (HS code(s): 070920); Quality in general (ICS code(s): 03.120.01); Quality management and quality assurance (ICS code(s): 03.120.10); Vegetables and derived products (ICS code(s): 67.080.20); Prepackaged and prepared foods (ICS code(s): 67.230)</t>
  </si>
  <si>
    <t>070920 - Fresh or chilled asparagus</t>
  </si>
  <si>
    <t>03.120.01 - Quality in general; 03.120.10 - Quality management and quality assurance; 67.080.20 - Vegetables and derived products; 67.230 - Prepackaged and prepared foods</t>
  </si>
  <si>
    <t>Consumer information, labelling (TBT); Quality requirements (TBT); Cost saving and productivity enhancement (TBT)</t>
  </si>
  <si>
    <t>Food standards; Labelling</t>
  </si>
  <si>
    <r>
      <rPr>
        <sz val="11"/>
        <rFont val="Calibri"/>
      </rPr>
      <t>https://members.wto.org/crnattachments/2026/TBT/USA/26_02021_00_e.pdf</t>
    </r>
  </si>
  <si>
    <t>91 Federal Register (FR) 18389, 10 April 2026:https://www.govinfo.gov/content/pkg/FR-2026-04-10/html/2026-06966.htmhttps://www.govinfo.gov/content/pkg/FR-2026-04-10/pdf/2026-06966.pdfRevisions are proposed using the procedures described in Title 7 Code of Federal Regulations (CFR) Part 36This notice is identified by Docket Number AMS-SC-25-0520. The Docket Folder is available from Regulations.gov at https://www.regulations.gov/docket/AMS-SC-25-0520/document and provides access to primary documents as well as comments received. Documents are also accessible from Regulations.gov by searching the Docket Number.</t>
  </si>
  <si>
    <t>Revising U.S. Standards for Grades of Mushrooms</t>
  </si>
  <si>
    <t>Notice and request for comments - The Agricultural Marketing Service (AMS) of the Department of Agriculture (USDA) proposes to revise the U.S. Standards for Grades of Mushrooms. The proposed changes would add a grade for portabella mushrooms, remove size from the criteria for each grade and create a separate section for size, and revise the tolerances for defects, consistent with modern production and handling practices. In addition, AMS proposes to update terminology, definitions, and defect scoring guides. Copies of the current U.S. Standards for Grades of Mushrooms are available at https://www.ams.usda.gov/grades-standards/vegetables</t>
  </si>
  <si>
    <t>Mushrooms and truffles: (HS code(s): 07095); Quality in general (ICS code(s): 03.120.01); Quality management and quality assurance (ICS code(s): 03.120.10); Vegetables and derived products (ICS code(s): 67.080.20)</t>
  </si>
  <si>
    <t>07095 - - Mushrooms and truffles:</t>
  </si>
  <si>
    <t>03.120.01 - Quality in general; 03.120.10 - Quality management and quality assurance; 67.080.20 - Vegetables and derived products</t>
  </si>
  <si>
    <t>Consumer information, labelling (TBT); Quality requirements (TBT)</t>
  </si>
  <si>
    <r>
      <rPr>
        <sz val="11"/>
        <rFont val="Calibri"/>
      </rPr>
      <t>https://members.wto.org/crnattachments/2026/TBT/USA/26_02022_00_e.pdf</t>
    </r>
  </si>
  <si>
    <t>91 Federal Register (FR) 18390, 10 April 2026:https://www.govinfo.gov/content/pkg/FR-2026-04-10/html/2026-06971.htmhttps://www.govinfo.gov/content/pkg/FR-2026-04-10/pdf/2026-06971.pdfRevisions are proposed using the procedures described in Title 7 Code of Federal Regulations (CFR) Part 36This notice is identified by Docket Number AMS-SC-25-0056. The Docket Folder is available from Regulations.gov at https://www.regulations.gov/docket/AMS-SC-25-0056/document and provides access to primary documents as well as comments received. Documents are also accessible from Regulations.gov by searching the Docket Number.</t>
  </si>
  <si>
    <t>DEAS 1339: 2026, Bitumen emulsion-based paving — Code of practice</t>
  </si>
  <si>
    <t>This Draft East Africa Standard specify the application, for emulsified bitumen used for pavement in roads construction. It covers 15 grades of emulsified bitumen and 11 grades for polymer modified emulsified bitumen for use in the manner designated. It provides recommendations on selecting the proper grade and type of emulsified bitumen for various uses. Emulsified asphalt must be selected for the proper application.</t>
  </si>
  <si>
    <t>Road construction materials (ICS code(s): 93.080.20)</t>
  </si>
  <si>
    <t>93.080.20 - Road construction materials</t>
  </si>
  <si>
    <t>Consumer information, labelling (TBT); Prevention of deceptive practices and consumer protection (TBT); Protection of human health or safety (TBT); Protection of the environment (TBT); Quality requirements (TBT); Reducing trade barriers and facilitating trade (TBT); Cost saving and productivity enhancement (TBT)</t>
  </si>
  <si>
    <r>
      <rPr>
        <sz val="11"/>
        <rFont val="Calibri"/>
      </rPr>
      <t>https://members.wto.org/crnattachments/2026/TBT/RWA/26_01957_00_e.pdf</t>
    </r>
  </si>
  <si>
    <t>EAS 982-3 Bitumen and bituminous binders — Specification — Part 3: Anionic bitumen emulsionEAS 982-4 (IDT) Bitumen and bituminous binders — Specification — Part 4: Cationic bitumen emulsionISO 3310-1:2016 Test sieves — Technical requirements and testing — Part 1: Test sieves of metal wire cloth</t>
  </si>
  <si>
    <t>Draft Resolution 1391, 27 March 2026.</t>
  </si>
  <si>
    <t>This draft resolution proposes the international alignment of parameters for the validation of analytical methods for medicines by revising RDC 166/2017.</t>
  </si>
  <si>
    <t>Health care technology (ICS code(s): 11)</t>
  </si>
  <si>
    <t>11 - Health care technology</t>
  </si>
  <si>
    <r>
      <rPr>
        <sz val="11"/>
        <rFont val="Calibri"/>
      </rPr>
      <t>https://members.wto.org/crnattachments/2026/TBT/BRA/26_01988_00_x.pdf</t>
    </r>
  </si>
  <si>
    <t>Canada</t>
  </si>
  <si>
    <t>Notice of intent to make a Ministerial Exemption Order to permit continued supply of naloxone kits on the Canadian market</t>
  </si>
  <si>
    <t>Notice was given by the Department of Health (Health Canada) on March 1, 2025, in the Canada Gazette, Part I, Volume 159, Number 9, of its intent to make a Ministerial Exemption Order (the Order) to permit the continued supply of naloxone kits on the Canadian market. The Notice described proposed exemptions from certain packaging, labelling and licensing requirements under the Food and Drug Regulations (FDR), the Medical Devices Regulations (MDR) and the Natural Health Products Regulations (NHPR). These exemptions would apply only if conditions are met to help ensure the safety, quality, efficacy and traceability of naloxone kits.</t>
  </si>
  <si>
    <t>Pharmaceutics (ICS 11.120) and Medical equipment (ICS 11.040)</t>
  </si>
  <si>
    <t>11.040 - Medical equipment; 11.120 - Pharmaceutics</t>
  </si>
  <si>
    <t>The objective of the proposed Order is to help ensure the continued supply of naloxone kits in Canada, in support of the response to the ongoing opioid overdose crisis. Naloxone kits are assembled from several different health products (naloxone, medical devices and antiseptic wipes), and each of these products is normally subject to its own regulatory requirements. The Order would include exemptions from the application of certain provisions in the FDR, MDR and NHPR, as some stakeholders may not be able to meet all current regulatory requirements. The exemptions would only apply if certain conditions are met. This approach would replace the Interim policy on the packaging, labelling and sale of naloxone kits with a predictable and transparent regulatory instrument to avoid disrupting the supply of naloxone kits in Canada.Link to Interim Policy:https://www.canada.ca/en/health-canada/services/drugs-health-products/compliance-enforcement/activities/interim-policy-packaging-labelling-sale-naloxone-kits.html</t>
  </si>
  <si>
    <t xml:space="preserve">Anticipated for July 2026, upon publication in the Canada Gazette, Part II. 
The proposed Order will not go through pre-publication in the Canada Gazette, Part I; therefore, this notification provides the only opportunity to comment before finalization.
</t>
  </si>
  <si>
    <t>The proposed Order would come into force 12 months after its publication in the Canada Gazette, Part II.</t>
  </si>
  <si>
    <r>
      <rPr>
        <sz val="11"/>
        <rFont val="Calibri"/>
      </rPr>
      <t>https://gazette.gc.ca/rp-pr/p1/2025/2025-03-01/html/notice-avis-eng.html</t>
    </r>
  </si>
  <si>
    <t>Not applicable</t>
  </si>
  <si>
    <t>National Standard of the P.R.C., Smoke barriers</t>
  </si>
  <si>
    <t>This document specifies the terms and definitions for smoke barriers used in industrial and civil buildings. It specifies technical requirements including identification labels, critical materials, key components, dimensions and tolerance limits, smoke leakage rates, high-temperature resistance, and specific performance criteria for active smoke barriers. The document also provides classification codes, specifications, and models for technical regulations and product identification, describes testing methods and inspection rules, and outlines requirements for packaging, transportation, and storage._x000D_
This document applies to the design, manufacture and quality inspection of smoke barriers used in smoke compartment in industrial and civil buildings.</t>
  </si>
  <si>
    <t>Smoke barriers (HS code(s): 7020); (ICS code(s): 13.220.50)</t>
  </si>
  <si>
    <t>7020 - Other articles of glass.</t>
  </si>
  <si>
    <t>13.220.50 - Fire-resistance of building materials and elements</t>
  </si>
  <si>
    <t>Prevention of deceptive practices and consumer protection (TBT); Protection of human health or safety (TBT); Protection of animal or plant life or health (TBT); Protection of the environment (TBT); Quality requirements (TBT)</t>
  </si>
  <si>
    <r>
      <rPr>
        <sz val="11"/>
        <rFont val="Calibri"/>
      </rPr>
      <t>https://members.wto.org/crnattachments/2026/TBT/CHN/26_01985_00_x.pdf</t>
    </r>
  </si>
  <si>
    <t>National Standard of the P.R.C.,Electrical fire monitoring system—Part6: Electrical fire monitoring device for harmonic suppressing</t>
  </si>
  <si>
    <t>This document specifies the terms and definitions of electrical fire monitoring device for harmonic suppressing, specifies the classification, requirements, inspection rules and marking, and describes the corresponding test methods._x000D_
This document applies to the design, manufacture and inspection of electrical fire monitoring device for harmonic suppressing used in electrical fire monitoring systems.</t>
  </si>
  <si>
    <t>Electrical fire monitoring device for harmonic suppressing (HS code(s): 903180); (ICS code(s): 13.220.20)</t>
  </si>
  <si>
    <t>903180 - Instruments, appliances and machines for measuring or checking, not elsewhere specified in chapter 90 (excl. optical)</t>
  </si>
  <si>
    <r>
      <rPr>
        <sz val="11"/>
        <rFont val="Calibri"/>
      </rPr>
      <t>https://members.wto.org/crnattachments/2026/TBT/CHN/26_01986_00_x.pdf</t>
    </r>
  </si>
  <si>
    <t>Korea, Republic of</t>
  </si>
  <si>
    <t>Proposed amendments to the “Enforcement Rule of the Medical Devices Act” </t>
  </si>
  <si>
    <t>The Ministry of Food and Drug Safety (MFDS) is amending the “Enforcement Rule of the Medical Devices Act” as follows: 1) Provisions governing delegated matters concerning GMP conformity assessment for medical devices2) Detailed procedures for the designation and renewal of technical documentation review institutions3) Expansion of the scope of exemptions from post-market surveillance for orphan medical devices </t>
  </si>
  <si>
    <t>Medical Devices</t>
  </si>
  <si>
    <r>
      <rPr>
        <sz val="11"/>
        <rFont val="Calibri"/>
      </rPr>
      <t>https://members.wto.org/crnattachments/2026/TBT/KOR/26_01994_00_x.pdf</t>
    </r>
  </si>
  <si>
    <t>MFDS NOTIFICATION No. 2026-172, 3 April 2026</t>
  </si>
  <si>
    <t>Singapore</t>
  </si>
  <si>
    <t>Revised Veterinary Conditions for the Importation of Animals – Birds (Other than Domestic Birds)</t>
  </si>
  <si>
    <t>The National Parks Board is proposing to revise the Veterinary Conditions for the Importation of Animals – Birds (Other than Domestic Birds) to include the requirement that the import of certain species of ornamental birds must be microchipped/tagged with closed leg rings (with unique serial numbers). The list of certain species of ornamental birds is in Section 4.</t>
  </si>
  <si>
    <t>S/NOrnamental Bird SpeciesCommon NameScientific Name1China Thrush (Hwamei) (CITES)Garrulax canorus2Oriental Magpie-robinCopsychus solaris3Red-whiskered BulbulPycnonotus jocosus4Straw-headed Bulbul (CITES)Pycnonotus zeylanicus5Spotted DoveSpilopelia chinensis6White-eye (Swinhoe’s / Japanese white-eye)Zosterops simplex / Zosterops japonicus7White-rumped Shama (CITES)Copsychus malabaricus8Zebra DoveGeopelia striata9Munias of the genus Lonchura and SpermestesLonchura and Spermestes spp.HS Codes: 01063100, 01063200, 01063900</t>
  </si>
  <si>
    <t>010631 - Live birds of prey; 010632 - Live psittaciformes "incl. parrots, parrakeets, macaws and cockatoos"; 010639 - Live birds (excl. birds of prey, psittaciformes, parrots, parrakeets, macaws, cockatoos, ostriches and emus)</t>
  </si>
  <si>
    <t>Prevention of deceptive practices and consumer protection (TBT); Protection of animal or plant life or health (TBT)</t>
  </si>
  <si>
    <t>Individual identification of birds is proposed to ensure effective enforcement of traceability for individual birds and safeguarding of animal health, in view of the risks that non-fulfilment of proper import documentation would create. </t>
  </si>
  <si>
    <t>Anticipated Mid-June 2026</t>
  </si>
  <si>
    <r>
      <rPr>
        <sz val="11"/>
        <rFont val="Calibri"/>
      </rPr>
      <t>https://members.wto.org/crnattachments/2026/TBT/SGP/26_02000_00_e.pdf</t>
    </r>
  </si>
  <si>
    <t>Revised Veterinary Conditions for the Importation of Animals – Birds (Other than Domestic Birds) - Proposed Microchipping or Tagging Requirement For Certain Bird Species.pdf (5 Pages in English) </t>
  </si>
  <si>
    <t>El Salvador</t>
  </si>
  <si>
    <t>Reglamento Técnico Salvadoreño RTS 65.04.01:26 MATADEROS. SACRIFICIO Y FAENADO DE ANIMALES DE ABASTO. REQUISITOS SANITARIOS. 1° Revisión. (46 páginas en idioma español).</t>
  </si>
  <si>
    <t>The notified Salvadoran Technical Regulation sets out the infrastructural and sanitary requirements to be met by abattoirs engaged in the slaughter, preparation and deboning of animals for the market and the storage and transportation of meat, in order to obtain building and operating authorization.It applies to any natural or legal person that owns or manages abattoirs located in national territory that are engaged in the slaughter, preparation and deboning of bovine animals, goats, horses, sheep and other animal species authorized by the competent authority.The notified text also applies to the regulatory authorities involved in granting permits or authorizations, which must conduct their activities in accordance with national legislation and implement the provisions set forth therein.</t>
  </si>
  <si>
    <t>Edificios e instalaciones para el procesamiento y almacenamiento de las producciones agrícolas (Código(s) de la ICS: 65.040.20)</t>
  </si>
  <si>
    <t>65.040.20 - Buildings and installations for processing and storage of agricultural produce</t>
  </si>
  <si>
    <r>
      <rPr>
        <sz val="11"/>
        <rFont val="Calibri"/>
      </rPr>
      <t>https://members.wto.org/crnattachments/2026/TBT/SLV/26_01998_00_s.pdf</t>
    </r>
  </si>
  <si>
    <t>All the documents listed in Section 8 (Documentos a Consultar) of the notified Salvadoran Technical Regulation.</t>
  </si>
  <si>
    <t>Draft Resolution of the Cabinet of Ministers of Ukraine “On Approval of the Procedure for the State Registration of Chemical Substances”</t>
  </si>
  <si>
    <t>The draft Resolution has been developed with a view to establishing the Procedure for the state registration of chemical substances._x000D_
The Procedure sets out the rules for mandatory state registration of chemical substances, including those contained in other chemical products, which are manufactured, imported or placed on the market of Ukraine, and which have undergone identification in accordance with the Law of Ukraine "On Ensuring Chemical Safety and Management of Chemical Products" (notified in document G/TBT/N/UKR/176/Add.3)._x000D_
The document establishes the conditions for registration, including a threshold of one tonne per year, and specifies the methodology for calculating the quantity of a substance. It also provides exemptions from registration, in particular for substances already registered by an upstream supplier, active substances used in plant protection products and biocides, and other substances falling outside the scope of the Technical Regulation on Safety of Chemical Products (notified in document G/TBT/N/UKR/179/Rev.2/Add.1)._x000D_
The Procedure contains provisions on submitting a registration application, including the required information and documentation, which may be provided in paper or electronic form. It also sets out requirements for updating registration information and allows for the appointment of an authorized representative in Ukraine to act on behalf of the applicant for registration and data exchange purposes._x000D_
The Procedure defines the process for examination of applications, timelines for decision-making, grounds for refusal of registration and provides that registration decisions are of unlimited duration. It also provides for the recording of relevant information in the State Register of Chemical Substances and the payment of applicable registration fees._x000D_
In addition, the Procedure includes specific provisions for certain categories of substances, including monomers and substances in polymers, substances in articles, substances registered in the European Union and isolated on-site and transported intermediates. </t>
  </si>
  <si>
    <t>Chemical substances</t>
  </si>
  <si>
    <t>Protection of human health or safety (TBT); Protection of the environment (TBT); Harmonization (TBT)</t>
  </si>
  <si>
    <r>
      <rPr>
        <sz val="11"/>
        <rFont val="Calibri"/>
      </rPr>
      <t>https://members.wto.org/crnattachments/2026/TBT/UKR/26_01999_00_x.pdf
https://members.wto.org/crnattachments/2026/TBT/UKR/26_01999_01_x.pdf</t>
    </r>
  </si>
  <si>
    <t>Law of Ukraine  "On Chemical Safety and Chemicals Management" (notified in document G/TBT/N/UKR/176/Add.3);Resolution of the Cabinet of Ministers of Ukraine No 847 "On Approval of the Technical Regulation on Safety of Chemical Products" of 23 July 2024 (notified in document G/TBT/N/UKR/179/Rev.2/Add.1);Resolution of the Cabinet of Ministers of Ukraine No. 1497 "On Approval of the Rules for Joint Submission of Information in Applications for State Registration of Identical Chemical Substances" of 19 November 2025 (notified in document G/TBT/N/UKR/345/Add.1).</t>
  </si>
  <si>
    <t>DEAS 982-6: 2026, Bitumen and bituminous binders — Polymer modified emulsified bitumen — Specification</t>
  </si>
  <si>
    <t>This Draft East Africa Standard provides the specifications for 11 grades of polymer modified emulsified bitumen (cationic and anionic) for use in pavement construction in the manner designated. The modifier may be either a solid or a liquid polymer. The modifier may be added either to the asphalt binder or emulsifier solution prior to the emulsification process.</t>
  </si>
  <si>
    <r>
      <rPr>
        <sz val="11"/>
        <rFont val="Calibri"/>
      </rPr>
      <t>https://members.wto.org/crnattachments/2026/TBT/RWA/26_01954_00_e.pdf</t>
    </r>
  </si>
  <si>
    <t>ASTM D977 – Standard Specification for Emulsified AsphaltASTM D2397/D2397M-25e1 Standard Specification for Cationic Emulsified AsphaltAASHTO R 5, Selection and Use of Emulsified AsphaltsEAS 982-1 Bitumen and bituminous binders — Specification — Part 1: Penetration grade bitumenASTM D5/D5M-20 Standard Test Method for Penetration of Bituminous MaterialsASTM D139-24 Standard Test Method for Float Test for Asphalt MaterialsASTM D36/D36M-14(2020) Standard Test Method for Softening Point of Bitumen (Ring-and-Ball Apparatus)ASTM D244-23 Standard Test Methods and Practices for Emulsified AsphaltsASTM D482-25 Standard Test Method for Ash from Petroleum ProductsASTM D6084/D6084M-21Standard Test Method for Elastic Recovery of Asphalt Materials by DuctilometerASTM D7496-18 Standard Test Method for Viscosity of Emulsified Asphalt by Saybolt Furol Viscometer1. </t>
  </si>
  <si>
    <t>DEAS 1337: 2026, Traffic control devices — Roads pavement markings and traffic signage — Code of practice</t>
  </si>
  <si>
    <t>This Draft East Africa Standard specifies the requirements and code of practice for road safety traffic signs, signals and markings also known as Traffic Control Devices (TCD). It provides details of the traffic control devices which are used on roads, including their layout and symbols, the circumstances in which each sign may be used and rules for siting and positioning them. The standard also provides guidance on the temporary traffic measures required at roadworks. It applies to all classes of roads and is applicable to the construction of new roads and the rehabilitation of the existing roads.</t>
  </si>
  <si>
    <t>Road equipment and installations (ICS code(s): 93.080.30)</t>
  </si>
  <si>
    <r>
      <rPr>
        <sz val="11"/>
        <rFont val="Calibri"/>
      </rPr>
      <t>https://members.wto.org/crnattachments/2026/TBT/RWA/26_01955_00_e.pdf</t>
    </r>
  </si>
  <si>
    <t>EAS 293-1: 2007 Road marking materials — Part 1: Physical propertiesEAS 927:2019 - Road marking paints — Specification (1st Edition)EAS 928-1:2019 Hot applied thermoplastic road marking paint — Specification, Part 1, Constituent material and mixturesEAS 928-2:2019 Hot applied thermoplastic road marking paint — Specification — Part 2, Road performance SpecificationEAS 999:2021 Drop-on materials for road marking paint – Specification (1st Edition).ISO 4998:2023 Steel sheet, zinc‐coated and zinc‐iron alloy‐coated by the continuous hot‐dip process, of structural qualityASTM D4956-19 Standard Specification for Retroreflective Sheeting for Traffic ControlEAS 1206: 2025 Geometrical design of roads — Code of practice</t>
  </si>
  <si>
    <t>DEAS 1338:2026, Speed humps and rumble strips — Specification</t>
  </si>
  <si>
    <t>This Draft East Africa Standard specifies the requirements for designing, choosing sites, constructing, marking, and maintaining speed humps and rumble strips, used to control speed on asphalt or concrete roads.</t>
  </si>
  <si>
    <r>
      <rPr>
        <sz val="11"/>
        <rFont val="Calibri"/>
      </rPr>
      <t>https://members.wto.org/crnattachments/2026/TBT/RWA/26_01956_00_e.pdf</t>
    </r>
  </si>
  <si>
    <t>WDEAS xxx:2025 Roads marking and traffic signage - Code of practice</t>
  </si>
  <si>
    <t>Ordinance No. 909, 6 April 2026 </t>
  </si>
  <si>
    <t>First Review of the Regulatory Agenda of the Ministry of Mines and Energy for the period 2025-2027.</t>
  </si>
  <si>
    <t>Regulatory Agenda of the Ministry of Mines and Energy for the period 2025-2027.</t>
  </si>
  <si>
    <t>27 - ENERGY AND HEAT TRANSFER ENGINEERING; 73 - MINING AND MINERALS</t>
  </si>
  <si>
    <r>
      <rPr>
        <sz val="11"/>
        <rFont val="Calibri"/>
      </rPr>
      <t>https://www.in.gov.br/en/web/dou/-/portaria-mme-n-909-de-6-de-abril-de-2026-697694589</t>
    </r>
  </si>
  <si>
    <t>Regulatory Agenda of the Ministry of Mines and Energy for the period 2025-2027.https://www.in.gov.br/en/web/dou/-/portaria-mme-n-829-de-20-de-marco-de-2025-619271164</t>
  </si>
  <si>
    <t>National Standard of the P.R.C., Technical specification of explosion protection for equipment for explosive atmospheres</t>
  </si>
  <si>
    <t>This document specifies the explosion protection requirements for equipment in explosive hazardous areas, as well as the common explosion protection safety technical requirements in design, manufacturing, inspection, sales, area classification, selection, installation, use, repair and maintenance of equipment and protective systems._x000D_
This document applies to the explosion protection of equipment in hazardous areas, as well as equipment and protective systems for hazardous areas. It can be used as the basic requirements for explosion protection of equipment in hazardous areas, the basic requirements for explosion protection safety of equipment and protective systems in hazardous areas, as well as the technical basis for design, manufacturing, inspection, sales, area classification, selection, installation, use, repair and maintenance of equipment and protective systems in hazardous areas. _x000D_
Safety devices, control devices and regulating devices intended for use outside hazardous areas but required for or contributing to the explosion protection safety function of equipment and protective systems in hazardous areas, are also included in the scope of this document.</t>
  </si>
  <si>
    <t>Equipment for use in explosive atmospheres (HS code(s): 16); (ICS code(s): 29.260.20)</t>
  </si>
  <si>
    <t>16 - PREPARATIONS OF MEAT, OF FISH, OF CRUSTACEANS, MOLLUSCS OR OTHER AQUATIC INVERTEBRATES, OR OF INSECTS</t>
  </si>
  <si>
    <t>29.260.20 - Electrical apparatus for explosive atmospheres</t>
  </si>
  <si>
    <r>
      <rPr>
        <sz val="11"/>
        <rFont val="Calibri"/>
      </rPr>
      <t>https://members.wto.org/crnattachments/2026/TBT/CHN/26_01983_00_x.pdf</t>
    </r>
  </si>
  <si>
    <t>Indonesia</t>
  </si>
  <si>
    <t>Regulation of The Minister of Industry Number 1 of 2026 Concerning the Mandatory Implementation of Indonesian National Standard for Multi-Compartment Stainless Steel Food Tray</t>
  </si>
  <si>
    <t>The Ministry of Industry has stipulated the mandatory implementation of SNI for Multi-Compartment Stainless Steel Food Tray. Business actors that produce, import, and/or distribute for Multi-Compartment Stainless Steel Food Tray in Indonesia are required to comply with the provisions of SNI 9369:2025 for Multi-Compartment Stainless Steel Food Tray.The conformity assessment process is conducted through the type 5 and type 1 n certification system implemented through audits of the production process and the application of a quality management system, such as ISO 9001:2015 along with quality conformity testing based on SNI requirements.Conformity assessment is carried out by a Conformity Assessment Body (LSPro) and testing laboratories that is accredited by Komite Akreditasi Nasional (KAN) in accordance with the scope of the applicable SNI for Multi-Compartment Stainless Steel Food Tray, and appointed by the Minister of Industry. SNI certificates may only be held by domestic industrial companies or overseas manufacturers that are registered electronically through the SIINas platform.</t>
  </si>
  <si>
    <t>Ex. 7323.93.10 and Ex.7323.93.90 Multi-compartment stainless steel food trayshall be made of stainless steel of grades 304, 304H, 304L, 310S, 316, and 316L, and shall be in the form of:_x000D_
a. rectangular, with and/or without a lid;_x000D_
b. round, with and/or without a lid;_x000D_
c. oval, with and/or without a lid; and_x000D_
d. square, with and/or without a lid.</t>
  </si>
  <si>
    <t>732393 - Table, kitchen or other household articles, and parts thereof, of stainless steel (excl. cans, boxes and similar containers of heading 7310; waste baskets; shovels, corkscrews and other articles of the nature of a work implement; articles of cutlery, spoons, ladles, forks etc. of heading 8211 to 8215; ornamental articles; sanitary ware)</t>
  </si>
  <si>
    <t>97.040.60 - Cookware, cutlery and flatware</t>
  </si>
  <si>
    <r>
      <rPr>
        <sz val="11"/>
        <rFont val="Calibri"/>
      </rPr>
      <t>https://members.wto.org/crnattachments/2026/TBT/IDN/26_01971_00_x.pdf</t>
    </r>
  </si>
  <si>
    <t>Regulation of the Minister of Industry Number 45 of 2022 concerning Industrial Standardization</t>
  </si>
  <si>
    <t>Proposal for Legal Inspection Requirements for Household Polyvinyl Chloride Gloves</t>
  </si>
  <si>
    <t>In response to concerns regarding the quality of household polyvinyl chloride (PVC) gloves and the risks associated with excessive levels of plasticizers, the Bureau of Standards, Metrology and Inspection (BSMI) proposes to require that household PVC gloves be subject to mandatory inspection before being placed on the market. The conformity assessment procedure will be the Declaration of Conformity (DoC). This measure applies only to lined gloves not marked for non-household use, excluding disposable gloves.</t>
  </si>
  <si>
    <t>Household Polyvinyl Chloride Gloves</t>
  </si>
  <si>
    <t>392620 - Articles of apparel and clothing accessories produced by the stitching or sticking together of plastic sheeting, incl. gloves, mittens and mitts (excl. goods of 9619)</t>
  </si>
  <si>
    <t>13.340.10 - Protective clothing; 83.080.20 - Thermoplastic materials</t>
  </si>
  <si>
    <r>
      <rPr>
        <sz val="11"/>
        <rFont val="Calibri"/>
      </rPr>
      <t>https://members.wto.org/crnattachments/2026/TBT/TPKM/26_01948_00_e.pdf
https://members.wto.org/crnattachments/2026/TBT/TPKM/26_01948_00_x.pdf</t>
    </r>
  </si>
  <si>
    <t>Government Gazette, Vol. 032, No. 061, dated 8 April 2026 https://gazette.nat.gov.tw/egFront/e_detail.do?metaid=164673The Commodity Inspection Act</t>
  </si>
  <si>
    <t>DUS 1539:2025, Wooden ceiling and panelling boards — Specification, Second Edition</t>
  </si>
  <si>
    <t>This Draft Uganda Standard specifies requirements, sampling and test methods for three grades (clear, select knotty and knotty) of profiled boards (planed or planed and sanded) manufactured from solid hardwood or softwood timber and intended for use in ceilings or panelling.</t>
  </si>
  <si>
    <t>WOOD AND ARTICLES OF WOOD; WOOD CHARCOAL (HS code(s): 44); Other wood-based panels (ICS code(s): 79.060.99); Wooden ceiling; Wooden panelling boards</t>
  </si>
  <si>
    <t>79.060.99 - Other wood-based panels</t>
  </si>
  <si>
    <r>
      <rPr>
        <sz val="11"/>
        <rFont val="Calibri"/>
      </rPr>
      <t>https://members.wto.org/crnattachments/2026/TBT/UGA/26_01950_00_e.pdf</t>
    </r>
  </si>
  <si>
    <t>US EAS 322, Wood poles and blocks for power and telecommunication lines — SpecificationUS EAS 323, Specification for wood preservation by means of pressure creosotingUS EAS 324, Copper/Chromium/Arsenic composition for the preservation of timber-Methods for timber treatmentUS EAS 325, Wood preservatives and treated timber — Guide for sampling and preparation of wood preservatives and treated timber for analysisUS EAS 326, Copper/Chromium/Arsenic composition for the preservation of timber — SpecificationUS 1535, Guidelines for the manufacture of finger-jointed structural timberUS 1537, Softwood flooring boards — SpecificationUS 1539: 2013, Wooden ceiling and panelling boards — Specification</t>
  </si>
  <si>
    <t>Draft Department Administrative Order (DAO) concerning Implementing Guidelines Concerning The Mandatory Product Certification Of Nicotine Pouches</t>
  </si>
  <si>
    <t>The shortened commenting period of fifteen (15) days is respectfully proposed in view of the urgent public health considerations surrounding the draft issuance. Recent regulatory actions of department underscore the need to ensure that only compliant Novel Tobacco Products remain available in the market. In light of these developments, an expedited commenting period is deemed necessary to allow the prompt adoption of regulatory measures that will protect consumers and prevent further exposure to hazardous products.</t>
  </si>
  <si>
    <t>Tobacco, tobacco products and related equipment (ICS code(s): 65.160)</t>
  </si>
  <si>
    <t>This Order shall take effect immediately after its publication in the Official Gazette or in two (2) newspapers of general circulation.</t>
  </si>
  <si>
    <r>
      <rPr>
        <sz val="11"/>
        <rFont val="Calibri"/>
      </rPr>
      <t>https://members.wto.org/crnattachments/2026/TBT/PHL/26_01939_00_e.pdf</t>
    </r>
  </si>
  <si>
    <t>Content of License to Operate (LTO) issued by the Food and Drug Administration for Pharmaceutical Establishments</t>
  </si>
  <si>
    <t>Pursuant to Administrative Order (A.O.) No. 2024-0015, “Prescribing the Rules, Requirements, and Procedures in the Application for License to Operate of Covered Health Product Establishments with the Food and Drug Administration, Repealing A.O. No. 2020-0017,” and as part of its commitment to continuous quality improvement, the Food and Drug Administration (FDA) continues to strengthen institutional efficiency through the implementation of a robust Quality Management System (QMS). This initiative supports the FDA’s ongoing efforts to accede to the Pharmaceutical Inspection Co-operation Scheme (PIC/S) and be a World Health Organization (WHO) Listed Authority (WLA).These international standards strongly recommend having a standardized format and content for authorizations on pharmaceutical manufacturing. By aligning as well the authorization issued for other regulated pharmaceutical establishments, the FDA ensures consistency, transparency, and proper monitoring across all issued licenses. This also facilitates compliance with internationally accepted practices and promotes ease of verification by both local and foreign regulatory bodies. In line with these initiatives, the FDA issues this Circular to establish the contents of License to Operate (LTO) issued by the FDA for pharmaceutical establishments. </t>
  </si>
  <si>
    <t>This Circular aims to establish a standardized and updated contents of License to Operate (LTO) of pharmaceutical establishments that reflects current regulatory requirements, improves the clarity and transparency of information indicated therein, and ensures compliance with A.O. No. 2024-0015 and related issuances.</t>
  </si>
  <si>
    <r>
      <rPr>
        <sz val="11"/>
        <rFont val="Calibri"/>
      </rPr>
      <t>https://members.wto.org/crnattachments/2026/TBT/PHL/26_01947_00_e.pdf</t>
    </r>
  </si>
  <si>
    <t>Administrative Order (A.O.) No. 2024-0015</t>
  </si>
  <si>
    <t>Draft Circular amending and supplementing a number of articles of Circular No. 12/2025/TT-BYT dated 16 May 2025 of the Ministry of Health on registration of drugs and medicinal ingredients</t>
  </si>
  <si>
    <t xml:space="preserve">This draft Circular amends and supplements a number of articles of Circular No. 12/2025/TT-BYT dated 16 May 2025 of the Ministry of Health on registration of drugs and medicinal ingredients, in particular:- Article 22 on general regulations for administrative documents in drug and medicinal ingredients registration dossiers._x000D_
- Article 44 on supplementary documents and updates during the application review process._x000D_
</t>
  </si>
  <si>
    <t>Drugs and medicinal ingredients</t>
  </si>
  <si>
    <t>- To promptly address difficulties and challenges in the registration of drugs and medicinal ingredients, including ensuring the availability of medicines for epidemic prevention and control and other urgent situations arising in practice._x000D_
- To continue administrative procedure reforms in drug registration activities, ensuring improved access to medicines for the public while creating more favorable conditions for enterprises.</t>
  </si>
  <si>
    <t>May 2025</t>
  </si>
  <si>
    <r>
      <rPr>
        <sz val="11"/>
        <rFont val="Calibri"/>
      </rPr>
      <t>https://members.wto.org/crnattachments/2026/TBT/VNM/26_01946_00_x.pdf</t>
    </r>
  </si>
  <si>
    <t>- The Law on Pharmacy dated 6 April 2016;_x000D_
- The Law amending a number of articles of the Law on Pharmacy dated 21 November 2024;- The Law on Technology Transfer dated 19 June 2017;_x000D_
- Decree No. 69/2018/ND-CP dated 15 May 2018 of the Government detailing a number of articles of the Law on Foreign Trade Management;_x000D_
- Decree No. 76/2018/ND-CP dated 15 May 2018 of the Government detailing and guiding the implementation of a number of articles of the Law on Technology Transfer;_x000D_
- Decree No. 163/2025/ND-CP dated 26 June 2025 of the Government detailing a number of articles and measures for the implementation of the Law on Pharmacy;_x000D_
- Decree No. 42/2025/ND-CP dated 27 February 2025 of the Government defining the functions, tasks, powers and organizational structure of the Ministry of Health.</t>
  </si>
  <si>
    <t>Ordinance 62, 31 March 2026 </t>
  </si>
  <si>
    <t>Approves the Inmetro Normative Instruction and the Conformity Assessment Requirements for In-House Equipment Inspection Services - Consolidated.</t>
  </si>
  <si>
    <t>NUCLEAR REACTORS, BOILERS, MACHINERY AND MECHANICAL APPLIANCES; PARTS THEREOF (HS code(s): 84)</t>
  </si>
  <si>
    <t>84 - NUCLEAR REACTORS, BOILERS, MACHINERY AND MECHANICAL APPLIANCES; PARTS THEREOF</t>
  </si>
  <si>
    <r>
      <rPr>
        <sz val="11"/>
        <rFont val="Calibri"/>
      </rPr>
      <t>https://www.in.gov.br/en/web/dou/-/portaria-n-62-de-31-de-marco-de-2026-697065786</t>
    </r>
  </si>
  <si>
    <t>Official Gazette of the Union Edition of 01 April 2026, Edition: 62 | Section: 1 | Page: 69</t>
  </si>
  <si>
    <t>The draft of the Egyptian Standard ES For" “Approval of category M2 or M3 vehicles with regard to their general construction”</t>
  </si>
  <si>
    <t>The draft of the Egyptian standard applies to every single-deck, double-deck, rigid or articulated vehicle of category M2 or M3.Worth mentioning is that this Draft standard adopts the technical content of Addendum 106: UN Regulation No. 107 / 2024 + Revision 9 - Amendment 1/2022.</t>
  </si>
  <si>
    <t>Road vehicles in general (ICS code(s): 43.020)</t>
  </si>
  <si>
    <t>Safety requirements.</t>
  </si>
  <si>
    <t>Addendum 106: UN Regulation No. 107 / 2024 + Revision 9 - Amendment 1/2022.</t>
  </si>
  <si>
    <t>The draft of the Egyptian Standard ES for “ Road vehicles — Cyber security engineering ”</t>
  </si>
  <si>
    <t>The draft of the Egyptian standard defines engineering requirements for cyber security risk management in the context of road vehicles. It applies to the entire lifecycle of electrical and electronic (E/E) systems in vehicles—from concept and development to production, operation, maintenance, and decommissioning.Worth mentioning is that this draft standard adopts the technical content of ISO/SAE 21434/2021.</t>
  </si>
  <si>
    <t>Car informatics. On board computer systems (ICS code(s): 43.040.15)</t>
  </si>
  <si>
    <t>43.040.15 - Car informatics. On board computer systems</t>
  </si>
  <si>
    <t>ISO/SAE 21434/2021.</t>
  </si>
  <si>
    <t>Draft of Egyptian standard for “ disposable products for dry cleaning of the body and disposable towels”</t>
  </si>
  <si>
    <t>This draft of Egyptian standard specifies ready-made products that are available for use in cleaning the body without the need for water or quantity of water, for single use and are used for personal purposes.Worth mentioning is that this draft standard complies with the following:Regulation (EC) No. 1223/2009 on Cosmetic Products.ISO 17516 /2014.Regulation (EC) No. 1907/2006 - Registration, Evaluation, Authorisation and Restriction of Chemicals (REACH).Regulation (EC) No. 1272/2008 - classification, labelling and packaging of substances and mixtures (CLP).Egyptian Standard 4160/2024- Cosmetics - Wet Wipes and Requirements of Eco Labelling.</t>
  </si>
  <si>
    <t>Products of the chemical industry (ICS code(s): 71.100)</t>
  </si>
  <si>
    <t>Regulation (EC) No. 1223/2009 on Cosmetic Products.ISO 17516 /2014.Regulation (EC) No. 1907/2006 - Registration, Evaluation, Authorisation and Restriction of Chemicals (REACH).Regulation (EC) No. 1272/2008 - classification, labelling and packaging of substances and mixtures (CLP).Egyptian Standard 4160/2024- Cosmetics - Wet Wipes and Requirements of Eco Labelling.</t>
  </si>
  <si>
    <t>CDKS2041:2025 Denatured Ethanol for industrial use - Specification</t>
  </si>
  <si>
    <t>This Kenya Standard specifies the requirements and test methods for denatured ethanol suitable for industrial use. The standard shall apply to denatured hydrous ethanol which has been produced by the fermentation of cereals, potatoes or molasses. It does not apply to material for medical and beverage use.</t>
  </si>
  <si>
    <t>Alcohols. Ethers (ICS code(s): 71.080.60)</t>
  </si>
  <si>
    <t>71.080.60 - Alcohols. Ethers</t>
  </si>
  <si>
    <r>
      <rPr>
        <sz val="11"/>
        <rFont val="Calibri"/>
      </rPr>
      <t>https://members.wto.org/crnattachments/2026/TBT/KEN/26_01890_00_e.pdf</t>
    </r>
  </si>
  <si>
    <t>BS 507 Specification for ethanol for industrial use.GT/T 394.1-94 Ethanol for industrial use.KS ISO 1388-1 Ethanol for industrial use - Methods of test - Part 1: GeneralKS ISO 1388-2 Ethanol for industrial use - Methods of test --Part  2: Detection of alkalinity or determination of acidity to phenolphthaleinKS  ISO 1388-3 Ethanol for  industrial use - Methods of  test  - Part  3:  Estimation of  content of  carbonyl compounds present in small amounts - Photometric methodKS ISO 1388-4 Ethanol for industrial use - Methods of test - Part 4: Estimation of content of carbonyl compounds present in moderate amounts - Titrimetric methodKS  ISO  1388-12 Ethanol  for  industrial  use  - Methods  of  test  - Part  12:  Determination  of permanganate timeISO 1388-5 Ethanol for industrial use - Methods of test - Part 5: Determination of aldehydes contentVisual calorimetric methodKS ISO 1388-8 Ethanol for industrial use - Methods of test - Part 8:  Determination of methanol content [methanolcontents between 0.10 and 1.50 % (V/V) - Visual colorimetric methodKS EAS 104 Alcoholic beverages -Methods of Sampling and Test</t>
  </si>
  <si>
    <t>Proposed amendments to the “Regulation on the Permission, Notification, Review, etc of Medical Devices” </t>
  </si>
  <si>
    <t>The Ministry of Food and Drug Safety (MFDS) is amending the “Regulation on the Permission, Notification, Review, etc of Medical Devices” as follows:1) Class Ⅰ medical devices approved/certified/notified prior to changes in approval/certification/notification may be manufactured or imported for 6 months from the date of the change approval, etc.2) Expansion of the scope of real-world evidence for medical devices as clinical investigation documents 3) Abolition of the notarization for translations of documents in foreign languages other than English</t>
  </si>
  <si>
    <r>
      <rPr>
        <sz val="11"/>
        <rFont val="Calibri"/>
      </rPr>
      <t>https://members.wto.org/crnattachments/2026/TBT/KOR/26_01879_00_x.pdf</t>
    </r>
  </si>
  <si>
    <t>MFDS NOTIFICATION No. 2026-167, 30 March 2026</t>
  </si>
  <si>
    <t>Energy Conservation (Amendment) Bill, 2026 </t>
  </si>
  <si>
    <t>Singapore's Mandatory Energy Labelling Scheme (MELS) and Minimum Energy Performance Standards (MEPS) are policies that aim to raise the average energy efficiency of common, energy intensive regulated goods in Singapore. Under the Energy Conservation Act, suppliers, retailers, importers and manufacturers are required to ensure that Regulated Goods that are supplied in Singapore comply with MEPS and MELS requirements. The proposed amendment to the ECA will extend MEPS and MELS requirements to cover Regulated Goods that are imported for own use by end users (i.e. not bought from local suppliers or retailers).The list of Regulated Goods are:(a) Air-conditioners(b) Single-phase refrigerators(c) Clothes dryers(d) Single-phase televisions (with in-built tv tuner)(e) Water Heaters(f) Motors(g) Commercial storage refrigerators</t>
  </si>
  <si>
    <t>Single-phase non-ducted room air-conditioners, portable unitary single duct air-conditioner with cooling capacity of 12 kW or lower, three-phase variable refrigerant flow (VRF) air-conditionerHS: 8415:10.90HS: 8415.10.20HS: 8415.10.30Single-phase refrigerators and combined refrigerator-freezers with an adjusted volume of up to 900 litres.HS: 8418.10 HS: 8418.21Clothes DryerHS: 8421.12.00Single-phase television (with in-built tv tuner)HS: 8528.72.91HS: 8528.72.92Electric Instantaneous/Storage Water HeatersHousehold Instantaneous Gas Water HeatersHS: 8516:10.19 HS: 8419.11.10MotorsFor outputs of 0.75 kW to 1 kW (Multi-phase AC, not exceeding 1 kW);For outputs exceeding 1 kW but not exceeding 75 kW (Multi-phase AC, exceeding 1 kW but not exceeding 37.5 kW residual);For outputs exceeding 75 kW but not exceeding 375 kW (Multi-phase AC, exceeding 75 kW).HS: 8501:52:19HS: 8501:52:29HS: 8501:53:90Commercial Storage RefrigeratorsHS: 8418:XX</t>
  </si>
  <si>
    <t>8415 - Air conditioning machines comprising a motor-driven fan and elements for changing the temperature and humidity, incl. those machines in which the humidity cannot be separately regulated; parts thereof; 8418 - Refrigerators, freezers and other refrigerating or freezing equipment, electric or other; heat pumps; parts thereof (excl. air conditioning machines of heading 8415); 841911 - Instantaneous gas water heaters (excl. boilers or water heaters for central heating); 842112 - Centrifugal clothes-dryers; 850152 - AC motors, multi-phase, of an output &gt; 750 W but &lt;= 75 kW; 850153 - AC motors, multi-phase, of an output &gt; 75 kW; 851610 - Electric instantaneous or storage water heaters and immersion heaters; 8528 - Monitors and projectors, not incorporating television reception apparatus; reception apparatus for television, whether or not incorporating radio-broadcast receivers or sound or video recording or reproducing apparatus</t>
  </si>
  <si>
    <t>23.120 - Ventilators. Fans. Air-conditioners; 29.160.30 - Motors; 97.040.30 - Domestic refrigerating appliances; 97.060 - Laundry appliances; 97.130.20 - Commercial refrigerating appliances; 97.200.99 - Other equipment for entertainment</t>
  </si>
  <si>
    <t>The direct importing of Regulated Goods by consumers and businesses for own use is expected to grow over time due to the proliferation of alternative ways of procuring appliances (e.g. online platforms) beyond local suppliers and retailers.To ensure these goods are also covered by the MEPS and MELS as intended, the proposed amendment to the ECA will make it clear that the import of all Regulated Goods for own use is registered and comply with prescribed MEPS and MELS requirements. This is an extension of existing MEPS and MELS requirements which was previously notified to the WTO (G/TBT/N/SGP/71); Protection of environment</t>
  </si>
  <si>
    <t>April to June 2026</t>
  </si>
  <si>
    <r>
      <rPr>
        <sz val="11"/>
        <rFont val="Calibri"/>
      </rPr>
      <t>https://www.parliament.gov.sg/docs/default-source/bills-introduced/energy-conservation-(amendment)-bill-6-2026.pdf?sfvrsn=8c9d5f08_1</t>
    </r>
  </si>
  <si>
    <t>Public Consultation on Extending Minimum Energy Performance Standards and Mandatory Energy Labelling Scheme to all Regulated Goods imported by End-User for their Own usehttps://www.reach.gov.sg/latest-happenings/public-consultation-pages/2026/public-consultation-on-extending-minimum-energy-performance-standards-and-mandatory-energy-labelling-scheme-to-all-regulated-goods-imported-by-end-user-for-their-own-use/More information on the Regulated Goods can be found here: isomer-user-content.by.gov.sg/27/85cbfe8f-522c-4c95-a98f-2dcd57a556c8/Annex.pdf</t>
  </si>
  <si>
    <t>Draft Resolution of Cabinet of Ministers of Ukraine “On Amendments to the Technical Regulation on the Restriction of the Use of Certain Hazardous Substances in Electrical and Electronic Equipment”</t>
  </si>
  <si>
    <t>The draft Resolution provides for amendments to Annexes 3 and 4 to the Technical Regulation on the Restriction of the Use of Certain Hazardous Substances in Electrical and Electronic Equipment, approved by Resolution of the Cabinet of Ministers of Ukraine No. 139 of 10 March 2017. The amendments extend the validity periods of certain exemptions from restrictions on the use of hazardous substances in electrical and electronic equipment and add new exemptions similar to those applied in the European Union._x000D_
The draft Resolution aims to align the provisions of the Technical Regulation with Directive 2011/65/EU of the European Parliament and of the Council of 8 June 2011 on the restriction of the use of certain hazardous substances in electrical and electronic equipment. </t>
  </si>
  <si>
    <t>Electrical and electronic equipment</t>
  </si>
  <si>
    <t>29 - ELECTRICAL ENGINEERING; 31 - ELECTRONICS; 71 - CHEMICAL TECHNOLOGY</t>
  </si>
  <si>
    <t>From the date of official publication</t>
  </si>
  <si>
    <r>
      <rPr>
        <sz val="11"/>
        <rFont val="Calibri"/>
      </rPr>
      <t>https://members.wto.org/crnattachments/2026/TBT/UKR/26_01865_00_x.pdf</t>
    </r>
  </si>
  <si>
    <t>Law of Ukraine “On Technical Regulations and Conformity Assessment”;Resolution of the Cabinet of Ministers of Ukraine of 10 March 2017 No. 139 “On Approval of the Technical Regulation on the Restriction of the Use of Certain Hazardous Substances in Electrical and Electronic Equipment”.</t>
  </si>
  <si>
    <t>Draft Resolution of the Cabinet of Ministers of Ukraine “On Amendments to the Resolution of the Cabinet of Ministers of Ukraine No. 28 of 12 January 2024”</t>
  </si>
  <si>
    <t>The draft Resolution aims to extend the transitional period until 31 December 2027, during which manufacturers of agricultural and forestry vehicles, their systems, components, and separate technical units may continue to apply the requirements of the Technical Regulations approved by Resolutions No. 1367 or No. 1368 (notified under G/TBT/N/UKR/62 and G/TBT/N/UKR/63, respectively) prior to the full implementation of the Technical Regulation on Type Approval of Agricultural and Forestry Vehicles, approved by Resolution of the Cabinet of Ministers of Ukraine No. 28 of 12 January 2024.The proposed amendments include:in paragraph 3, replacing the date “by 1 June 2026” with “by 31 December 2027”;in paragraph 4, replacing the transitional period “within 24 months from the entry into force of this Resolution” with “by 31 December 2027”;paragraph 7, which previously provided that “this Resolution shall enter into force six months after its publication, except for paragraphs 3 and 6, which shall enter into force 30 months after publication,” is amended to establish that the Resolution, including all its provisions, shall enter into force on 1 January 2028.</t>
  </si>
  <si>
    <t>Agricultural and forestry vehicles, their systems, components and separate technical units</t>
  </si>
  <si>
    <t>65.060.10 - Agricultural tractors and trailed vehicles; 65.060.80 - Forestry equipment</t>
  </si>
  <si>
    <t>The transitional period, during which manufacturers may choose to apply Technical Regulation No. 1367, Technical Regulation No. 1368 or Technical Regulation No. 28, will expire on 18 July 2026.Upon expiry of this transitional period, manufacturers will be required to comply exclusively with Technical Regulation No. 28. However, its full implementation as of that date is not feasible, as a number of regulatory acts necessary for the application of its provisions have not yet been adopted and remain under development.Furthermore, following their adoption, additional time will be required to establish the infrastructure of conformity assessment bodies accredited and authorized to carry out conformity assessment in accordance with these requirements, as well as for manufacturers to complete the relevant conformity assessment procedures.As a result, there is a risk of disruption in placing the relevant machinery on the market, as well as in its registration and put it into operation.  This, in turn, could adversely affect agricultural production and, under the conditions of martial law, may have implications for ensuring food security and the continuous operation of critical infrastructure.  </t>
  </si>
  <si>
    <t>Approximately July 2026</t>
  </si>
  <si>
    <t>The Resolution will enter into force on the date of its publication.</t>
  </si>
  <si>
    <r>
      <rPr>
        <sz val="11"/>
        <rFont val="Calibri"/>
      </rPr>
      <t>https://members.wto.org/crnattachments/2026/TBT/UKR/26_01898_00_x.pdf</t>
    </r>
  </si>
  <si>
    <t>Resolution of the Cabinet of Ministers of Ukraine No. 28 "On Approval of the Technical Regulation of Types of Agricultural and Forestry Vehicles" of 12 January 2024 (notified in the document G/TBT/N/UKR/237/Add/1);Resolution of the Cabinet of Ministers of Ukraine No. 1367 "On Approval of the Technical Regulation on Type-Approval of Agricultural or Forestry Tractors, Their Trailers and Interchangeable Towed Machinery, Together with Their Systems, Components and Separate Technical Units" of 28 December 2011 (notified in the document G/TBT/N/UKR/62 );Resolution of the Cabinet of Ministers of Ukraine No. 1368 "On Approval of Technical Regulation on Certain Parts and Characteristics of Wheeled Agricultural or Forestry Tractors" of 28 December 2011 (notified in the document G/TBT/N/UKR/63). </t>
  </si>
  <si>
    <t>Jordan</t>
  </si>
  <si>
    <t>Paints and varnishes- Cold road marking paints – Non-water-based road markings</t>
  </si>
  <si>
    <t>This Jordanian technical regulation specifies the requirements and test methods for non-water-based cold road-marking paint on asphalt and concrete surfaces.</t>
  </si>
  <si>
    <t>87.040 - Paints and varnishes; 93.080.20 - Road construction materials</t>
  </si>
  <si>
    <r>
      <rPr>
        <sz val="11"/>
        <rFont val="Calibri"/>
      </rPr>
      <t>https://jsmo.gov.jo/EBV4.0/Root_Storage/AR/EB_UsefullLinks/DJS_545-2026.pdf</t>
    </r>
  </si>
  <si>
    <t>GSO 452/2024</t>
  </si>
  <si>
    <t>DARS 2222:2026 Textile – African hand-woven fabrics - Specification</t>
  </si>
  <si>
    <t>This Draft African standard specifies requirements, sampling and test methods for hand-woven African fabrics.</t>
  </si>
  <si>
    <t>Products of the chemical industry in general (ICS code(s): 71.100.01)</t>
  </si>
  <si>
    <t>59.080.30 - Textile fabrics; 71.100.01 - Products of the chemical industry in general</t>
  </si>
  <si>
    <t>Consumer information, labelling (TBT); Prevention of deceptive practices and consumer protection (TBT); Quality requirements (TBT); Reducing trade barriers and facilitating trade (TBT); Cost saving and productivity enhancement (TBT)</t>
  </si>
  <si>
    <r>
      <rPr>
        <sz val="11"/>
        <rFont val="Calibri"/>
      </rPr>
      <t>https://members.wto.org/crnattachments/2026/TBT/KEN/26_01820_00_e.pdf</t>
    </r>
  </si>
  <si>
    <t>ISO 1833, (all parts), Quantitative chemical analysis of mixed fibers ISO 6330, Textiles - Household washing and drying methods for textile testing ISO 3801, Textiles - Fabrics - Determination of mass per unit length and mass per unit area ISO 105-C10, Textiles - Tests for fastness of dyes - Part C10: Fastness of dyes to washing with soap or soap and soda ISO 105-D01, Textiles - Color fastness tests - Part D01: Color fastness to perchloroethylene dry cleaning ISO 105-E04, Textiles - Color fastness tests - Part E04: Color fastness to sweat ISO 105-X11Textiles - Dye fastness tests - Part X11: Fastness of dyes to hot ironing ISO 105-X12, Textiles - Color fastness tests - Part X12: Color fastness to friction ISO 12945-2, Textiles - Determination of the Propensity of Fabrics to Surface Ruffling and Pilling - Part Modified Martindale MethodISO 13934-1, Textiles - Tensile properties of fabrics - Part 1: Determination of maximum force and elongation at maximum force by the tape method ISO 13936-1, Textiles - Determination of the slip resistance of sewing yarns in fabrics - Part 1: Fixed seam opening method ISO 13937-2, Textiles - Tear Properties of Fabrics - Part 2: Determination of Tear Strength of Trouser Specimens (Single Tear Method) ISO 14362-1, Textiles - Methods for the determination of certain aromatic amines derived from azo dyes - Part 1: Detection of the use of certain accessible azo dyes with or without extractionISO 14362-3, Textiles - Methods for the determination of certain aromatic amines derived from azo dyes - Part 3: Detection of the use of certain azo dyes which may release 4-aminoazobenzeneISO 22198, Textiles - Fabrics - Determination of width and lengthISO 5077, Textiles — Determination of dimensional change in washing and dryingISO 3175-1, Textiles — Professional care, drycleaning and wetcleaning of fabrics and garments</t>
  </si>
  <si>
    <t>Proyecto de Norma Oficial Mexicana PROY-NOM-040-ENER-2025, Eficiencia integrada para calentadores de agua eléctricos. Especificaciones, métodos de prueba y etiquetado.</t>
  </si>
  <si>
    <t>The notified draft Mexican Official Standard establishes the minimum integrated efficiency levels that are to be met by electric water heaters for household and commercial use, and the test methods to be used to verify compliance, and defines the relevant user information labelling requirements.</t>
  </si>
  <si>
    <t>Aplica a los calentadores de agua eléctrica para uso doméstico y comercial tipo almacenamiento o instantáneos que funcionen con energía eléctrica y proporcionen únicamente agua caliente en fase liquida.</t>
  </si>
  <si>
    <t>851610 - Electric instantaneous or storage water heaters and immersion heaters</t>
  </si>
  <si>
    <t>91.140.65 - Water heating equipment</t>
  </si>
  <si>
    <t xml:space="preserve">Por determinar </t>
  </si>
  <si>
    <r>
      <rPr>
        <sz val="11"/>
        <rFont val="Calibri"/>
      </rPr>
      <t>https://members.wto.org/crnattachments/2026/TBT/MEX/26_01849_00_s.pdf</t>
    </r>
  </si>
  <si>
    <t>The following current Mexican Official Standards, or, where applicable, those replacing them, and international regulations must be consulted for the correct application of the notified draft Mexican Official Standard:G/TBT/N/MEX/560- 2 - • Norma Oficial Mexicana NOM-001-SEDE-2012, Instalaciones eléctricas (utilización) (Mexican Official Standard NOM-001-SEDE-2012: Electrical installations (use)). Published in the Official Journal on 29 November 2012.• Norma Oficial Mexicana NOM-008-SE-2021, Sistema General de Unidades de Medida (Mexican Official Standard NOM-008-SE-2021: General system of units of measurement). Published in the Official Journal on 29 November 2023.</t>
  </si>
  <si>
    <t>Proyecto de Norma Oficial Mexicana PROY-NOM-038-ENER-2025, Eficiencia energética de hornos de microondas. Limites, métodos de prueba y etiquetado.</t>
  </si>
  <si>
    <t>The notified draft Mexican Official Standard establishes the power and power consumption values that are to be met by microwave ovens with grills, combination microwave ovens and similar appliances, along with applicable test methods and labelling requirements.</t>
  </si>
  <si>
    <t>Aplica a los hornos de microondas para uso doméstico, a los hornos de microondas con parrillas, a los hornos de microondas combinados y similares con tensiones asignadas no mayores que 130 V en corriente alterna.</t>
  </si>
  <si>
    <t>851650 - Microwave ovens</t>
  </si>
  <si>
    <t>97.040.20 - Cooking ranges, working tables, ovens and similar appliances</t>
  </si>
  <si>
    <r>
      <rPr>
        <sz val="11"/>
        <rFont val="Calibri"/>
      </rPr>
      <t>https://members.wto.org/crnattachments/2026/TBT/MEX/26_01850_00_s.pdf</t>
    </r>
  </si>
  <si>
    <t>The following current Mexican Official Standards, or, where applicable, those replacing them, and international regulations must be consulted for the correct application of the notified draft Mexican Official Standard:G/TBT/N/MEX/561- 2 - • NMX-CH-140-IMNC-2002, Guía para la expresión de incertidumbre en las mediciones (Mexican Standard NMX-CH-140-IMNC-2002: Guide to the expression of uncertainty in measurement) (cancels Mexican Standard NMX-CH-140-1996-IMNC), whose notice of entry into force was published in the Official Journal on 17 February 2003.• NMX-Z-012/2-1987, Muestreo para la inspección por atributos- Parte 2: Métodos de muestreo, tablas y gráficas (Mexican Standard NMX-Z-012/2-1987: Sampling for inspection by attributes - Part 2: Sampling procedures, tables and graphs), whose notice of entry into force was published in the Official Journal on 28 October 1987.</t>
  </si>
  <si>
    <t>Proyecto de Norma Oficial Mexicana PROY-NOM-037-ENER-2025, Eficiencia energética para lavadoras y lavasecadoras de ropa de uso comercial. Limites, métodos de prueba y etiquetado.</t>
  </si>
  <si>
    <t>The notified draft Mexican Official Standard sets out the minimum Modified Energy Factor (MEF) and annual electricity consumption for automatic commercial washing machines and washer-dryers, and establishes the Integrated Water Factor (IWF). It is mandatory throughout the country for appliances designed for commercial use, such as those found in laundrettes and residential complexes, that accept coins, cards or other forms of payment and have a maximum capacity of 226.5 litres.</t>
  </si>
  <si>
    <t>Aplica a los factores establecidos en este documento aplicables siempre que se deba estimar el equivalente de dosis y el equivalente de dosis efectivo con fines de protección radiológica.</t>
  </si>
  <si>
    <t>97.060 - Laundry appliances</t>
  </si>
  <si>
    <r>
      <rPr>
        <sz val="11"/>
        <rFont val="Calibri"/>
      </rPr>
      <t>https://members.wto.org/crnattachments/2026/TBT/MEX/26_01851_00_s.pdf</t>
    </r>
  </si>
  <si>
    <t>The following current Mexican Official Standards, or, where applicable, those replacing them, and international regulations must be consulted for the correct application of the notified draft Mexican Official Standard:• Norma Oficial Mexicana NOM-008-SE-2021, Sistema General de Unidades de Medida o la que la sustituya (Mexican Official Standard NOM-008-SE-2021: General system of units of measurement, or the standard replacing it)• Norma Oficial Mexicana NOM-024-SCFI-2013, Información Comercial para Empaques, Instructivos y Garantías de los Productos Electrónicos, Eléctricos y Electrodomésticos (Mexican Official Standard NOM-024-SCFI-2013: Commercial information to be displayed on the packaging of and included in the instructions and guarantees for electronic, electrical and home electrical appliances)• Norma Oficial Mexicana NOM-106-SCFI-2017, Características de Diseño y Condiciones de Uso de la Contraseña Oficial (Mexican Official Standard NOM-106-SCFI-2017: Design characteristics and conditions for use of the official countermark)• Norma Oficial Mexicana NMX-J-585-ANCE-2014, Aparatos Electrodomésticos y similares- Lavadoras Eléctricas de Ropa-Métodos de Prueba para el Consumo de Energía, el Consumo de Agua y la Capacidad Volumétrica (Mexican Official Standard NMX-J-585-ANCE-2014: Household and similar electrical appliances - Electric washing machines - Test methods relating to energy consumption, water consumption and volumetric capacity)</t>
  </si>
  <si>
    <t>Draft Amendment to the "Restrictions on the Manufacture, Import, and Sale of Dry Cell Batteries"</t>
  </si>
  <si>
    <t>The "Restrictions on the Manufacture, Import, and Sale of Dry Cell Batteries" (hereinafter referred to as the "Announcement") was first promulgated on 27 March 2006, and has been revised three times, most recently on 2 March 2015. To strengthen domestic mercury management and align with the United Nations Minamata Convention on Mercury, the Ministry of Environment amended the "Regulated Toxic Chemical Substances and Their Management Matters" in 2025 to remove the permitted use of mercury in the manufacturing of silver oxide and zinc-air button cell batteries with a mercury content of less than 2%. Accordingly, relevant provisions of the Announcement and Attached Table 1 of Item 2 will be revised.</t>
  </si>
  <si>
    <t>One-time-use non-button type cell batteries: manganese-zinc batteries and alkaline manganese batteries; One-time-use button cell batteries: alkaline manganese batteries, mercuric oxide batteries and silver oxide batteries </t>
  </si>
  <si>
    <t>38 - MISCELLANEOUS CHEMICAL PRODUCTS; 79 - ZINC AND ARTICLES THEREOF; 81 - OTHER BASE METALS; CERMETS; ARTICLES THEREOF; 90 - OPTICAL, PHOTOGRAPHIC, CINEMATOGRAPHIC, MEASURING, CHECKING, PRECISION, MEDICAL OR SURGICAL INSTRUMENTS AND APPARATUS; PARTS AND ACCESSORIES THEREOF; 85 - ELECTRICAL MACHINERY AND EQUIPMENT AND PARTS THEREOF; SOUND RECORDERS AND REPRODUCERS, TELEVISION IMAGE AND SOUND RECORDERS AND REPRODUCERS, AND PARTS AND ACCESSORIES OF SUCH ARTICLES</t>
  </si>
  <si>
    <t>29.220 - Galvanic cells and batteries</t>
  </si>
  <si>
    <r>
      <rPr>
        <sz val="11"/>
        <rFont val="Calibri"/>
      </rPr>
      <t>https://members.wto.org/crnattachments/2026/TBT/TPKM/26_01854_00_x.pdf
https://members.wto.org/crnattachments/2026/TBT/TPKM/26_01854_00_e.pdf</t>
    </r>
  </si>
  <si>
    <t>Government Gazette, Vol. 032, No. 045, dated 13 March 2026(https://gazette.nat.gov.tw/egFront/e_detail.do?metaid=164144)Waste Disposal Act</t>
  </si>
  <si>
    <t>DEAS 1320:2026 Mayonnaise—Specification</t>
  </si>
  <si>
    <t>This Draft East African Standard specifies requirements, sampling and test methods for full-fat/regular mayonnaise, reduced-fat/light mayonnaise, and low-fat mayonnaise.This standard does not apply to emulsified sauces covered by RS 586. </t>
  </si>
  <si>
    <t>Spices and condiments. Food additives (ICS code(s): 67.220)</t>
  </si>
  <si>
    <t>210390 - Preparations for sauces and prepared sauces; mixed condiments and seasonings (excl. soya sauce, tomato ketchup and other tomato sauces, mustard, and mustard flour and meal)</t>
  </si>
  <si>
    <t>67.220 - Spices and condiments. Food additives</t>
  </si>
  <si>
    <t>Quality requirements (TBT); Harmonization (TBT); Reducing trade barriers and facilitating trade (TBT)</t>
  </si>
  <si>
    <r>
      <rPr>
        <sz val="11"/>
        <rFont val="Calibri"/>
      </rPr>
      <t>https://members.wto.org/crnattachments/2026/TBT/KEN/26_01814_00_e.pdf</t>
    </r>
  </si>
  <si>
    <t>AOAC 950.17, Official Method Citric Acid in non-alcoholic BeveragesAOAC 952.13, Arsenic in food. Silver diethyldithiocarbamateRS CXC 1, General principles of food hygieneRS CXS 192, General standard for food additivesRS EAS 12, Potable water — SpecificationRS EAS 147-1, Vinegar — Specification — Part 1: Vinegar from natural sourcesRS EAS 147-2, Vinegar — Specification — Part 2: Vinegar from artificial sourcesRS EAS 35, Fortified edible salt — SpecificationRS EAS 36, Honey — SpecificationRS EAS 38, Labelling of Pre-packaged Foods — General requirementsRS EAS 803, Nutrition labelling ― RequirementsRS EAS 804, Claims on foods ― General requirementsRS EAS 805, Use of nutrition and health claims ― RequirementsRS ISO 660, Animal and vegetable fats and oils — Determination of acid value and acidityRS ISO 661, Animal and vegetable fats and oils — Preparation of test sampleRS ISO 1738, Butter — Determination of salt contentRS ISO 1842, Fruit and vegetable products — Determination of pHRS ISO 3657, Animal and vegetable fats and oils — Determination of saponification valueRS ISO 3960, Animal and vegetable fats and oils — Determination of peroxide value — Iodometric (visual) endpoint determinationRS ISO 3961, Animal and vegetable fats and oils — Determination of iodine valueRS ISO 4833-1, Microbiology of the food chain — Horizontal method for the enumeration of microorganisms — Part 1: Colony count at 30 degrees C by the pour plate techniqueRS ISO 5555, Animal and vegetable fats and oils — SamplingRS ISO 6579-1, Microbiology of the food chain — Horizontal method for the detection, enumeration and serotyping of Salmonella — Part 1: Detection of Salmonella spp.RS ISO 6888-1, Microbiology of food and animal feeding stuffs — Horizontal method for the enumeration of coagulase-positive staphylococci (Staphylococcus aureus and other species) — Part 1: Technique using Baird-Parker agar mediumRS ISO 8294, Animal and vegetable fats and oils — Determination of copper, iron and nickel contents — Graphite furnace atomic absorption methodRS ISO 11290-1, Microbiology of food and animal feeding stuffs — Horizontal method for the detection and enumeration of Listeria monocytogenes — Part 1: Detection method RS ISO 12193, Animal and vegetable fats and oils — Determination of lead by direct graphite furnace atomic absorption spectroscopyRS ISO 16649-2, Microbiology of food and animal feeding stuffs — Horizontal method for the enumeration of beta-glucuronidase-positive Escherichia coli — Part 2: Colony-count technique at 44 degrees C using 5-bromo-4-chloro-3-indolyl beta-D-glucuronideRS ISO 17189, Butter, edible oil emulsions and spreadable fats — Determination of fat content (Reference methodRS ISO 21527-1, Microbiology of food and animal feeding stuffs — Horizontal method for the enumeration of yeasts and moulds — Part 1: Colony count technique in products with water activity greater than 0,95RS EAS 770, Fortified sugar — SpecificationRS EAS 5, Refined white sugar — SpecificationRS EAS 749, Brown sugar — SpecificationRS EAS 16, Plantation (mill) white sugar — SpecificationRS EAS 8, Raw cane sugar — Specification</t>
  </si>
  <si>
    <t>DEAS 1321:2026 Sesame/Simsim flour — Specification.</t>
  </si>
  <si>
    <t>This Draft East African Standard specifies requirements, sampling and test methods for sesame flour intended for human consumption.</t>
  </si>
  <si>
    <t>Fruits, vegetables and derived products in general (ICS code(s): 67.080.01)</t>
  </si>
  <si>
    <t>110290 - Cereal flours (excl. wheat, meslin and maize)</t>
  </si>
  <si>
    <t>67.080.01 - Fruits, vegetables and derived products in general</t>
  </si>
  <si>
    <r>
      <rPr>
        <sz val="11"/>
        <rFont val="Calibri"/>
      </rPr>
      <t>https://members.wto.org/crnattachments/2026/TBT/KEN/26_01815_00_e.pdf</t>
    </r>
  </si>
  <si>
    <t>AOAC 965.22, Sorting corn grits — Sieving methodCXS 192, General standard for food additivesEAS 38, Labelling of pre-packaged foods — General requirementsEAS 39, Hygiene in the food and drink manufacturing industry — Code of practiceEAS 803, Nutrition labelling — RequirementsEAS 804, Claims on foods — General requirementsEAS 805, Use of nutrition and health claims — RequirementsISO 665, Oilseeds — Determination of moisture and volatile matter contentISO 729, Oilseeds — Determination of acidity of oilsISO 735, Oilseed residues — Determination of ash insoluble in hydrochloric acidISO 749, Oilseed residues — Determination of total ashISO 6579-1, Microbiology of the food chain — Horizontal method for the detection, enumeration and serotyping of Salmonella — Part 1: Detection of Salmonella spp.ISO 6888-1, Microbiology of the food chain — Horizontal method for the enumeration of coagulase-positive staphylococci (Staphylococcus aureus and other species) — Part 1: Method using Baird-Parker agar mediumISO 16634-2, Food products — Determination of the total nitrogen content by combustion according to the Dumas principle and calculation of the crude protein content — Part 2: Cereals, pulses and milled cereal productsISO 16050, Foodstuffs — Determination of aflatoxin B1, and the total content of aflatoxins B1, B2, G1 and G2 in cereals, nuts and derived products — High-performance liquid chromatographic methodISO 16649-2 Microbiology of food and animal feeding stuffs — Horizontal method for the enumeration of beta-glucuronidase-positive Escherichia coli — Part 2: Colony-count technique at 44 degrees C using 5-bromo-4-chloro-3-indolyl beta-D-glucuronideISO 21294, Oilseeds — Manual or automatic discontinuous samplingISO 21527-2, Microbiology of food and animal feeding stuffs — Horizontal method for the enumeration of yeasts and moulds — Part 2: Colony count technique in products with water activity less than or equal to 0.95</t>
  </si>
  <si>
    <t>DEAS 1322: 2026 Sunflower seeds for oil extraction — Specification</t>
  </si>
  <si>
    <t>This Draft East African Standard specifies requirements, sampling and testing methods for sunflower (Helianthus annuus. L) seeds intended for oil extraction for human consumption.</t>
  </si>
  <si>
    <t>120600 - Sunflower seeds, whether or not broken</t>
  </si>
  <si>
    <r>
      <rPr>
        <sz val="11"/>
        <rFont val="Calibri"/>
      </rPr>
      <t>https://members.wto.org/crnattachments/2026/TBT/KEN/26_01816_00_e.pdf</t>
    </r>
  </si>
  <si>
    <t>CXC 1, General principles of food hygiene EAS 901, Cereals and pulses - Test methods.ISO 664, Oilseeds - Reduction of laboratory sample to test sampleISO 665 Oilseeds — Determination of moisture and volatile matter content ISO 658 Oilseeds — Determination of content of impuritiesISO 659 Oilseeds — Determination of oil content (Reference method)ISO 16050 Foodstuffs — Determination of aflatoxin B1, and the total content of aflatoxins B1, B2, G1 and G2 in cereals, nuts and derived products — High-performance liquid chromatographic methodISO 21294 Oilseeds — Manual or automatic discontinuous sampling.</t>
  </si>
  <si>
    <t>DEAS 1323:2026 Edible corn oil — Specification</t>
  </si>
  <si>
    <t>This Draft East African Standard specifies the requirements, sampling and test methods for virgin and refined maize/corn oil derived from the embryo (endosperm) of maize or corn (Zea mays L.).</t>
  </si>
  <si>
    <t>15152 - - Maize (corn) oil and its fractions:</t>
  </si>
  <si>
    <r>
      <rPr>
        <sz val="11"/>
        <rFont val="Calibri"/>
      </rPr>
      <t>https://members.wto.org/crnattachments/2026/TBT/KEN/26_01817_00_e.pdf</t>
    </r>
  </si>
  <si>
    <t>CXG 66, Guidelines for the use of flavouringsCXS 192, General standardfor food additivesEAS 38, Labelling of pre-packaged foods — GeneralrequirementsEAS 39, Hygiene in the food and drinkmanufacturing industry — Code of practiceEAS 769, Fortified ediblefats and oils —SpecificationEAS 803, Nutrition labelling — RequirementsEAS 804, Claims on foods — General requirementsEAS 805, Use of nutrition and health claims —RequirementsISO 660, Animal and vegetable fats and oils —Determination of acid valueand acidityISO 661, Animal and vegetable fats and oils —Preparation of test sampleISO 662, Animal and vegetable fats and oils — Determination of moisture and volatile mattercontentISO 663, Animal and vegetable fats and oils — Determination of insoluble impurities contentISO 3596,Animal and vegetable fats and oils — Determination of unsaponifiable matter — Method usingdiethyl ether extractionISO 3657, Animaland vegetable fats and oils — Determination of saponification value</t>
  </si>
  <si>
    <t>DEAS 1324:2026 Edible groundnut/Peanut oil — Specification</t>
  </si>
  <si>
    <t>This Draft East Africa standard specifies the requirements, sampling and test methods for edible groundnut/peanut oils derived from groundnuts (seeds of Arachis hypogaea L.) intended for human consumption.</t>
  </si>
  <si>
    <t>Edible oils and fats. Oilseeds (ICS code(s): 67.200)</t>
  </si>
  <si>
    <t>1508 - Groundnut oil and its fractions, whether or not refined, but not chemically modified</t>
  </si>
  <si>
    <t>67.200 - Edible oils and fats. Oilseeds</t>
  </si>
  <si>
    <r>
      <rPr>
        <sz val="11"/>
        <rFont val="Calibri"/>
      </rPr>
      <t>https://members.wto.org/crnattachments/2026/TBT/KEN/26_01818_00_e.pdf</t>
    </r>
  </si>
  <si>
    <t>CXG 66, Guidelines forthe use of flavouringsCXS 192, General standard for food additivesEAS 38, Labelling ofpre-packaged foods — General requirementsEAS 39, Hygiene in the food and drink manufacturing industry — Code of practiceEAS 769, Fortified edible fats and oils —SpecificationEAS 803, Nutrition labelling — RequirementsEAS 804, Claims on foods —General requirementsEAS 805, Use of nutrition and health claims —RequirementsISO 660, Animal and vegetable fats and oils —Determination of acid valueand acidityISO 661, Animal and vegetable fats and oils —Preparation of test sampleISO 662, Animal and vegetable fats and oils — Determination of moisture and volatile mattercontentISO 663, Animal and vegetable fats and oils — Determination of insoluble impurities contentISO 3596, Animal and vegetable fats and oils — Determination of unsaponifiable matter — Method usingdiethyl ether extractionISO 3657, Animal and vegetable fats and oils — Determination of saponification valueISO 3960, Animal and vegetablefats and oils — Determination of peroxide value— Iodometric (visual) endpoint determinationISO 3961, Animal and vegetable fats and oils — Determination of iodine valueISO 5555, Animal and vegetable fats and oils — SamplingISO 6320, Animal and vegetable fats and oils —Determination of refractive index</t>
  </si>
  <si>
    <t>DEAS 1325:2026 Pumpkin seed flour — Specification</t>
  </si>
  <si>
    <t>This Draft East African Standard specifies requirements, sampling and test methods for pumpkin seed flour intended for human consumption.</t>
  </si>
  <si>
    <t>110630 - Flour, meal and powder of produce of chapter 8 "Edible fruit and nuts; peel of citrus fruits or melons"</t>
  </si>
  <si>
    <r>
      <rPr>
        <sz val="11"/>
        <rFont val="Calibri"/>
      </rPr>
      <t>https://members.wto.org/crnattachments/2026/TBT/KEN/26_01819_00_e.pdf</t>
    </r>
  </si>
  <si>
    <t>EAS 38, Labelling of pre-packaged foods — General requirementsEAS 39, Hygiene in the food and drink manufacturing industry — Code of practiceEAS 803, Nutrition labelling — RequirementsEAS 804, Claims on foods — General requirementsEAS 805, Use of nutrition and health claims — RequirementsISO 665, Oilseeds — Determination of moisture and volatile matter contentISO 729, Oilseeds — Determination of acidity of oilsISO 735, Oilseed residues — Determination of ash insoluble in hydrochloric acidISO 6579-1, Microbiology of the food chain — Horizontal method for the detection, enumeration and serotyping of Salmonella — Part 1: Detection of Salmonella spp.ISO 6888-1, Microbiology of the food chain — Horizontal method for the enumeration of coagulase-positive staphylococci (Staphylococcus aureus and other species) — Part 1: Method using Baird-Parker agar mediumISO 16050, Foodstuffs — Determination of aflatoxin B1, and the total content of aflatoxins B1, B2, G1 and G2 in cereals, nuts and derived products — High-performance liquid chromatographic methodISO 16649-2 Microbiology of food and animal feeding stuffs — Horizontal method for the enumeration of beta-glucuronidase-positive Escherichia coli — Part 2: Colony-count technique at 44 degrees C using 5-bromo-4-chloro-3-indolyl beta-D-glucuronideISO 21294, Oilseeds — Manual or automatic discontinuous samplingISO 21527-2, Microbiology of food and animal feeding stuffs — Horizontal method for the enumeration of yeasts and moulds — Part 2: Colony count technique in products with water activity less than or equal to 0.95</t>
  </si>
  <si>
    <t>Italy</t>
  </si>
  <si>
    <t>Proposal for a technical regulation establishing biodegradability and compostability requirements for certain single-use plastic packaging </t>
  </si>
  <si>
    <t>The draft legislation amends the provisions contained in Legislative Decree No 152 of 3 April 2006 with the aim of introducing a requirement for biodegradability and compostability for certain types of packaging, in line with the option granted to Member States under Article 9(2)(b) of EU Regulation 2025/40.The draft legislation consists of a single article, comprising one paragraph, divided into two subparagraphs._x000D_
Paragraph 1(a): provides for the insertion of a new article in Part Four of Legislative Decree No. 152 of 3 April 2006, introducing the requirement for biodegradability and compostability for the packaging listed therein._x000D_
Furthermore:_x000D_
- reference is made to the obligations to comply with the legislation on the use of materials intended to come into contact with food and the relevant provisions on waste management; _x000D_
- the procedures for defining the exemptions provided for in accordance with Annex V, point 2, and Article 25(4) of Regulation (EU) 2025/40 of the European Parliament and of the Council of 19 December 2024 on packaging and packaging waste are regulated. _x000D_
Paragraph 1, point (b): provides for the insertion of a new paragraph into Article 261 of Legislative Decree No 152 of 3 April 2006, in order to provide for specific administrative penalties for failure to comply with the obligations referred to in point (a) of the proposal.</t>
  </si>
  <si>
    <t>Articles for the conveyance or packaging of goods, of plastics; stoppers, lids, caps and other closures, of plastics (HS code(s): 3923); Packaging and distribution of goods in general (ICS code(s): 55.020)</t>
  </si>
  <si>
    <t>3923 - Articles for the conveyance or packaging of goods, of plastics; stoppers, lids, caps and other closures, of plastics</t>
  </si>
  <si>
    <t>55.020 - Packaging and distribution of goods in general</t>
  </si>
  <si>
    <t>By imposing a requirement for certain single-use plastic packaging to be biodegradable and compostable, the measure allows for its production as an exception to the general recyclability requirement set out in Regulation 2025/40, thereby ensuring that biodegradable and compostable plastic products, which represent environmentally sound solutions, continue to be manufactured.</t>
  </si>
  <si>
    <r>
      <rPr>
        <sz val="11"/>
        <rFont val="Calibri"/>
      </rPr>
      <t>https://members.wto.org/crnattachments/2026/TBT/ITA/26_01822_00_x.pdf</t>
    </r>
  </si>
  <si>
    <t>Legislative Decree 8 November 2021, n. 196REGULATION (EU) 2025/40 OF THE EUROPEAN PARLIAMENT AND OF THE COUNCIL of 19 December 2024 on packaging and packaging waste, amending Regulation (EU) 2019/1020 and Directive (EU) 2019/904, and repealing Directive 94/62/EC</t>
  </si>
  <si>
    <t>DRS 607-1:2025, Gully tops and manhole tops for vehicular and pedestrian areas — Specification — Part 1: Classification, general design and performance requirements.</t>
  </si>
  <si>
    <t>This Draft Rwanda Standard specifies classification, general design, performance requirements and test methods for gully tops and manhole tops._x000D_
It applies for manhole tops and gully tops with a clear opening up to and including 1 000 mm for installation within areas subjected to pedestrian and/or vehicular traffic._x000D_
This standard is not applicable to gratings as part of prefabricated drainage channels, floor and roof gullies in buildings and surface boxes._x000D_
NOTE This Part 1 of DRS 607 is not applicable in isolation, but only in combination with DRS 607-2, DRS 607-3, DRS 607-4, DRS 607-5 and DRS 607-6.</t>
  </si>
  <si>
    <r>
      <rPr>
        <sz val="11"/>
        <rFont val="Calibri"/>
      </rPr>
      <t>https://members.wto.org/crnattachments/2026/TBT/RWA/26_01798_00_e.pdf</t>
    </r>
  </si>
  <si>
    <t>RS ISO 868, Plastics and ebonite — Determination of indentation hardness by means of a durometer (Shore hardness)RS ISO 7500-1, Metallic materials — Verification of static uniaxial testing machines — Part 1: Tension/compression testing machines— Verification and calibration of the force-measuring systemRS ISO 22965-1, Concrete — Part 1: Methods of specifying and guidance for the specifierRS ISO 22965-2, Concrete — Part 2: Specification of constituent materials, production of concrete and compliance of concreteRS 542, Determination of slip resistance of pedestrian surfaces — Methods of evaluation</t>
  </si>
  <si>
    <t>DRS 634: 2026, Compounded trout fish feeds — Specification</t>
  </si>
  <si>
    <t>This Draft Rwanda Standard specifies requirements for dry compounded trout feeds used as a complete diet and serving as the only source of nutrients for cultured trout species._x000D_
This standard shall apply to the following types of trout diets:_x000D_
a) Starter diets — For small fry and fingerlings of length up to 7.5 cm._x000D_
b) Grower diets — For medium-sized trout (7.6 cm — 22.5 cm)._x000D_
c) Brood stock diets — For large-sized trout (more than 22.6 cm).</t>
  </si>
  <si>
    <t>Animal feeding stuffs (ICS code(s): 65.120)</t>
  </si>
  <si>
    <r>
      <rPr>
        <sz val="11"/>
        <rFont val="Calibri"/>
      </rPr>
      <t>https://members.wto.org/crnattachments/2026/TBT/RWA/26_01799_00_e.pdf</t>
    </r>
  </si>
  <si>
    <t>RS ISO 9831, Animal feeding stuffs, animal products, and faeces or urine — Determination of gross calorific value — Bomb calorimeter methodRS ISO 5983-1, Animal feeding stuffs — Determination of nitrogen content and calculation of crude protein content — Part 1: Kjeldahl methodRS ISO 13903, Animal feeding stuffs — Determination of amino acids contentRS ISO 6496, Animal feeding stuffs — Determination of moisture and other volatile matter contentRS ISO 6865, Animal feeding stuffs — Determination of crude fibre content — Method with intermediate filtrationRS ISO 6492, Animal feeding stuffs — Determination of fat contentRS ISO 5985, Animal feeding stuffs — Determination of ash insoluble in hydrochloric acidRS ISO 6490-1, Animal feeding stuffs — Determination of calcium content — Part 1: Titrimetric methodRS ISO 6491, Animal feeding stuffs — Determination of phosphorus content — Spectrometric methodRS ISO 6497, Animal feeding stuffs — SamplingRS ISO 17375, Animal feeding stuffs — Determination of aflatoxin B1RS ISO 16050, Foodstuffs — Determination of aflatoxin B1, and the total content of aflatoxins B1, B2, G1 and G2 in cereals, nuts and derived products — High-performance liquid chromatographic method</t>
  </si>
  <si>
    <t>DRS 635:2026, Fish feed premix — Specification</t>
  </si>
  <si>
    <t>This Draft Rwanda Standard specifies requirements, sampling, and test methods for fish feed premix as a source of vitamins and trace elements for fish.</t>
  </si>
  <si>
    <r>
      <rPr>
        <sz val="11"/>
        <rFont val="Calibri"/>
      </rPr>
      <t>https://members.wto.org/crnattachments/2026/TBT/RWA/26_01800_00_e.pdf</t>
    </r>
  </si>
  <si>
    <t>AOAC 982.29, Determination of vitamin D in mixed feeds, premixes and pet foodAOAC 985.01, Metals and other elements in plants and pet foodsAOAC 993.20, Iodine value of fats and oils Wijs (cyclohexane – acetic acid solvent) methodAOAC 2004.07, Determination of vitamin B6 by HPLCAOAC 2011.19, Chromium, selenium, and molybdenum in infant FRS ISO 6491, Animal feeding stuffs — Determination of phosphorus content — Spectrometric methodRS ISO 6497, Animal feeding stuffs — SamplingRS ISO 6579-1, Microbiology of the food chain — Horizontal method for the detection, enumeration and serotyping of Salmonella — Part 1: Detection of Salmonella spp.RS ISO 16649-2, Microbiology of food and animal feeding stuffs — Horizontal method for the enumeration of beta-glucuronidase-positive Escherichia coli — Part 2: Colony-count technique at 44 degrees C using 5-bromo-4-chloro-3-indolyl beta-D-glucuronideRS ISO 16050, Foodstuffs — Determination of aflatoxin B1, and the total content of aflatoxins B1, B2, G1 and G2 in cereals, nuts and derived products — High-performance liquid chromatographic methodRS ISO 6888-1, Microbiology of the food chain — Horizontal method for the enumeration of coagulase-positive staphylococci (Staphylococcus aureus and other species) — Part 1: Method using Baird-Parker agar mediumISO 21468, Infant formula and adult nutritionals — Determination of free and total choline and free and total carnitine — Liquid chromatography tandem mass spectrometry (HPLC-MS/MS)RS ISO 21527-2, Microbiology of food and animal feeding stuffs — Horizontal method for the enumeration of yeasts and moulds — Part 2: Colony count technique in products with water activity less than or equal to 0,95ISO 14565, Animal feeding stuffs — Determination of vitamin A content — Method using high-performance liquid chromatographyAOAC 985.33, Official Method 985.33. Vitamin C (Reduced Ascorbic Acid) in Ready-to-Feed Milk-Based Infant Formula 2,6-Dichloroindophenol Titrimetric Method.ISO 6867, Animal feeding stuffs — Determination of vitamin E content — Method using high-performance liquid chromatographyAOAC 2015.14, Simultaneous Determination of Total Vitamins B1, B2, and B6 in Infant Formula and Related NutritionalsRS ISO 20634, Infant formula and adult nutritionals — Determination of vitamin B12 by reversed phase high performance liquid chromatography (RP-HPLC)ISO 20639, Infant formula and adult nutritionals — Determination of pantothenic acid by ultra high performance liquid chromatography and tandem mass spectrometry method (UHPLC-MS/MS)RS ISO 23305, Fortified milk powders, infant formula and adult nutritionals — Determination of total biotin by liquid chromatography coupled with immunoaffinity column clean-up extractionISO 6869, Animal feeding stuffs — Determination of the contents of calcium, copper, iron, magnesium, manganese, potassium, sodium and zinc — Method using atomic absorption spectrometryRS ISO 4833-1, Microbiology of the food chain — Horizontal method for the enumeration of microorganisms Part 1: Colony count at 30 °C by the pour plate techniqueRS CXC 54, Code of practice on Good Animal FeedingAOAC 999.15, Vitamin K in milk and infant formulas. Liquid chromatographic methodAOAC 992.05, Total Folate (Pteroylglutamic Acid) in Infant Formula — Microbiological MethodsISO 20647, Infant formula and adult nutritionals — Determination of total iodine — Inductively coupled plasma mass spectrometry (ICP-MS)RS ISO 20639, Infant formula and adult nutritionals — Determination of pantothenic acid by ultra high performance liquid chromatography and tandem mass spectrometry method (UHPLC-MS/MS)</t>
  </si>
  <si>
    <t>DRS 636: 2026, Fortified pre-packaged cooked beans—Specification</t>
  </si>
  <si>
    <t>This Draft Rwanda Standard specifies requirements, sampling and test methods for fortified pre-packaged cooked beans obtained from different varieties of Phaseolus spp. intended for human consumption</t>
  </si>
  <si>
    <t>Prepackaged and prepared foods (ICS code(s): 67.230)</t>
  </si>
  <si>
    <t>67.230 - Prepackaged and prepared foods</t>
  </si>
  <si>
    <r>
      <rPr>
        <sz val="11"/>
        <rFont val="Calibri"/>
      </rPr>
      <t>https://members.wto.org/crnattachments/2026/TBT/RWA/26_01801_00_e.pdf</t>
    </r>
  </si>
  <si>
    <t>AOAC 2011.14, Calcium, copper, iron, magnesium, manganese, potassium, phosphorus, sodium and zinc in fortified food products. Microwave digestion and inductively coupled plasma-optical emission spectrometryAOAC 944.02, Official method for determination of iron in flour. Spectrophotometric methodAOAC 968.30, Canned vegetables. Drained weight procedureAOAC 985.16, Tin in canned foods — Atomic absorption spectrophotometric methodAOAC 999.11, Determination of lead, cadmium, copper, iron, and zinc in foods, atomic absorption spectrophotometry after dry ashingEAS 900, Cereals and pulses — SamplingEAS 901, Cereals and pulses — Test methodsRS CXS 192, General standard for food additivesRS EAS 1235, Iron-biofortified dry beans — SpecificationRS EAS 38, Labelling of pre-packaged foods — SpecificationRS ISO 16050, Foodstuffs — Determination of aflatoxin B1, and the total content of aflatoxins B1, B2, G1 and G2 in cereals, nuts and derived products — High performance liquid chromatographic methodRS ISO 16649-2, Microbiology of food and animal feeding stuffs — Horizontal method for the enumeration of beta-glucuronidase-positive Escherichia coli — Part 2: Colony-count technique at 44 degrees C using 5-bromo-4-chloro-3-indolyl beta-D-glucuronideRS ISO 1842, Fruit and vegetable products — Determination of pHRS ISO 21527-1, Microbiology of food and animal feedstuffs — Horizontal method for the enumeration of yeasts and moulds — Part 1: Colony count technique in products with water activity greater than or equal to 0.95RS ISO 2173, Fruit and vegetable products — Determination of soluble solids — Refractometric methodRS ISO 6579-1, Microbiology of the food chain — Horizontal method for the detection, enumeration and serotyping of salmonella — Part 1: Detection of salmonella spp.RS ISO 7937, Microbiology of food and animal feeding stuffs — Horizontal method for the enumeration of Clostridium perfringens — Colony-count technique</t>
  </si>
  <si>
    <t>DRS 637: 2026, Sweetpotato collection centre — Basic requirements</t>
  </si>
  <si>
    <t>This Committee Draft standard covers the location, structural, facility, safety and handling requirements for a Sweetpotato collection centre.</t>
  </si>
  <si>
    <t>Storing. Warehousing (ICS code(s): 55.220)</t>
  </si>
  <si>
    <t>55.220 - Storing. Warehousing</t>
  </si>
  <si>
    <r>
      <rPr>
        <sz val="11"/>
        <rFont val="Calibri"/>
      </rPr>
      <t>https://members.wto.org/crnattachments/2026/TBT/RWA/26_01802_00_e.pdf</t>
    </r>
  </si>
  <si>
    <t>RS EAS 771, Fresh sweet potato — SpecificationRS 428, Good agricultural practices — Basic requirementsRS CXC 44, Code of Practice for Packaging and Transport of Fresh Fruit and Vegetables</t>
  </si>
  <si>
    <t>Order of the Ministry of Economy, Environment and Agriculture of Ukraine No. 801 "On Approval of Requirements for Milk, Dairy Products and Spreadable Fats" of 19 January 2026</t>
  </si>
  <si>
    <t>The Order provides for approval of Requirements for milk, dairy products and spreadable fats intended for human consumption, produced in Ukraine or imported (shipped) into the customs territory of Ukraine, at all stages of their marketing._x000D_
The Order establishes detailed requirements regarding:_x000D_
1) the determination of the list of food products covered by this regulation, specifically raw milk, drinking milk, dairy products and spreadable fats, including butter, margarine, spreads and fat blends;_x000D_
2) all types of drinking milk;_x000D_
3) the definition of specific designations for dairy products and spreadable fats used in certain countries and languages;_x000D_
4) the labeling and presentation of food products. For example, the labeling of spreadable fats must indicate the fat content as a percentage;_x000D_
5) the procedures for verifying the declared fat content in spreadable fats._x000D_
This Order also provides that milk, dairy products and spreadable fats that comply with the requirements of the legislation on safety and certain food quality indicators in effect prior to the entry into force of this Order, but do not meet all or specific provisions of the Requirements for milk, dairy products and spreadable fats approved by this Order, may remain in circulation until the end of their minimum shelf life or the expiration date (use-by date).The Order is also notified under the SPS Agreement.</t>
  </si>
  <si>
    <t>Milk and cream, not concentrated nor containing added sugar or other sweetening matter (HS code(s): 0401); Milk and cream, concentrated or containing added sugar or other sweetening matter (HS code(s): 0402); Buttermilk, curdled milk and cream, yogurt, kephir and other fermented or acidified milk and cream, whether or not concentrated or flavoured or containing added sugar or other sweetening matter, fruit, nuts or cocoa, and yogurt may additionally contain chocolate, spices, coffee, plants or cereals (HS code(s): 0403); Whey, whether or not concentrated or containing added sugar or other sweetening matter; products consisting of natural milk constituents, whether or not containing added sugar or other sweetening matter, n.e.s. (HS code(s): 0404); Butter, incl. dehydrated butter and ghee, and other fats and oils derived from milk; dairy spreads (HS code(s): 0405); Cheese and curd (HS code(s): 0406); - Lactose and lactose syrup: (HS code(s): 17021); Casein (HS code(s): 350110)</t>
  </si>
  <si>
    <t>0401 - Milk and cream, not concentrated nor containing added sugar or other sweetening matter; 0402 - Milk and cream, concentrated or containing added sugar or other sweetening matter; 0403 - Buttermilk, curdled milk and cream, yogurt, kephir and other fermented or acidified milk and cream, whether or not concentrated or flavoured or containing added sugar or other sweetening matter, fruit, nuts or cocoa, and yogurt may additionally contain chocolate, spices, coffee, plants or cereals; 0404 - Whey, whether or not concentrated or containing added sugar or other sweetening matter; products consisting of natural milk constituents, whether or not containing added sugar or other sweetening matter, n.e.s.; 0405 - Butter, incl. dehydrated butter and ghee, and other fats and oils derived from milk; dairy spreads; 0406 - Cheese and curd; 17021 - - Lactose and lactose syrup:; 350110 - Casein</t>
  </si>
  <si>
    <t>67.100 - Milk and milk products</t>
  </si>
  <si>
    <r>
      <rPr>
        <sz val="11"/>
        <rFont val="Calibri"/>
      </rPr>
      <t>https://members.wto.org/crnattachments/2026/TBT/UKR/26_01804_00_x.pdf</t>
    </r>
  </si>
  <si>
    <t>Laws of Ukraine "On State Control over Compliance with Legislation on Food, Feed, Animal by-products, Animal Health and Welfare"; "On Consumer Information on Food"; "On Basic Principles and Requirements for Food Safety and Quality"; "On Milk and Dairy Products";Regulation (EU) No 1308/2013 of the European Parliament and of the Council of 17 December 2013 establishing a common organisation of the markets in agricultural products and repealing Council Regulations (EEC) No 922/72, (EEC) No 234/79, (EC) No 1037/2001 and (EC) No 1234/2007;Commission Regulation (EC) No 445/2007 of 23 April 2007 laying down certain detailed rules for the application of Council Regulation (EC) No 2991/94 laying down standards for spreadable fats and of Council Regulation (EEC) No 1898/87 on the protection of designations used in the marketing of milk and milk products;2010/791/EU: Commission Decision of 20 December 2010 listing the products referred to in the second subparagraph of point III(1) of Annex XII to Council Regulation (EC) No 1234/2007.</t>
  </si>
  <si>
    <t>South Africa</t>
  </si>
  <si>
    <t>Regulations relating to rooibos and green Rooibos products intended for sale in the Republic of South Africa: Amendment</t>
  </si>
  <si>
    <t>The proposed regulations set minimum standards for the Rooibos and Green Rooibos products and prescribe the labelling of such products when presented for sale as well as the control systems to ensure compliance with the standards.  Food safety issues are excluded from the proposed regulations.</t>
  </si>
  <si>
    <t>Rooibos and Green Rooibos products</t>
  </si>
  <si>
    <t>0602 - Live plants incl. their roots, cuttings and slips; mushroom spawn (excl. bulbs, tubers, tuberous roots, corms, crowns and rhizomes, and chicory plants and roots)</t>
  </si>
  <si>
    <t>67.040 - Food products in general</t>
  </si>
  <si>
    <t>Reducing trade barriers and facilitating trade (TBT)</t>
  </si>
  <si>
    <t>Enable the industry to utilize a variety of Rooibos quality (product standardisation) and with optimum consumer satisfaction.</t>
  </si>
  <si>
    <r>
      <rPr>
        <sz val="11"/>
        <rFont val="Calibri"/>
      </rPr>
      <t>https://members.wto.org/crnattachments/2026/TBT/ZAF/26_01821_00_e.pdf</t>
    </r>
  </si>
  <si>
    <t>Regulations regarding Rooibos and Green Rooibos products intended for sale in the Republic of South Africa: Amendment</t>
  </si>
  <si>
    <t>ANP Resolution Nº 997, 25 March 2026</t>
  </si>
  <si>
    <t>Establishes the specifications for JET A and JET A-1 aviation kerosene and synthetic blending components, as well as the quality control obligations to be met by economic agents that market these products in the national territory.</t>
  </si>
  <si>
    <t>AIRCRAFT, SPACECRAFT, AND PARTS THEREOF (HS code(s): 88)</t>
  </si>
  <si>
    <t>88 - AIRCRAFT, SPACECRAFT, AND PARTS THEREOF</t>
  </si>
  <si>
    <t>49.020 - Aircraft and space vehicles in general</t>
  </si>
  <si>
    <r>
      <rPr>
        <sz val="11"/>
        <rFont val="Calibri"/>
      </rPr>
      <t>https://www.in.gov.br/en/web/dou/-/resolucao-anp-n-997-de-25-de-marco-de-2026-695460631</t>
    </r>
  </si>
  <si>
    <t>1) Brazilian Official Gazette 58 on 26 March 2025, section 1, page 66</t>
  </si>
  <si>
    <t>UK Fertilisers: Regulatory Reform Modernising fertilisers legislation to develop a harmonised regulatory framework for placing fertilising products on the market across the UK</t>
  </si>
  <si>
    <t>This notification intends to make Members aware of a consultation and call for evidence on proposals to repeal existing fertilisers legislation and develop a new regulatory framework for placing fertilising products on the market in the UK. The consultation seeks views on proposals for a single regulatory framework for placing fertilisers on the market in the UK (UK Fertilising Products Regulation) based on conformity assessment procedure.The call for evidence seeks views and evidence on newer and alternative fertilising products and materials to inform future development of UK fertilisers legislation. </t>
  </si>
  <si>
    <t>HS 3102HS 3103,HS 3104HS 3105 HS 2836HS29299090 The proposals being consulted on for a new regulatory framework for fertilisers will be applicable to inorganic fertilisers, liming materials and inhibitors, made from virgin materials and substances</t>
  </si>
  <si>
    <t>2836 - Carbonates; peroxocarbonates "percarbonates"; commercial ammonium carbonate containing ammonium carbamate; 292990 - Compounds with nitrogen function (excl. amine-function compounds; oxygen-function amino-compounds; quaternary ammonium salts and hydroxides; lecithin and other phosphoaminolipids; carboxyamide-function compounds; amide-function compounds of carbonic acid; carboxyimide-function, imine-function or nitrile-function compounds; diazo-, azo- or azoxy-compounds; organic derivatives of hydrazine or of hydroxylamine and isocyanates); 3102 - Mineral or chemical nitrogenous fertilisers (excl. those in tablets or similar forms, or in packages with a gross weight of &lt;= 10 kg); 3103 - Mineral or chemical phosphatic fertilisers (excl. those in tablets or similar forms, or in packages with a gross weight of &lt;= 10 kg); 3104 - Mineral or chemical potassic fertilisers (excl. those in tablets or similar forms, or in packages with a gross weight of &lt;= 10 kg); 3105 - Mineral or chemical fertilisers containing two or three of the fertilising elements nitrogen, phosphorus and potassium; other fertilisers (excl. pure animal or vegetable fertilisers or mineral or chemical nitrogenous, phosphatic or potassic fertilisers); animal, vegetable, mineral or chemical fertilisers in tablets or similar forms or in packages of a gross weight of &lt;= 10 kg</t>
  </si>
  <si>
    <t>Protection of human health or safety (TBT); Protection of animal or plant life or health (TBT)</t>
  </si>
  <si>
    <t>The proposals outline the requirements businesses need to put in place to ensure the effective protection of human health and the environment. These proposals are also designed to support innovation and the development of more sustainable products in the fertiliser sector. Defra is seeking views to make sure the proposed regulation meets the requirements of consumers and businesses.</t>
  </si>
  <si>
    <r>
      <rPr>
        <sz val="11"/>
        <rFont val="Calibri"/>
      </rPr>
      <t>https://members.wto.org/crnattachments/2026/TBT/GBR/26_01789_00_x.pdf
https://members.wto.org/crnattachments/2026/TBT/GBR/26_01789_01_e.pdf</t>
    </r>
  </si>
  <si>
    <t>UK fertilisers: regulatory reform - Defra - Citizen Space</t>
  </si>
  <si>
    <t>UK REACH Restriction on Substances in Tattoo Inks and Permanent Make-up</t>
  </si>
  <si>
    <t>This legislation will place restrictions in the UK on the use and placing on the market of mixtures containing certain hazardous substances for tattooing procedures and Permanent Make Up (PMU) treatments. The restriction will apply concentration limits to substances classified in the GB mandatory classification and labelling list as: Carcinogen category 1A, 1B and 2; Germ cell mutagen category 1A, 1B and 2; Reproductive toxicant category 1A, 1B and 2; Skin sensitising category 1, 1A and 1B; Skin corrosive category 1, 1A, 1B and 1C substances; and Serious eye damaging category 1 substances. Restriction conditions will also apply to substances listed in Annexes 2 and 4 of the Cosmetic Product Regulations, that are prohibited from use in cosmetics. The restriction will also apply labelling requirements to mixtures for tattooing purposes with substances in scope of the restriction. This includes specific labelling requirements to clearly communicate the use of pH regulators, as well as allergen warnings for mixtures containing nickel or chromium (VI).</t>
  </si>
  <si>
    <t>Ink, whether or not concentrated or solid (excl. printing ink) (HS code(s): 321590) - Chemical/Substances used in the formulation of Tattoo inks or permanent makeup. </t>
  </si>
  <si>
    <t>321590 - Ink, whether or not concentrated or solid (excl. printing ink)</t>
  </si>
  <si>
    <t>The hazardous substances identified in tattoo inks and PMU present a risk to human health. The substances in question are carcinogenic, mutagenic, toxic to reproduction, skin sensitising, corrosive and eye damaging.  The proposed measures are deemed as the most appropriate method to address the identified risks.</t>
  </si>
  <si>
    <t>December 2026</t>
  </si>
  <si>
    <t>December 2028 for formulators and suppliers. 
With an additional date of December 2029 for tattoo artists and PMU professionals to use up non-compliant inks.</t>
  </si>
  <si>
    <r>
      <rPr>
        <sz val="11"/>
        <rFont val="Calibri"/>
      </rPr>
      <t>https://members.wto.org/crnattachments/2026/TBT/GBR/26_01788_00_e.pdf</t>
    </r>
  </si>
  <si>
    <t>Decision ReportGB Mandatory Classification and Labelling listCosmetic Product RegulationUK REACH RegulationHSE Final Opinions</t>
  </si>
  <si>
    <t>DARS 2223:2026 Bullet resistance fabrics and clothing articles - Specification</t>
  </si>
  <si>
    <t>This Working Draft African Standard specifies requirements, test methods and sampling of bullet resistant fabrics intended to provide protection against bullets.Note 1: The tests described in the standard have inherent hazards, hence adequate safety norms for personnel and property shall be employed strictly while conducting the tests. Note 2: This standard does not cover the threats from knives and sharply pointed instruments.  It does not also cover specific requirements in terms of protection area of the body, accepted weight penalty of the jackets, threat perception and operating conditions since these are dependent upon the user/purchaser</t>
  </si>
  <si>
    <t>Textile fabrics (ICS code(s): 59.080.30)</t>
  </si>
  <si>
    <t>59.080.30 - Textile fabrics</t>
  </si>
  <si>
    <r>
      <rPr>
        <sz val="11"/>
        <rFont val="Calibri"/>
      </rPr>
      <t>https://members.wto.org/crnattachments/2026/TBT/KEN/26_01793_00_e.pdf</t>
    </r>
  </si>
  <si>
    <t>ISO 105-X12:2016, Textiles — Tests for colour fastness Part X12: Colour fastness to rubbingISO 5077:2007, Textiles — Determination of dimensional change in washing and dryingISO 12947-1:1998, Textiles — Determination of the abrasion resistance of fabrics by the Martindale method Part 1: Martindale abrasion testing apparatusISO 13934-1:2013, Textiles — Tensile properties of fabrics Part 1: Determination of maximum force and elongation at maximum force using the strip methodISO 13936-2:2004, Textiles — Determination of the slippage resistance of yarns at a seam in woven fabrics Part 2: Fixed load methodISO 13937-4:2000, Textiles — Tear properties of fabrics Part 4: Determination of tear force of tongue-shaped test specimens (Double tear test)</t>
  </si>
  <si>
    <t>Use of Official Digital Regulatory Platforms for Issuance of Marketing Authorization for Pharmaceutical Products for Human Use </t>
  </si>
  <si>
    <t>The policy institutionalizes the use of FDA eServices and other official digital regulatory platforms in the submission, evaluation, and issuance of marketing authorization of pharmaceutical products for human use. </t>
  </si>
  <si>
    <t>Republic Act (RA) No. 3720, otherwise known as the “Foods, Drugs and Devices, and Cosmetics Act”, as amended, and RA No. 9711, otherwise known as the “Food and Drug Administration (FDA) Act of 2009”, and its implementing rules and regulations, mandated the FDA to ensure the safety, efficacy, and quality of health products in the Philippines. The FDA continuously adopts regulatory innovations to enhance efficiency, transparency, traceability, and integrity of regulatory processes.   Consistent with the principles of Good Review Practices (GRevP) promoted by the World Health Organization, regulatory authorities are encouraged to institutionalize structured, transparent, consistent, and well-documented review processes supported by digital systems. Advancing digital regulatory maturity is critical to improving review timelines, enhancing traceability of regulatory actions, ensuring data integrity, and promoting reliance and regulatory convergence. In support thereof, official digital regulatory platforms such as FDA eServices Portal System were developed to be the online platform for FDA Authorization applications. The Automatic Renewal (AR), Principal Certificate of Product Registration (PCPR) conversion, and Certificate of Listing of Identical Drug Product (CLIDP) applications through the eServices Portal System have been implemented in 2021.The increasing volume and complexity of applications for marketing authorization necessitates the streamlined use of electronic systems to support regulatory submissions, evaluation, communication, and issuance of authorizations. Therefore, the Circular is being issued to institutionalize FDA eServices and other official digital regulatory platforms to support good regulatory practices, business continuity, and improved stakeholder access to FDA services. </t>
  </si>
  <si>
    <r>
      <rPr>
        <sz val="11"/>
        <rFont val="Calibri"/>
      </rPr>
      <t>https://members.wto.org/crnattachments/2026/TBT/PHL/26_01781_00_e.pdf
https://members.wto.org/crnattachments/2026/TBT/PHL/26_01781_02_e.pdf
https://members.wto.org/crnattachments/2026/TBT/PHL/26_01781_03_e.pdf
https://members.wto.org/crnattachments/2026/TBT/PHL/26_01781_01_e.pdf</t>
    </r>
  </si>
  <si>
    <t>Republic Act (RA) 3720: “Foods, Drugs and Devices, and Cosmetics Act”RA No. 9711: “Food and Drug Administration (FDA) Act of 2009”FC No. 2020-026: Food and Drug Action Center (FDAC) New Normal Operational Guidelines of the Food and Drug AdministrationFDA Advisory (FA) No. 2022-0418: Implementation of the Food and Drug Administration eServices Portal System for Certificate of Listing of Identical Drug Product (CLIDP) Applications</t>
  </si>
  <si>
    <t>Guidelines on the Use of Electronic Services (e-Services) System for the Registration of Processed Food Products Repealing, FDA Circular No. 2020-033 “Procedure for the Use of the Modified Electronic Registration System for Raw Materials and Prepackaged Processed Food Products”</t>
  </si>
  <si>
    <t>This Circular is issued to provide guidelines to Food Business Operators (FBOs) on the implementation and utilization of the new E-Services System for the electronic registration of processed food products. Specifically, it aims to: A. Upgrade the current system from Electronic Registration Portal to e-Services System, and B. Provide procedural guidelines on the application of CPR using the e-Serv system.</t>
  </si>
  <si>
    <t>Food technology (ICS code(s): 67)</t>
  </si>
  <si>
    <t>Upgrading of system</t>
  </si>
  <si>
    <r>
      <rPr>
        <sz val="11"/>
        <rFont val="Calibri"/>
      </rPr>
      <t>https://members.wto.org/crnattachments/2026/TBT/PHL/26_01782_00_e.pdf
https://members.wto.org/crnattachments/2026/TBT/PHL/26_01782_01_e.pdf
https://members.wto.org/crnattachments/2026/TBT/PHL/26_01782_02_e.pdf</t>
    </r>
  </si>
  <si>
    <t>FDA Circular (FC) No. 2020-03</t>
  </si>
  <si>
    <t>Adoption of Codex General Standard for Fruit Juices and Nectars (CXS 247-2005) as Technical Regulation</t>
  </si>
  <si>
    <t>This Order aims to establish updated, science-based regulatory standards for fruit beverages that ensure product quality, safety, and consumer protection, in harmonization with international Codex standards and existing national food safety regulations.Specifically, it aims to:A. Revise and update the guidelines on the naming of fruit beverages by repealing Administrative Order No. 90-A, s. 1980, entitled “Naming of Fruit Beverages.”B. Establish standards, guidelines, and limits for composition and quality factors, food additives, processing aids, contaminants, hygiene, labeling, and methods of analysis and sampling, consistent with the revised Codex General Standard for Fruit Juices and Nectar.</t>
  </si>
  <si>
    <t>2009 - Fruit juices, incl. grape must, and vegetable juices, unfermented, not containing added spirit, whether or not containing added sugar or other sweetening matter</t>
  </si>
  <si>
    <t>67.160 - Beverages; 67.040 - Food products in general</t>
  </si>
  <si>
    <r>
      <rPr>
        <sz val="11"/>
        <rFont val="Calibri"/>
      </rPr>
      <t>https://members.wto.org/crnattachments/2026/TBT/PHL/26_01783_00_e.pdf
https://www.fda.gov.ph/draft-for-comments-adoption-of-codex-general-standard-for-fruit-juices-and-nectars-cxs-247-2005-as-technical-regulation/</t>
    </r>
  </si>
  <si>
    <t>Codex General Standard for Fruit Juices and Nectars (CXS 247-2005) </t>
  </si>
  <si>
    <t>DRS 436: 2026, Instant fortified whole maize flour—Specification</t>
  </si>
  <si>
    <t>This Draft Rwanda Standard specifies requirements, sampling and test methods for instant fortified whole maize flour intended for human consumption</t>
  </si>
  <si>
    <t>Cereals, pulses and derived products (ICS code(s): 67.060)</t>
  </si>
  <si>
    <t>110220 - Maize "corn" flour</t>
  </si>
  <si>
    <r>
      <rPr>
        <sz val="11"/>
        <rFont val="Calibri"/>
      </rPr>
      <t>https://members.wto.org/crnattachments/2026/TBT/RWA/26_01791_00_e.pdf</t>
    </r>
  </si>
  <si>
    <t>AOAC 2001.04, Determination of Fumonisins B1 and B2 in Corn and Corn Flakes Liquid Chromatography with Immunoaffinity Column CleanupAOAC 2001.13, Determination of Vitamin A (Retinol) in food — Liquid ChromatographyAOAC 2004.05, Total folates in cereal and cereal foods — Microbiological Assay-Trienzyme ProcedureAOAC 2011.14, Calcium, Copper, Iron, Magnesium, Manganese, Potassium, Phosphorus, Sodium and Zinc in fortified food products. Microwave Digestion and Inductively Coupled Plasma-Optical Emission SpectrometryAOAC 944.02, Determination of Iron in flour. Spectrophotometric methodAOAC 952.13, Arsenic in food — Silver diethyldithiocarbamateAOAC 953.17, Thiamine (vitamin B1) in grain products. Fluorometric (rapid) methodAOAC 961.15, Vitamin B6 (pyridoxine pyridoxal pyridoxamine) in food extracts. Microbiological methodAOAC 970.65, Riboflavin (Vitamin B2) in foods and vitamin preparationsAOAC 975.41, Niacin and niacinamide in cereal products. Automated methodEAS 900, Cereals and Pulses — SamplingEAS 901, Cereals and cereal products — Test methodsISO 20634, Infant formula and adult nutritionals — Determination of vitamin B12 by reversed phase high performance liquid chromatography (RP-HPLC)RS CXC 1, General Principles of Food HygieneRS CXS 192, general standard for food additivesRS EAS 2, Maize grains — SpecificationRS EAS 38, Labelling of pre-packaged foods — General requirementsRS EAS 44, Milled maize (corn) products — SpecificationRS EAS 803, Nutrition labelling — RequirementsRS ISO 11085, Cereals, cereals-based products and animal feeding stuffs — Determination of crude fat and total fat content by the Randall extraction methodRS ISO 16050, Foodstuffs — Determination of aflatoxin B1, and the total content of aflatoxins B1, B2, G1 and G2 in cereals, nuts and derived products — High-performance liquid chromatographic methodRS ISO 16649-2, Microbiology of food and animal feeding stuffs — Horizontal method for the enumeration of beta-glucuronidase-positive Escherichia coli — Part 2: Colony-count technique at 44 degrees C using 5bromo4-chloro-3-indolyl beta-D-glucuronideRS ISO 21527-2, Microbiology of food and animal feeding stuffs — Horizontal method for the enumeration of yeasts and moulds — Part 2: Colony count technique in products with water activity less than or equal to 0,95RS ISO 2171, Cereals, pulses and by-products — Determination of ash yield by incinerationRS ISO 4833-1, Microbiology of the food chain — Horizontal method for the enumeration of microorganisms — Part 1: Colony count at 30 degrees C by the pour plate techniqueRS ISO 5498, Agricultural food products — Determination crude fibre Content-General methodRS ISO 5985, Animal feeding stuffs — Determination of ash insoluble in hydrochloric acidRS ISO 6579-1, Microbiology of the food chain — Horizontal method for the detection, enumeration and serotyping of Salmonella — Part 1: Detection of Salmonella spp.RS ISO 6888-1, Microbiology of food and animal feeding stuffs — Horizontal method for the enumeration of coagulase-positive staphylococci (Staphylococcus aureus and other species) — Part 1: Technique using BairdParker agar mediumRS ISO 7305, Milled cereal products — Determination of fat acidity</t>
  </si>
  <si>
    <t>Fish seeds and fingerlings — Requirements for certification</t>
  </si>
  <si>
    <t>This Draft Rwanda Standard specifies the certification requirements for fish seeds and fingerlings production, rearing, stocking, transport and its monitoring.</t>
  </si>
  <si>
    <t>67.120.30 - Fish and fishery products; 67.060 - Cereals, pulses and derived products</t>
  </si>
  <si>
    <r>
      <rPr>
        <sz val="11"/>
        <rFont val="Calibri"/>
      </rPr>
      <t>https://members.wto.org/crnattachments/2026/TBT/RWA/26_01792_00_e.pdf</t>
    </r>
  </si>
  <si>
    <t>PCD 784:2026, Textiles – Scarf — Specification, First edition</t>
  </si>
  <si>
    <t>This Draft Zanzibar National Standard specifies the requirements, sampling and test methods for woven and knitted scarves and fabrics intended for their manufacture._x000D_
It does not specify design and finishing._x000D_
This standard is not applicable to abaya scarves.</t>
  </si>
  <si>
    <t>Shawls, scarves, mufflers, mantillas, veils and similar articles (excl. knitted or crocheted) (HS code(s): 6214); Textile fabrics (ICS code(s): 59.080.30)</t>
  </si>
  <si>
    <t>6214 - Shawls, scarves, mufflers, mantillas, veils and similar articles (excl. knitted or crocheted)</t>
  </si>
  <si>
    <t>To be determined and notified</t>
  </si>
  <si>
    <r>
      <rPr>
        <sz val="11"/>
        <rFont val="Calibri"/>
      </rPr>
      <t>https://members.wto.org/crnattachments/2026/TBT/TZA/26_01794_00_e.pdf</t>
    </r>
  </si>
  <si>
    <t>ISO 105-B01, Textiles — Tests for colour fastness — Part B01: Colour fastness to light: Daylight.ISO 105-B02, Textiles — Tests for colour fastness — Part B02: Colour fastness to artificial light: Xenon arc fading lamp test.ISO 105-C10, Textiles — Tests for colour fastness — Part C10: Colour fastness to washing with soap or soap and soda.ISO 105-D01, Textiles — Tests for colour fastness — Part D01: Colour fastness to dry cleaning.ISO 105-E04, Textiles — Tests for colour fastness — Part E04: Colour fastness to perspiration.ISO 105-X11, Textiles — Tests for colour fastness - Part X11: Colour fastness to hot pressing.ISO 105-X12, Textiles —Tests for colour fastness — Part X12: Colour fastness to rubbing.ISO 1833, Textiles — Quantitative chemical analysis.ISO 2859-1: Sampling procedures for inspection by attributes. Part 1: Sampling schemes indexed by acceptance quality limit (AQL) for lot-by-lot inspection.ISO 3071, Textiles — Determination of pH of the aqueous extract.ISO 3801, Textiles — Woven fabrics — Determination of mass per unit length and mass per unit area.ISO 6330, Textiles — Domestic washing and drying procedures for textile testing.ISO 12945-2, Textiles — Determination of fabric propensity to surface pilling, fuzzing or matting — Part 2: Modified Martindale method.ISO 8559‑2, Size designation of clothes — Part 2: Primary and secondary dimension indicators.ISO 13934-1, Textiles — Tensile properties of fabrics — Part 1: Determination of maximum force and elongation at maximum force using the strip method.ISO 13935-1, Textiles — Seam tensile properties of fabrics and made-up textile articles — Part 1: Determination of maximum force to seam rupture using the strip method.ISO 13936-1, Textiles — Determination of the slippage resistance of yarns at a seam in woven fabrics Part 1: Fixed seam opening method.ISO 13937-4: Textiles — Tear properties of fabrics. Part 4: Determination of tear force of tongue-shaped test specimens (Double tear test).ISO 13938, Textiles — Bursting properties of fabricsISO 14362-3, Textiles — Methods for determination of certain aromatic amines derived from azo colorants. Part 3: Detection of the use of certain azo colorants, which may release 4-aminoazobenzene.ISO 22198, Textiles — Fabrics — Determination of width and length</t>
  </si>
  <si>
    <t>PCD 783:2026, Textiles – Abaya and abaya scarf — Specification, First edition</t>
  </si>
  <si>
    <t>This Draft Zanzibar National Standard specifies the requirements, sampling and test methods for woven and knitted abayas (‘Baibui’ in Swahili), abaya scarves and fabrics intended for their manufacture._x000D_
It does not specify design and finishing.</t>
  </si>
  <si>
    <r>
      <rPr>
        <sz val="11"/>
        <rFont val="Calibri"/>
      </rPr>
      <t>https://members.wto.org/crnattachments/2026/TBT/TZA/26_01795_00_e.pdf</t>
    </r>
  </si>
  <si>
    <t>ISO 105-B01, Textiles — Tests for colour fastness — Part B01: Colour fastness to light: Daylight.ISO 105-B02, Textiles — Tests for colour fastness — Part B02: Colour fastness to artificial light: Xenon arc fading lamp test.ISO 105-C10, Textiles — Tests for colour fastness — Part C10: Colour fastness to washing with soap or soap and soda.ISO 105-D01, Textiles — Tests for colour fastness — Part D01: Colour fastness to dry cleaning.ISO 105-E04, Textiles — Tests for colour fastness — Part E04: Colour fastness to perspiration.ISO 105-X11, Textiles — Tests for colour fastness - Part X11: Colour fastness to hot pressing.ISO 105-X12, Textiles —Tests for colour fastness — Part X12: Colour fastness to rubbing.ISO 1833, Textiles — Quantitative chemical analysis.ISO 2859-1: Sampling procedures for inspection by attributes. Part 1: Sampling schemes indexed by acceptance quality limit (AQL) for lot-by-lot inspection.ISO 3071, Textiles — Determination of pH of the aqueous extract.ISO 3801, Textiles — Woven fabrics — Determination of mass per unit length and mass per unit area.ISO 6330, Textiles — Domestic washing and drying procedures for textile testing.ISO 12945-2, Textiles — Determination of fabric propensity to surface pilling, fuzzing or matting — Part 2: Modified Martindale method.ISO 8559‑2, Size designation of clothes — Part 2: Primary and secondary dimension indicators.ISO 13934-1, Textiles — Tensile properties of fabrics — Part 1: Determination of maximum force and elongation at maximum force using the strip method.ISO 13935-1, Textiles — Seam tensile properties of fabrics and made-up textile articles — Part 1: Determination of maximum force to seam rupture using the strip method.ISO 13936-1, Textiles — Determination of the slippage resistance of yarns at a seam in woven fabrics Part 1: Fixed seam opening method.ISO 13937-4: Textiles — Tear properties of fabrics. Part 4: Determination of tear force of tongue-shaped test specimens (Double tear test).ISO 14362-3, Textiles — Methods for determination of certain aromatic amines derived from azo colorants. Part 3: Detection of the use of certain azo colorants, which may release 4-aminoazobenzene.ISO 22198, Textiles — Fabrics — Determination of width and length</t>
  </si>
  <si>
    <t>Medical Devices; Radiology Devices; Classification of Blood 
Irradiators</t>
  </si>
  <si>
    <t>Proposed rule - The Food and Drug Administration (FDA) is proposing to 
classify blood irradiator devices (product code MOT), unclassified 
preamendments devices, as follows: blood irradiator devices intended to 
prevent transfusion-associated graft-versus-host disease into class II 
(special controls) with premarket notification and blood irradiator 
devices intended to prevent metastasis into class III (premarket 
approval) to provide a reasonable assurance of safety and effectiveness 
of these devices. Elsewhere in this issue of the Federal Register, FDA 
is issuing a proposed order proposing to require the filing of a 
premarket approval application for blood irradiator devices intended to 
prevent metastasis. </t>
  </si>
  <si>
    <t>Blood irradiator devices; Quality (ICS code(s): 03.120); Radiographic equipment (ICS code(s): 11.040.50)</t>
  </si>
  <si>
    <t>03.120 - Quality; 11.040.50 - Radiographic equipment</t>
  </si>
  <si>
    <r>
      <rPr>
        <sz val="11"/>
        <rFont val="Calibri"/>
      </rPr>
      <t>https://members.wto.org/crnattachments/2026/TBT/USA/26_01779_00_e.pdf</t>
    </r>
  </si>
  <si>
    <t>91 Federal Register (FR) 12951, 18 March 2026; Title 21 Code of Federal Regulations (CFR) Part 892_x000D_
https://www.govinfo.gov/content/pkg/FR-2026-03-18/html/2026-05320.htm_x000D_
https://www.govinfo.gov/content/pkg/FR-2026-03-18/pdf/2026-05320.pdf_x000D_
This proposed rule is identified by Docket Number FDA-2025-N-5996. The Docket Folder is available from Regulations.gov at https://www.regulations.gov/docket/FDA-2025-N-5996/document and provides access to primary and supporting documents as well as comments received. Documents are also accessible from Regulations.gov by searching the Docket Number. _x000D_
_x000D_
Effective Date of Requirement for Premarket Approval Applications 
for Blood Irradiators Intended To Prevent Metastasis; Proposed amendment; proposed order, published 18 March 2026:_x000D_
https://www.govinfo.gov/content/pkg/FR-2026-03-18/html/2026-05322.htm_x000D_
https://www.govinfo.gov/content/pkg/FR-2026-03-18/pdf/2026-05322.pdf</t>
  </si>
  <si>
    <t>Automated Vehicles (Marketing Restrictions) Regulations 2026</t>
  </si>
  <si>
    <t>These Regulations set out a list of restricted terms for the purposes of section 78 of the Automated Vehicles Act 2024 (“the Act”). That section provides that restricted terms may be used in connection with road vehicles only if used in connection with authorised automated vehicles. Subject to potential defences provided for by section 78 of the Act, a person commits an offence by using a restricted term in connection with the promotion or supply to Great Britain of a road vehicle, or of a product intended for use as equipment of a road vehicle, if the road vehicle is not an authorised automated vehicle. An authorised automated vehicle is a road vehicle authorised under section 3 of the Act for use as an automated vehicle.</t>
  </si>
  <si>
    <t>8701 - Tractors (other than tractors of heading 8709)8702 - Motor vehicles for the transport of ten or more persons, including the driver8703 - Motor cars and other motor vehicles principally designed for the transport of persons (other than those of heading 8702), including station wagons and racing cars8704 - Motor vehicles for the transport of goods8705 - Special purpose motor vehicles, other than those principally designed for the transport of persons or goods (for example, breakdown lorries, crane lorries, fire fighting vehicles, concrete-mixer lorries, road sweeper lorries, spraying lorries, mobile workshops, mobile radiological units)</t>
  </si>
  <si>
    <t>8701 - Tractors (other than tractors of heading 8709); 8702 - Motor vehicles for the transport of &gt;= 10 persons, incl. driver; 8703 - Motor cars and other motor vehicles principally designed for the transport of &lt;10 persons, incl. station wagons and racing cars (excl. motor vehicles of heading 8702); 8704 - Motor vehicles for the transport of goods, incl. chassis with engine and cab; 8705 - Special purpose motor vehicles (other than those principally designed for the transport of persons or goods), e.g. breakdown lorries, crane lorries, fire fighting vehicles, concrete-mixer lorries, road sweeper lorries, spraying lorries, mobile workshops and mobile radiological units</t>
  </si>
  <si>
    <t>43.040.10 - Electrical and electronic equipment</t>
  </si>
  <si>
    <t>The law sets out an authorisation process to determine whether a vehicle can safely drive itself without being controlled or monitored by a human. This process would be undermined if businesses are able to claim that their vehicles are self-driving without getting the vehicles authorised.Such marketing is also dangerous: it can mislead drivers into thinking that they do not need to pay attention to the road. As more manufacturers offer high-end driver assistance systems, misleading marketing risks worsening road safety.A specific restriction on the use of particular terms is necessary over and above the general prohibition on communications that are likely to confuse as to the autonomous capability of a road vehicle. This is important to help bring clarity to public understanding by protecting certain marketing terms, so that they can only be used in connection with authorised vehicles and help build public trust in the technology.  Pilots of commercial self‑driving vehicles may begin in GB in 2026, highlighting the importance of a clear distinction between self‑driving and advanced driver‑assistance systems.</t>
  </si>
  <si>
    <t>Q2 2026</t>
  </si>
  <si>
    <t>Q4 2026</t>
  </si>
  <si>
    <r>
      <rPr>
        <sz val="11"/>
        <rFont val="Calibri"/>
      </rPr>
      <t>https://assets.publishing.service.gov.uk/media/6835d53a9c2ff625fff69338/draft-market-standards-the-automated-vehicles-marketing-restrictions-regulations.pdf</t>
    </r>
  </si>
  <si>
    <t>Consultation on the Automated Vehicles (Marketing Restrictions) Regulations 2026https://www.gov.uk/government/consultations/automated-vehicles-protecting-marketing-terms/automated-vehicles-protecting-marketing-termsAutomated Vehicles Act 2024https://www.legislation.gov.uk/ukpga/2024/10/contents</t>
  </si>
  <si>
    <t>Partial amendment to the Minimum Requirements for Biological ProductsPartial amendment to the Public Notice on National Release Testing</t>
  </si>
  <si>
    <t>The Minimum Requirements for Biological Products will be amended as follows:The standard for “Freeze-dried Live Attenuated Measles, Mumps, Rubella Combined Vaccine” that is to be newly approved will be added.The Public Notice on National Release Testing will be amended as follows: The criterion, fee, quantity and Institution for National Release Testing for “Freeze-dried Live Attenuated Measles, Mumps, Rubella Combined Vaccine” that is to be newly approved will be added.</t>
  </si>
  <si>
    <t>Pharmaceutical products (HS: 30)</t>
  </si>
  <si>
    <t>To establish the standard for manufacturing process, properties, quality, storage, and others of pharmaceuticals to which special attention must be paid for the attainment of public health and sanitation (Biological products). In addition, to stipulate the pharmaceuticals to which special attention must be paid for the attainment of public health and sanitation as subject to National Release Testing, as well as fee, criterion, quantity and institution for the testing.</t>
  </si>
  <si>
    <r>
      <rPr>
        <sz val="11"/>
        <rFont val="Calibri"/>
      </rPr>
      <t>https://members.wto.org/crnattachments/2026/TBT/JPN/26_01748_00_e.pdf</t>
    </r>
  </si>
  <si>
    <t>Act on Securing Quality, Efficacy and Safety of Products Including Pharmaceuticals and Medical Devices. https://www.japaneselawtranslation.go.jp/en/laws/view/3213This amendment will be published in “KAMPO” (Official Gazette) when adopted.</t>
  </si>
  <si>
    <t>Draft of Full Amendment to the Notification on Warning Messages on the Packaging of Tobacco Products</t>
  </si>
  <si>
    <t>Pursuant to National Health Promotion Act and Enforcement Decree of the National Health Promotion Act, which mandate the replacement of warning images and text on cigarette packs every 24 months, the new 6th series of cigarette pack warning images and text have been determined.</t>
  </si>
  <si>
    <t>(HS code(s): 2402; 2403; 2404)</t>
  </si>
  <si>
    <t>2402 - Cigars, cheroots, cigarillos and cigarettes of tobacco or of tobacco substitutes; 2403 - Manufactured tobacco and manufactured tobacco substitutes, "homogenised" or "reconstituted" tobacco, tobacco extracts and tobacco essences (excl. products of 2404 and cigars, incl. cheroots, cigarillos and cigarettes); 2404 - Products containing tobacco, reconstituted tobacco, nicotine, or tobacco or nicotine substitutes, intended for inhalation without combustion; other nicotine containing products intended for the intake of nicotine into the human body</t>
  </si>
  <si>
    <t>Consumer information, labelling (TBT); Protection of human health or safety (TBT)</t>
  </si>
  <si>
    <r>
      <rPr>
        <sz val="11"/>
        <rFont val="Calibri"/>
      </rPr>
      <t>https://members.wto.org/crnattachments/2026/TBT/KOR/26_01749_00_x.pdf
https://members.wto.org/crnattachments/2026/TBT/KOR/26_01749_01_x.pdf</t>
    </r>
  </si>
  <si>
    <t>Relevant notifications:MOHW Notification 2026-275(30 March 2026)</t>
  </si>
  <si>
    <t>Panama</t>
  </si>
  <si>
    <t>Reglamento Técnico Agua Envasada. Requisitos Generales (primera revisión) </t>
  </si>
  <si>
    <t>The notified technical regulation seeks to establish the conformity assessment procedure (CAP) for bottled water that is processed and marketed in, and imported into, the Republic of Panama.</t>
  </si>
  <si>
    <t>Bebidas no alcohólicas (Código(s) de la ICS: 67.160.20)</t>
  </si>
  <si>
    <t>2201 - Waters, incl. natural or artificial mineral waters and aerated waters, not containing added sugar, other sweetening matter or flavoured; ice and snow; 2202 - Waters, incl. mineral waters and aerated waters, containing added sugar or other sweetening matter or flavoured, and other non-alcoholic beverages (excl. fruit, nut or vegetable juices and milk)</t>
  </si>
  <si>
    <t>67.160.20 - Non-alcoholic beverages</t>
  </si>
  <si>
    <r>
      <rPr>
        <sz val="11"/>
        <rFont val="Calibri"/>
      </rPr>
      <t>https://members.wto.org/crnattachments/2026/TBT/PAN/26_01738_00_s.pdf</t>
    </r>
  </si>
  <si>
    <t>• Reglamento técnico DGNTI - COPANIT 21-2019 Agua potable. Definiciones y requisitos generales.• Reglamento Técnico DGNTI - COPANIT 4-321-1998 Metrología Peso Neto.• Resolución No. 181 de 10 de agosto de 2001, Que reglamenta el embotellamiento de agua en envases retornables.• Resolución No. 851 de 05 de junio de 2025, Que establece disposiciones para el retiro del expendio o la comercialización de alimentos, suplementos alimenticios y productos higiénicos.G/TBT/N/PAN/161- 2 - • Título II Ley 23 de 1997 Disposiciones sobre Normalización Técnica, Evaluación de la Conformidad, Acreditación, Certificación de Calidad, Metrología y Conversión al Sistema Internacional de Unidades.• Ley 45 del 31 de octubre de 2007 que "Dicta normas de protección al consumidor y defensa de la competencia".</t>
  </si>
  <si>
    <t>Draft Resolution of the Cabinet of Ministers of Ukraine “On Approval of the Regulation on State Registration of Veterinary Medicinal Products and Repealing Certain Resolutions of the Cabinet of Ministers of Ukraine”</t>
  </si>
  <si>
    <t>The draft Resolution aims to establish state registration requirements for placing veterinary medicinal products manufactured industrially or by a method involving an industrial process on the market. _x000D_
The draft Resolution provides for:_x000D_
- procedures for state registration of veterinary medicinal products, including submission of applications and the required documents in electronic form; examination of applications by the State Service of Ukraine on Food Safety and Consumer Protection; timelines for decision-making; grounds for suspending the processing of applications; procedures, timelines and fees for assessment of registration dossier materials by the authorized (designated) authority; grounds for taking a decision on the state registration or refusal of such registration;_x000D_
- requirements for applications, registration dossiers and other documents attached to the application, package leaflet, labelling of veterinary medicinal products;_x000D_
- conditions for the suspension, restoration and termination of the state registration;_x000D_
- time limits for remedying deficiencies specified in the notification of suspension of the application processing._x000D_
The draft Resolution also proposes to establish transitional periods for certain provisions, taking into account the relevant transitional provisions of the Law of Ukraine "On Veterinary Medicine and Animal Welfare", in particular:_x000D_
non-application of the requirement to submit documents confirming compliance of manufacturing sites with GMP requirements of (until 1 July 2027); possibility to submit applications and other documents in paper form (until 1 March 2030); non-application of requirements for the registration dossier and supporting documents regarding the research, testing, and risk assessment of genetically modified organisms (until 16 September 2026) and non-application of requirements for confirming compliance with relevant good practices in the registration dossier (until 1 July 2032). _x000D_
The draft Resolution is developed to align national legislation in the field of animal health and welfare with EU law.It is also notified under the SPS Agreement.</t>
  </si>
  <si>
    <t>Veterinary medicinal products</t>
  </si>
  <si>
    <t>Consumer information, labelling (TBT); Protection of human health or safety (TBT); Protection of animal or plant life or health (TBT); Quality requirements (TBT); Harmonization (TBT)</t>
  </si>
  <si>
    <r>
      <rPr>
        <sz val="11"/>
        <rFont val="Calibri"/>
      </rPr>
      <t>https://members.wto.org/crnattachments/2026/TBT/UKR/26_01733_00_x.pdf
https://members.wto.org/crnattachments/2026/TBT/UKR/26_01733_01_x.pdf
https://members.wto.org/crnattachments/2026/TBT/UKR/26_01733_02_x.pdf
https://members.wto.org/crnattachments/2026/TBT/UKR/26_01733_03_x.pdf
https://members.wto.org/crnattachments/2026/TBT/UKR/26_01733_04_x.pdf
https://members.wto.org/crnattachments/2026/TBT/UKR/26_01733_05_x.pdf</t>
    </r>
  </si>
  <si>
    <t>Laws of Ukraine "On Veterinary Medicine and Animal Welfare", “On Administrative Procedure”; Regulation (EU) 2019/6 of the European Parliament and of the Council of 11 December 2018 on veterinary medicinal products and repealing Directive 2001/82/EC. </t>
  </si>
  <si>
    <t>DARS 2177:2026, Painting of buildings — Code of practiceDARS 2178: 2026, Gloss solvent-borne paints Interior and exterior Use—SpecificationDARS 2179: 2026, Road markings — Single-pack solvent and waterborne paints — SpecificationDARS 2180: 2026, Semi-gloss (egg-shell) solvent-borne paint for interior and exterior use—SpecificationDARS 2181: 2026, Textured paint—Specification</t>
  </si>
  <si>
    <t>There are Draft African Standards (DARS) currently at the enquiry stage, open for a 60-day public review period. These draft standards relate to the painting industry and include specifications and codes of practice for building painting, various types of solvent-borne and waterborne paints, road marking paints, and textured coatings.</t>
  </si>
  <si>
    <t>Painting of buildings — Code of practiceGloss solvent-borne paints Interior and exterior Use—SpecificationSingle-pack solvent and waterborne paints—SpecificationSemi-gloss (egg-shell) solvent-borne paint for interior and exterior use—SpecificationTextured Paint—Specification</t>
  </si>
  <si>
    <t>87.040 - Paints and varnishes; 87.060.30 - Solvents</t>
  </si>
  <si>
    <t>Harmonization (TBT); Reducing trade barriers and facilitating trade (TBT)</t>
  </si>
  <si>
    <r>
      <rPr>
        <sz val="11"/>
        <rFont val="Calibri"/>
      </rPr>
      <t>https://drive.google.com/drive/folders/1h5HLs_qyX657Kc08eaN6V9B6q6hhhI7z?usp=sharing</t>
    </r>
  </si>
  <si>
    <t>ISO 2409, Paints and varnishes — Cross-cut testISO 4618, Paints and varnishes — VocabularyISO 4624, Paints and varnishes — Pull off test for adhesionISO 12944 (all parts), Paints and varnishes—Corrosion protection of steel structures by protective paint systemsISO 1514, Paints and varnishes — Standard panels for testing ISO 1524, Paints, varnishes and printing ink — Determination of fineness of grind ISO 2813, Paints and varnishes—Determination of specular gloss of non-metallic paint films at 20°, 60° and 85°ISO 2884-2, Paints and varnishes—Determination of viscosity using rotary viscometers—Part 2: Disc or ball viscometer operated at a specified speed ISO 3251, Paints, varnishes, and plastics — Determination of non-volatile matter content ISO 4618, Paints and varnishes—Vocabulary.ISO 4628-10, Paints and varnishes—Evaluation of degradation of coatings—Designation of quantity and size of defects, and of intensity of uniform changes in appearance—Part 10: Assessment of degree of filiform corrosionISO 6503, Paints and varnishes — Determination of total lead — Flame atomic absorption spectrometric methodISO 6504-3, Paints and varnishes—Determination of hiding power—Part 3: Determination of contrast ratio of light-coloured paints at a fixed spreading rateISO 9117-1, Paints and varnishes — Drying tests — Part 1: Determination of through-dry state and through-dry timeISO 9117-3, Paints and varnishes — Drying tests — Part 3: Surface-drying test using ballotiniISO 15528, Paints, varnishes and raw materials for paints and varnishes—SamplingISO 16474-1, Paints and varnishes — Methods of exposure to laboratory light sources — Part 1: General guidanceISO 16474-2, Paints and varnishes—Methods of exposure to laboratory light sources—Part 2: Xenon-arc</t>
  </si>
  <si>
    <t>DEAS 1333: 2026, Automotive B5 biodiesel fuel — Specification, First Edition</t>
  </si>
  <si>
    <t>This Draft East African Standard specifies requirements, test methods and sampling for automotive B5 biodiesel fuel. This standard is applicable to a fuel blend of 5% biodiesel and 95% automotive diesel.</t>
  </si>
  <si>
    <t>Petroleum oils and oils obtained from bituminous minerals (other than crude) and preparations n.e.s. or included, containing by weight 70 % or more of petroleum oils or of oils obtained from bituminous minerals, these oils being the basic constituents of the preparations, containing biodiesel (excl. waste oils) (HS code(s): 271020); Liquid fuels (ICS code(s): 75.160.20)</t>
  </si>
  <si>
    <t>271020 - Petroleum oils and oils obtained from bituminous minerals (other than crude) and preparations n.e.s. or included, containing by weight 70 % or more of petroleum oils or of oils obtained from bituminous minerals, these oils being the basic constituents of the preparations, containing biodiesel (excl. waste oils)</t>
  </si>
  <si>
    <t>Consumer information, labelling (TBT); Protection of the environment (TBT); Quality requirements (TBT); Harmonization (TBT); Reducing trade barriers and facilitating trade (TBT); Cost saving and productivity enhancement (TBT)</t>
  </si>
  <si>
    <r>
      <rPr>
        <sz val="11"/>
        <rFont val="Calibri"/>
      </rPr>
      <t>https://members.wto.org/crnattachments/2026/TBT/TZA/26_01720_00_e.pdf</t>
    </r>
  </si>
  <si>
    <t>ASTM D86, Standard test method for distillation of petroleum products and liquid fuels at atmospheric pressureASTM D93, Standard test methods for flash point by pensky-martens closed cup testerASTM D95, Standard test method for water in petroleum products and bituminous materials by distillationASTM D130, Standard test method for corrosiveness to copper from petroleum products by copper strip test ASTM D189, Standard test method for conradson carbon residue of petroleum productsASTM D445, Standard test method for kinematic viscosity of transparent and opaque liquids (and calculation of dynamic viscosity)ASTM D473, Standard test method for sediment in crude oils and fuel oils by the extraction methodASTM D482, Standard test method for ash from petroleum productsASTM D613, Standard test method for cetane number of diesel fuel oilASTM D664, Standard test method for acid number of petroleum products by potentiometric titrationASTM D974, Standard test method for acid and base number by color-indicator titrationASTM D976, Standard test method for calculated cetane index of distillate fuelsASTM D1298, Standard test method for density, relative density, or api gravity of crude petroleum and liquid petroleum products by hydrometer methodASTM D1500, Standard test method for astm colour of petroleum products (ASTM colour scale)ASTM D1552, Standard test method for sulfur in petroleum products by high temperature combustion and Infrared (IR) detection or Thermal Conductivity Detection (TCD)ASTM D2274, Standard test method for oxidation stability of distillate fuel oil (accelerated method)ASTM D2500, Standard test method for cloud point of petroleum products and liquid fuelsASTM D4052, Standard test method for density, relative density, and api gravity of liquids by digital density meterASTM D4294, Standard test method for sulfur in petroleum and petroleum products by energy dispersive X- ray fluorescence spectrometryASTM D4530, Standard test method for determination of carbon residue (micro method)ASTM D4737, Standard test method for calculated cetane index by four variable equationASTM D5453, Standard test method for determination of total sulfur in light hydrocarbons, spark ignition engine fuel, diesel engine fuel, and engine oil by ultraviolet fluorescenceASTM D5771, Standard test method for cloud point of petroleum products and liquid fuels (optical detection stepped cooling method)ASTM D5773, Standard test method for cloud point of petroleum products and liquid fuels (constant cooling rate method)ASTM D6078, Standard test method for evaluating lubricity of diesel fuels by the Scuffing Load Ball-on-Cylinder Lubricity Evaluator (SLBOCLE)ASTM D6079, Standard test method for evaluating lubricity of diesel fuels by the High-Frequency Reciprocating Rig (HFRR)ASTM D6217, Standard test method for particulate contamination in middle distillate fuels by laboratory filtrationASTM D6304, Standard test method for determination of water in petroleum products, lubricating oils and additives by coulometric Karl Fischer titrationASTM D6371, Standard test method for cold filter plugging point of diesel and heating fuelsASTM D7042, Standard test method for dynamic viscosity and density of liquids by stabinger viscometer and the calculation of kinematic viscosityASTM D7321, Standard test method for particulate contamination of biodiesel B100 blend stock biodiesel esters and biodiesel blends by laboratory filtrationASTM D7371, Standard test method for determination of biodiesel (fatty acid methyl esters) content in diesel fuel oil using mid infrared spectroscopy (FTIR-ATR-PLS method)ASTM D7861, Standard test method for determination of Fatty Acid Methyl Esters (FAME) in diesel fuel by Linear Variable Filter (LVF) array based mid-infrared spectroscopyDEAS 1332: 2026, Automotive biodiesel fuel - SpecificationEN 116, Diesel and domestic heating fuels — Determination of cold filter plugging point — Stepwise cooling bath methodEN 12662, Liquid petroleum products — Determination of contamination in middle distillatesEN 12916, Petroleum products — Determination of aromatic hydrocarbon types in middle distillates — High performance liquid chromatography method with refractive index detectionEN 14078, Liquid petroleum products — Determination of Fatty Acid Methyl Esters (FAME) in middle distillates Infrared spectroscopy methodEN 14331, Liquid petroleum products — Separation and characterisation of fatty acid methyl esters (FAME) from middle distillates — Liquid chromatography (LC)/gas chromatography (GC) methodIP 4, Petroleum products — Determination of ashIP 13, Petroleum products — Determination of carbon residue — Conradson methodIP 34, Determination of flash point — Pensky-martens closed cup methodIP 53, Crude petroleum and fuel oils — Determination of sediment — Extraction methodIP 71, Petroleum products — Transparent and opaque liquids — Determination of kinematic viscosity and calculation of dynamic viscosityIP 74, Petroleum products and bituminous materials — Determination of water — Distillation method IP 123, Petroleum products — Determination of distillation characteristics at atmospheric pressure IP 154, Petroleum products — Corrosiveness to copper — Copper strip testIP 160, Crude petroleum and liquid petroleum products — Laboratory determination of density — Hydrometer methodIP 219, Petroleum products — Determination of cloud pointIP 309, Diesel and domestic heating fuels — Determination of cold filter plugging point copy diesel fuel oil using mid infrared spectroscopy (FTIR-ATR-PLS method)IP 365, Crude petroleum and petroleum products — Determination of density — Oscillating U-tube method and Infrared (IR) detection or Thermal Conductivity Detection (TCD) engine fuel, diesel engine fuel, and engine oil by ultraviolet fluorescenceIP 380, Petroleum products — Calculation of cetane index of middle distillate fuels by the four-variable equationIP 388, Petroleum products — Determination of the oxidation stability of middle-distillate fuelsIP 393, Determination of volatility of automotive lubricating oils — Thermogravimetric method IP 398, Petroleum products — Determination of carbon residue — Micro methodIP 440, Liquid petroleum products — Determination of contamination in middle distillatesIP 450, Diesel fuel – Assessment of lubricity using the high‑frequency reciprocating rig (HFRR) – Part 1: Test methodISO 2049, Petroleum products — Determination of colour (ASTM scale)ISO 2160, Petroleum products — Corrosiveness to copper — Copper strip testISO 2719, Determination of flash point — Pensky-martens closed cup methodISO 3015, Petroleum and related products from natural or synthetic sources — Determination of cloud pointISO 3104, Petroleum products — Transparent and opaque liquids — Determination of kinematic viscosity and calculation of dynamic viscosityISO 3170, Petroleum liquids — Manual samplingISO 3171, Petroleum liquids — Automatic pipeline samplingISO 3405, Petroleum products — Determination of oscillation characteristics at atmospheric pressureISO 3675, Crude petroleum and liquid petroleum products — Laboratory determination of density — Hydrometer methodISO 3733, Petroleum products and bituminous materials — Determination of water — Distillation methodISO 3735, Crude petroleum and fuel oils — Determination of sediment — Extraction methodISO 4259, Petroleum products — Determination and application of precision data in relation to methods of testISO 4264, Petroleum products — Calculation of Cetane index of middle-distillate fuels by the four-variable equationISO 5165, Petroleum products — Determination of the ignition quality of diesel fuels — Cetane engine methodISO 6245, Petroleum products — Determination of ashISO 6296, Petroleum products — Determination of water — Potentiometric Karl fischer titration methodISO 6619, Petroleum products and lubricants — Neutralization number — Potentiometric titration methodISO 7537, Petroleum products — Determination of acid number — Semi-micro colour-indicator titration methodISO 8754, Petroleum products — Determination of sulfur content — Energy-dispersive X-ray fluorescence spectrometryISO 10370, Petroleum products — Determination of carbon residue (micro method)ISO 12156-1, Diesel fuel — Assessment of lubricity using the high-frequency reciprocating rig (HFRR) — Part 1: Test methodISO 12185, Crude petroleum and petroleum products- Determination of density — Oscillating U-tube methodISO 12205, Petroleum products — Determination of oxidation stability of middle-distillate fuelsISO 12937, Petroleum products — Determination of water — Coulometric Karl Fisher titration methodISO 14596, Petroleum products — Determination of sulfur content — Wavelength-dispersive X-ray fluorescence spectrometryISO 20846, Petroleum products — Determination of sulfur content of automotive fuels — Ultraviolet fluorescence methodISO 20847, Petroleum products — Determination of sulfur content of automotive fuels — Energy-dispersive X–ray fluorescence spectrometryISO 20884, Petroleum products — Determination of sulfur content of automotive fuels — Wavelength-dispersive X-ray fluorescence spectrometryKS 2953: 2023 Petroleum and petroleum products — Automotive B5 biodiesel fuel — Specification</t>
  </si>
  <si>
    <t>DEAS 1332: 2026, Automotive biodiesel fuel – Specification, </t>
  </si>
  <si>
    <t>This Draft East African Standard specifies requirements, test methods and sampling for pure biodiesel intended for use as fuel in diesel engines operating at 100% concentration or as a blend component for automotive gas oil.</t>
  </si>
  <si>
    <r>
      <rPr>
        <sz val="11"/>
        <rFont val="Calibri"/>
      </rPr>
      <t>https://members.wto.org/crnattachments/2026/TBT/TZA/26_01721_00_e.pdf</t>
    </r>
  </si>
  <si>
    <t>EN 116, Diesel and domestic heating fuels – Determination of cold filter plugging pointEN 14103, Fat and oil derivatives – Fatty acid methyl esters (FAME) – Determination of ester and linolenic acid methyl ester contentsEN 14105, Fat and oil derivatives – Fatty acid methyl esters (FAME) – Determination of free and total glycerol and mono-, di-and triglyceride content (Reference method)EN 14106, Fat and oil derivatives – Fatty acid methyl esters (FAME) – Determination of free glycerol contentEN 14106, Fat and oil derivatives – Fatty acid methyl esters (FAME) – Determination of phosphorus content by inductively coupled plasma (IPC) emission spectrometryEN 14107, Fat and oil derivatives – Fatty acid methyl esters (FAME) – Determination of sodium content by atomic absorption spectrometryEN 14109, Fat and oil derivatives – Fatty acid methyl esters (FAME) – Determination of potassium content by atomic absorption spectrometryEN 14110, Fat and oil derivatives – Fatty acid methyl esters (FAME) – Determination of methanol contentEN 14111, Fat and oil derivatives – Fatty acid methyl esters (FAME) – Determination of iodine valueEN 14112, Fat and oil derivatives – Fatty acid methyl esters (FAME) – Determination of oxidation stability (accelerated oxidation test)ISO 2160, Petroleum products – Corrosiveness to copper – Copper strip testISO 3104, Petroleum products – Transparent and opaque liquids – Determination of Kinematic viscosity and calculation of dynamic viscosityISO 3170, Petroleum products – Petroleum liquids – Manual sampling (ISO 3170)ISO 3171, Petroleum products – Automatic pipeline samplingISO 3675, Crude petroleum and liquid petroleum products – Laboratory determination of density or relative density – Hydrometer methodISO 3679, Petroleum product – Determination of flash point – Rapid equilibrium closed cup methodISO 3987, Petroleum products – Lubricating oils and additives – Determination of sulphated ashISO 4259, Petroleum products – Determination and application of precision data in relation to methods of testISO 5165, Petroleum products – diesel fuel – Determination of the ignition quality of fuels – Cetane engine methodISO 10370, Petroleum products – Determination of Carbon residual – Micro methodISO 12185, Crude petroleum and petroleum products – Determination of density – Oscillating U-tube methodISO 12937, Petroleum products – Determination of water – Coulometric Karl Fisher titration methodISO 13759, Petroleum products – Determination of Alkyl nitrate in diesel fuels – Spectrometric methodISO 14596, Petroleum products – Determination of sulphur content – Wavelength- depressive X-ray fluorescence spectrometryISO 20846, Petroleum products – Determination of sulphur content of automotive fuels – Ultraviolet fluorescence methodISO 20884, Petroleum products – Petroleum products – Determination of sulphur content of automotive fuels – Wavelength-dispersive X-ray fluorescence spectrometryIP 34, Determination of flash point — Pensky-Martens closed cup methodIP 71, Petroleum products — Transparent and opaque liquids — Determination of kinematic viscosity and calculation of dynamic viscosityIP 74, Petroleum products and bituminous materials — Determination of water — Distillation methodIP 160, Crude petroleum and liquid petroleum products — Laboratory determination of density — Hydrometer methodKS 2227: 2023 Petroleum and petroleum products— Automotive biodiesel fuel — SpecificationTZS 1099: 2012 Automotive biodiesel fuel – Specification</t>
  </si>
  <si>
    <t>The Ecodesign for Energy-Related Products (Local Space Heaters and Separate Related Controls) Regulations 2026</t>
  </si>
  <si>
    <t>Transparency Notice, to alert Members to a UK Government consultation regarding proposals to update and improve ecodesign for local space heaters in Great Britain. The aim of these proposals are to increase the efficiency of local space heater products, thereby reducing both carbon emissions and consumer bills.  </t>
  </si>
  <si>
    <t>HS Codes; 732181 - Stoves, heaters, grates, fires, wash boilers, braziers and similar appliances, of iron or steel, for gas fuel or for both gas and other fuels (excl. cooking appliances, whether or not with oven, separate ovens, plate warmers, central heating boilers.732182 - Stoves, heaters, grates, fires, wash boilers, braziers and similar appliances, of iron or steel, for liquid fuel (excl. cooking appliances, whether or not with oven, separate ovens, plate warmers, central heating boilers, geysers, hot water cylinders732189 - Stoves, heaters, grates, fires, wash boilers, braziers and similar domestic appliances, of iron or steel, for solid fuel or other non-electric source of energy (excl. liquid or gaseous fuel, and cooking appliances, whether or not with oven, separate ovens, plate warmers, central heating boilers, hot water cylinders and large cooking appliances). 732190 - Parts of domestic appliances non-electrically heated of heading 7321, n.e.s.732290 - Air heaters and hot-air distributors, incl. distributors which can also distribute fresh or conditioned air, non-electrically heated, incorporating a motor-driven fan or blower, and parts thereof, of iron or steel. 841911 - Instantaneous gas water heaters (excl. boilers or water heaters for central heating)841919 - Instantaneous or storage water heaters, non-electric (excl. instantaneous gas water heaters, solar water heaters and boilers or water heaters for central heating) 851610 - Electric instantaneous or storage water heaters and immersion heaters851621 - Electric storage heating radiators, for space-heating 851629 - Electric space-heating and soil-heating apparatus (excl. storage heating radiators)</t>
  </si>
  <si>
    <t>732181 - Stoves, heaters, grates, fires, wash boilers, braziers and similar appliances, of iron or steel, for gas fuel or for both gas and other fuels (excl. cooking appliances, whether or not with oven, separate ovens, plate warmers, central heating boilers, geysers and hot water cylinders and large cooking appliances); 732182 - Stoves, heaters, grates, fires, wash boilers, braziers and similar appliances, of iron or steel, for liquid fuel (excl. cooking appliances, whether or not with oven, separate ovens, plate warmers, central heating boilers, geysers, hot water cylinders and large cooking appliances); 732189 - Stoves, heaters, grates, fires, wash boilers, braziers and similar domestic appliances, of iron or steel, for solid fuel or other non-electricsource of energy (excl. liquid or gaseous fuel, and cooking appliances, whether or not with oven, separate ovens, plate warmers, central heating boilers, hot water cylinders and large cooking appliances); 732190 - Parts of domestic appliances non-electrically heated of heading 7321, n.e.s.; 732290 - Air heaters and hot-air distributors, incl. distributors which can also distribute fresh or conditioned air, non-electrically heated, incorporating a motor-driven fan or blower, and parts thereof, of iron or steel; 841911 - Instantaneous gas water heaters (excl. boilers or water heaters for central heating); 841919 - Instantaneous or storage water heaters, non-electric (excl. instantaneous gas water heaters, solar water heaters and boilers or water heaters for central heating); 851610 - Electric instantaneous or storage water heaters and immersion heaters; 851621 - Electric storage heating radiators, for space-heating; 851629 - Electric space-heating and soil-heating apparatus (excl. storage heating radiators)</t>
  </si>
  <si>
    <t>97.100 - Domestic, commercial and industrial heating appliances</t>
  </si>
  <si>
    <t>These proposals intend to update ecodesign requirements for local space heating products (electric fan heaters, storage heaters, and towel rails) to reduce energy demand, save carbon and save consumers money. We are consulting on updates to product standards, creating compatible product standards to support three overarching objectives: Enhancing efficiency of products Encouraging effective energy consumption Supporting a circular economy The consultation seeks views on proposals, which include a change to product scope, an updated primary energy factor, reclassification of products and adjusted minimum performance. Additionally, we are seeking feedback on proposals around the use of controls to allow heat, and circular economy measures such as right to repair. </t>
  </si>
  <si>
    <t>Late 2026 (to be confirmed)</t>
  </si>
  <si>
    <t>To be confirmed 2027</t>
  </si>
  <si>
    <r>
      <rPr>
        <sz val="11"/>
        <rFont val="Calibri"/>
      </rPr>
      <t>https://members.wto.org/crnattachments/2026/TBT/GBR/26_01698_00_e.pdf
https://members.wto.org/crnattachments/2026/TBT/GBR/26_01698_01_e.pdf
https://members.wto.org/crnattachments/2026/TBT/GBR/26_01698_02_e.pdf</t>
    </r>
  </si>
  <si>
    <t>Updating standards for local space heating products A consultation on new proposed requirements for local space heating products (attached) Options Assesment: Updating Minimum Energy Performance Standard for Local Space Heaters (attached)Online Consultation:  Updating standards for local space heating products - GOV.UK</t>
  </si>
  <si>
    <t>Proposed amendments to the “Regulation on In Vitro Diagnostic Medical Device Group and Class by Group” </t>
  </si>
  <si>
    <t>The Ministry of Food and Drug Safety (MFDS) is amending the “Regulation on In Vitro Diagnostic Medical Device Group and Class by Group” as follows: 1) Establishment of new product categories for in vitro diagnostic (IVD) medical devices for self-testing, used for detecting influenza virus, sexually transmitted infections and drugs of abuse.  2) Reclassification of IVD reagents for the self-testing of SARS-CoV-2 antigens and antibodies, from an intermediate category (K05000) to a subcategory (K0570.01).</t>
  </si>
  <si>
    <t>In Vitro Diagnostic Medical Devices</t>
  </si>
  <si>
    <t>11.100.10 - In vitro diagnostic test systems</t>
  </si>
  <si>
    <r>
      <rPr>
        <sz val="11"/>
        <rFont val="Calibri"/>
      </rPr>
      <t>https://members.wto.org/crnattachments/2026/TBT/KOR/26_01724_00_x.pdf</t>
    </r>
  </si>
  <si>
    <t>MFDS NOTIFICATION No. 2026-159, 25 March 2026</t>
  </si>
  <si>
    <t>Reglamento Técnico Salvadoreño (RTS) 13.05.02:26 AGUA. AGUAS RESIDUALES DE TIPO ESPECIAL DESCARGADAS AL SISTEMA DE ALCANTARILLADO SANITARIO DE LA ADMINISTRACIÓN NACIONAL DE ACUEDUCTOS Y ALCANTARILLADOS -ANDA-</t>
  </si>
  <si>
    <t>The notified Salvadoran Technical Regulation establishes the permissible limits for the quality parameters of non-domestic sewage water discharged, directly or indirectly, into the sanitary sewer system of ANDA or of private entities.It applies to any natural or legal person, public or private, titleholder of any activity, work or project that discharges non-domestic sewage water, directly or indirectly, into the sanitary sewer system of ANDA or of private entities, located in the national territory.The regulation does not apply to sewage water discharged into recipient water bodies covered by the current version of RTS AGUA. AGUAS RESIDUALES. PARÁMETROS DE CALIDAD DE AGUAS RESIDUALES PARA DESCARGA Y MANEJO DE LODOS RESIDUALES (RTS Water. Sewage Water. Quality parameters for the discharge of sewage water and management of sludge)</t>
  </si>
  <si>
    <t>Residuos líquidos. Lodos (Código(s) de la ICS: 13.030.20); Aguas residuales (Código(s) de la ICS: 13.060.30)</t>
  </si>
  <si>
    <t>13.030.20 - Liquid wastes. Sludge; 13.060.30 - Sewage water</t>
  </si>
  <si>
    <r>
      <rPr>
        <sz val="11"/>
        <rFont val="Calibri"/>
      </rPr>
      <t>https://members.wto.org/crnattachments/2026/TBT/SLV/26_01725_00_s.pdf</t>
    </r>
  </si>
  <si>
    <t>• Law on the Environment, Decree No. 233, Article 42, Official Journal of the Republic of El Salvador, Volume No. 339 of 4 May 1998.• General Law on Water Resources, Decree No. 253, Official Journal of the Republic of El Salvador, No. 8, Volume No. 434 of 12 January 2022, entered into force on 12 July 2022.• REGLAMENTO ESPECIAL DE AGUAS RESIDUALES Y MANEJO DE LODOS RESIDUALES, current version.• REGLAMENTO TÉCNICO SALVADOREÑO RTS AGUA, AGUAS RESIDUALES, PARAMETROS DE CALIDAD DE AGUAS RESIDUALES PARA DESCARGA Y MANEJO DE LODOS RESIDUALES, current version.</t>
  </si>
  <si>
    <t>Draft Amendment to the Requirements on Minimum Energy Performance Standards, Energy Efficiency Rating Labeling, and Inspection for Air Compressors</t>
  </si>
  <si>
    <t>For the purpose of improving energy efficiency, the Energy Administration, Ministry of Economic Affairs, proposes amendments to the Minimum Energy Performance Standards and Inspection Requirements for Air Compressors. The amendments mainly include expanding the regulated pressure range applicable to fixed-speed rotary, variable-speed rotary, and piston air compressors, and raising the minimum energy performance standards and energy efficiency rating criteria for variable-speed rotary air compressors.</t>
  </si>
  <si>
    <t>Other air compressors mounted on a wheeled chassis for towing (HS code: 8414.40); Other air or gas compressor(HS code: 8414.80)</t>
  </si>
  <si>
    <t>841440 - Air compressors mounted on a wheeled chassis for towing; 841480 - Air pumps, air or other gas compressors and ventilating or recycling hoods incorporating a fan, whether or not fitted with filters, having a maximum horizontal side &gt; 120 cm (excl. vacuum pumps, hand- or foot-operated air pumps, compressors for refrigerating equipment and air compressors mounted on a wheeled chassis for towing)</t>
  </si>
  <si>
    <t>27.010 - Energy and heat transfer engineering in general</t>
  </si>
  <si>
    <t>Protection of the environment (TBT); Other (TBT)</t>
  </si>
  <si>
    <t>Energy conservation</t>
  </si>
  <si>
    <r>
      <rPr>
        <sz val="11"/>
        <rFont val="Calibri"/>
      </rPr>
      <t>https://members.wto.org/crnattachments/2026/TBT/TPKM/26_01719_00_x.pdf
https://members.wto.org/crnattachments/2026/TBT/TPKM/26_01719_00_e.pdf</t>
    </r>
  </si>
  <si>
    <t>Government Gazette, Vol. 032, No. 43, dated 11 March 2026(https://gazette.nat.gov.tw/egFront/e_detail.do?metaid=164079)Energy Administration Act</t>
  </si>
  <si>
    <t>Evaporated Milk</t>
  </si>
  <si>
    <t>This standard applies to evaporated milk, intended for direct consumption or further processing.</t>
  </si>
  <si>
    <t>Evaporated Milk ICS: 67.100</t>
  </si>
  <si>
    <t>0402 - Milk and cream, concentrated or containing added sugar or other sweetening matter</t>
  </si>
  <si>
    <t>To maintain consumer protection and food safety.</t>
  </si>
  <si>
    <t xml:space="preserve">Generally, six months after publication in the Official Gazette
</t>
  </si>
  <si>
    <r>
      <rPr>
        <sz val="11"/>
        <rFont val="Calibri"/>
      </rPr>
      <t>https://members.wto.org/crnattachments/2026/TBT/BHR/26_01684_00_x.pdf
https://members.wto.org/crnattachments/2026/TBT/BHR/26_01684_00_e.pdf</t>
    </r>
  </si>
  <si>
    <t>STANDARD FOR Evaporated Milk CXS 281:2023</t>
  </si>
  <si>
    <t>Sweetened Condensed Milk</t>
  </si>
  <si>
    <t>This standard applies to sweetened condensed milk, intended for direct consumption or further processing.</t>
  </si>
  <si>
    <t>Sweetened Condensed Milk ICS: 67.100</t>
  </si>
  <si>
    <r>
      <rPr>
        <sz val="11"/>
        <rFont val="Calibri"/>
      </rPr>
      <t>https://members.wto.org/crnattachments/2026/TBT/BHR/26_01685_00_x.pdf
https://members.wto.org/crnattachments/2026/TBT/BHR/26_01685_00_e.pdf</t>
    </r>
  </si>
  <si>
    <t>STANDARD FOR SWEETENED CONDENSED MILK CXS 282:2023</t>
  </si>
  <si>
    <t>Draft Decision of the Collegium of the Eurasian Economic Commission on Amending Section 16 of Chapter II of the Common sanitary-epidemiological and hygienic requirements for products subject to sanitary-epidemiological supervision (control)</t>
  </si>
  <si>
    <t>The draft provides for updating Section 16 of Chapter II of the Common sanitary-epidemiological and hygienic requirements for products subject to sanitary-epidemiological supervision (control) concerning requirements for materials and articles made from polymeric and other materials intended to come into contact with food products and food environments.</t>
  </si>
  <si>
    <t>Materials and articles made from polymeric and other materials intended to come into contact with food products and food environments</t>
  </si>
  <si>
    <t>The draft document has been posted on the legal portal of the Eurasian Economic Union at: https://regulation.eaeunion.org/orv/3186/</t>
  </si>
  <si>
    <t>Draft amendments to the Requirements for the implementation, maintenance and evaluation of the quality management system of medical devices, depending on the potential risk of their use </t>
  </si>
  <si>
    <t>The draft amendments to the Requirements for the implementation, maintenance and evaluation of the quality management system of medical devices, depending on the potential risk of their use, apply to medical devices put into circulation in the territory of the Eurasian Economic Union and provide for the following: the possibility, in certain situations, of confirming the compliance of the production conditions of the sterilization site with the established requirements without the inspection organization visiting the sterilization site, which will avoid repeating individual procedures when evaluating the quality management system in order to rationalize the resources of manufacturers of medical devices and inspecting organizations</t>
  </si>
  <si>
    <t>Cotton wool, gauze, bandages and similar articles (for example, bandages, Band-Aids, poultices), impregnated or coated with pharmaceutical substances or packaged in forms or packages for retail sale, intended for use in medicine, surgery, dentistry or veterinary medicine (HS 3005); Devices and instruments used in medicine, surgery, dentistry or veterinary medicine, including scintigraphic equipment, other electro-medical equipment and vision testers (HS 9018); Equipment based on the use of X-ray, alpha, beta or gamma radiation, intended or not intended for medical, surgical, dental or veterinary use, including X-ray or radiotherapy equipment, X-ray tubes and other X - ray generators, high-voltage generators, shields and control panels, screens, tables, chairs and similar products for examination or treatment (HS 9022); Medical, surgical, dental or veterinary furniture (for example, operating tables, examination tables, hospital beds with mechanical devices, dental chairs); barber chairs and similar chairs with devices for rotating and simultaneously for tilting and lifting; parts of the above-mentioned products (HS Code 9402).</t>
  </si>
  <si>
    <t>30 - PHARMACEUTICAL PRODUCTS; 90 - OPTICAL, PHOTOGRAPHIC, CINEMATOGRAPHIC, MEASURING, CHECKING, PRECISION, MEDICAL OR SURGICAL INSTRUMENTS AND APPARATUS; PARTS AND ACCESSORIES THEREOF; 94 - FURNITURE; BEDDING, MATTRESSES, MATTRESS SUPPORTS, CUSHIONS AND SIMILAR STUFFED FURNISHINGS; LUMINAIRES AND LIGHTING FITTINGS, NOT ELSEWHERE SPECIFIED OR INCLUDED; ILLUMINATED SIGNS, ILLUMINATED NAMEPLATES AND THE LIKE; PREFABRICATED BUILDINGS</t>
  </si>
  <si>
    <t>The draft document has been posted on the legal portal of the Eurasian Economic Union at: https://regulation.eaeunion.org/orv/3144/</t>
  </si>
  <si>
    <t>FDA Circular: Guidelines on the Maintenance of Importation and/or Distribution Records, and the Reporting of Product Complaints, Adverse Events, and Field Safety Corrective Actions for Medical Devices</t>
  </si>
  <si>
    <t>The proposed FDA Circular provides guidelines on the maintenance of importation and/or distribution records and the reporting of product complaints, adverse events (Aes), and field safety corrective actions (FSCAs) for medical devices. It applies to all registered medical devices and in vitro diagnostic (IVD) medical devices placed on the Philippine market. The Circular defines the responsibilities of Marketing Authorization Holders (MAHs) and dealers in maintaining traceability records and supporting post-market surveillance (PMS). The Circular also sets clear criteria for determining reportable AEs and FSCAs. It establishes standardized reporting formats, timelines, and submission procedures for AE and FSCA notifications to the FDA. The Circular provides guidance on complaint handling, record retention, and follow-up reporting. It further outlines procedures for FSCA initiation, implementation, and closure, including FDA review and concurrence. The measure aligns national post-market requirements with the ASEAN Medical Device Directive (AMDD), particularly Annex 5 on the Post-Marketing Alert System.</t>
  </si>
  <si>
    <t>Medical equipment (ICS code(s): 11.040)</t>
  </si>
  <si>
    <t>The objective of the proposed FDA Circular is to strengthen the PMS of medical devices to ensure the continued safety, quality, and performance of products placed on the Philippine market. The measure addresses gaps arising from inconsistent record-keeping and non-uniform reporting of product complaints, AEs, and FSCAs. Without standardized requirements, the ability of the regulatory authority to promptly identify safety signals and implement risk mitigation measures may be limited. The Circular establishes clear obligations for MAHs and dealers, thereby improving traceability and regulatory oversight. It also supports timely regulatory intervention in cases involving serious risks to public health. It is aligned with international best practices and commitments under the AMDD. No urgent or emergency situation is being addressed; rather, the measure is preventive in nature. Overall, the regulation seeks to enhance patient safety and public confidence in medical devices through a transparent and harmonized post-market regulatory framework.</t>
  </si>
  <si>
    <t>Fifteen (15) days from the date of its publication in the Official Gazette or in any national newspaper of general circulation.</t>
  </si>
  <si>
    <r>
      <rPr>
        <sz val="11"/>
        <rFont val="Calibri"/>
      </rPr>
      <t>https://members.wto.org/crnattachments/2026/TBT/PHL/26_01689_00_e.pdf
https://members.wto.org/crnattachments/2026/TBT/PHL/26_01689_01_e.pdf
https://members.wto.org/crnattachments/2026/TBT/PHL/26_01689_02_e.pdf</t>
    </r>
  </si>
  <si>
    <t>Republic Act 9711 “Food and Drug Administration (FDA) Act of 2009” Administrative Order No. 2018-0002 “Guidelines Governing the Issuance of an Authorization for a Medical Device based on the ASEAN Harmonized Technical Requirements ASEAN Medical Device Directive (AMDD). September 2015. ASEAN Agreement on Medical Device Directive.</t>
  </si>
  <si>
    <t>Draft Law amending and supplementing a number of articles of Metrology Law</t>
  </si>
  <si>
    <t>This draft Law shall amend and supplement a number of articles of Measurement Law No. 04/2011/QH13 amended and supplemented by Law No. 35/2018/QH14 and Law No. 84/2025/QH15._x000D_
1. Amended provisions:_x000D_
- The term "measuring instrument" to conform with metrological control measures._x000D_
- The terms "designated verification, calibration, and testing organizations"._x000D_
- Article 25 and several related articles such as Clause 3 of Article 18, Clause 4 of Article 19, and Point a of Clause 1 of Article 36._x000D_
2. Supplemented provisions such as the term of Digital transformation of metrological activities; State policy to enhance the capacity of the national metrology system and promote the role of businesses in building the capacity of the national metrology system, etc._x000D_
3. Abolished provisions such as Articles 31, 33, 34, 50, 51, and partially abolish Article 39_x000D_
4. The draft Law aimed at strengthening the responsibility of ministries and ministerial-level agencies in metrological activities.</t>
  </si>
  <si>
    <t>Metrology and measurement in general (ICS code(s): 17.020)</t>
  </si>
  <si>
    <t>17.020 - Metrology and measurement in general</t>
  </si>
  <si>
    <t>Reducing administrative procedures, lowering compliance costs for businesses, and creating favourable conditions for production and business activities, while still ensuring effective and timely state management through effective and timely monitoring, examination, and auditing mechanisms</t>
  </si>
  <si>
    <t>Metrology</t>
  </si>
  <si>
    <t>October 2026</t>
  </si>
  <si>
    <t>July 2027</t>
  </si>
  <si>
    <r>
      <rPr>
        <sz val="11"/>
        <rFont val="Calibri"/>
      </rPr>
      <t>https://members.wto.org/crnattachments/2026/TBT/VNM/26_01687_00_x.pdf</t>
    </r>
  </si>
  <si>
    <t>Law No. 04/2011/QH13 of the National Assembly: Metrology Law</t>
  </si>
  <si>
    <t>Colombia</t>
  </si>
  <si>
    <t>Proyecto de resolución “Por la cual se establecen los Manuales de Buenas Prácticas de Manufactura para los productos fitoterapéuticos y sus Guías de Inspección</t>
  </si>
  <si>
    <t>The notified draft technical regulations establish good manufacturing practice (GMP) manuals for phytotherapeutic products, including sterile products, as well as their corresponding inspection guides. They define the technical and sanitary requirements for manufacturers and other stakeholders involved in the production, quality control, storage, packaging, and labelling stages, with the objective of ensuring the quality, safety, and consistency of these products.They also establish the conditions for obtaining the GMP Compliance Certificate from the National Food and Drug Surveillance Institute (INVIMA), health surveillance provisions, and a transition period for the implementation of the new requirements. The measure applies to phytotherapeutic products manufactured in Colombia or imported products that are marketed in Colombia, in accordance with international guidelines.G/TBT/N/COL/275- 2 -</t>
  </si>
  <si>
    <t>Productos fitoterapéuticos y productos fitoterapéuticos estériles</t>
  </si>
  <si>
    <t>1211 - Plants and parts of plants, incl. seeds and fruits, of a kind used primarily in perfumery, in pharmacy or for insecticidal, fungicidal or similar purposes, fresh, chilled, frozen or dried, whether or not cut, crushed or powdered</t>
  </si>
  <si>
    <t>Veinte cuatro (24) meses después de la fecha de su publicación en el diario oficial</t>
  </si>
  <si>
    <r>
      <rPr>
        <sz val="11"/>
        <rFont val="Calibri"/>
      </rPr>
      <t>https://members.wto.org/crnattachments/2026/TBT/COL/26_01645_00_s.pdf</t>
    </r>
  </si>
  <si>
    <t>-</t>
  </si>
  <si>
    <t>The Ministerial Decree No. 57/2026 (2 pages, in Arabic) mandating the Egyptian standard ES 9238 for “Non-heat-treated processed meat“</t>
  </si>
  <si>
    <t>The Ministerial Decree No. 57/2026 gives the producers and importers a six-month transitional period to abide by the Egyptian standard ES 9238 for "Non-heat-treated processed meat”This standard cancels and supersedes the following standards:ES 1688/2005 for “frozen beef burger”.ES 1973/2005 for “frozen balls”.ES 1972/2005 for “frozen sausage”.ES 2097/2005 for “minced meat mixed with soya bean protein”.ES 2911/2005 for “frozen poultry sausage”.Worth mentioning is that this standard has been formulated according to National studies.</t>
  </si>
  <si>
    <t>Meat and meat products (ICS code(s): 67.120.10)</t>
  </si>
  <si>
    <t>67.120.10 - Meat and meat products</t>
  </si>
  <si>
    <t>The day following the date of publication in the official gazette.</t>
  </si>
  <si>
    <t>Ministerial Decree No. 57/2026.</t>
  </si>
  <si>
    <t>Proyecto de Norma Oficial Mexicana PROY-NOM-001-NUCL-2025, Factores para el cálculo del equivalente de dosis y equivalente de dosis efectivo.</t>
  </si>
  <si>
    <t>The notified draft Mexican Official Standard establishes the criteria and factors for calculating the dose equivalent and the effective dose equivalent. These values allow the risk of exposure to ionizing radiation to be quantified, thereby protecting the health and lives of workers in the workplace. It also defines basic concepts such as absorbed dose, radiation quality factors and tissue weighting factors, and includes reference tables for different types of radiation and organs of the human body.Compliance with the specifications will be reviewed through documentation based on the Conformity Assessment Procedure included in this draft amendment.</t>
  </si>
  <si>
    <t>Los factores establecidos en este documento, son aplicables siempre que se deba estimar el equivalente de dosis y el equivalente de dosis efectivo con fines de protección radiológica.</t>
  </si>
  <si>
    <t>13.280 - Radiation protection</t>
  </si>
  <si>
    <r>
      <rPr>
        <sz val="11"/>
        <rFont val="Calibri"/>
      </rPr>
      <t>https://members.wto.org/crnattachments/2026/TBT/MEX/26_01650_00_s.pdf</t>
    </r>
  </si>
  <si>
    <t>The following current Mexican Official Standards, or, where applicable, those replacing them, and international regulations must be consulted for the correct application of the notified draft Mexican Official Standard:• Norma Oficial Mexicana NOM-008-SE-2021, Sistema General de Unidades de Medida o la que la sustituya.</t>
  </si>
  <si>
    <t>National Standard of the P.R.C., Rigid gas permeable contact lenses for orthokeratology</t>
  </si>
  <si>
    <t>This document specifies the requirements, labelling, and accompanying documents for rigid gas permeable contact lenses for orthokeratology, and describes the test methods. _x000D_
This document applies to rigid gas permeable contact lenses for orthokeratology.</t>
  </si>
  <si>
    <t>Rigid gas permeable contact lenses for orthokeratology (HS code(s): 902110); (ICS code(s): 11.040.70)</t>
  </si>
  <si>
    <t>902110 - Orthopaedic or fracture appliances</t>
  </si>
  <si>
    <t>11.040.70 - Ophthalmic equipment</t>
  </si>
  <si>
    <t>36 months after approval</t>
  </si>
  <si>
    <r>
      <rPr>
        <sz val="11"/>
        <rFont val="Calibri"/>
      </rPr>
      <t>https://members.wto.org/crnattachments/2026/TBT/CHN/26_01630_00_x.pdf</t>
    </r>
  </si>
  <si>
    <t>National Standard of the P.R.C., Technical specification for special protective performance of eye and face protector</t>
  </si>
  <si>
    <t>This document specifies the technical requirements and marking requirements for special protective performance of eye and face protectors, including functional filtration, lens anti-fogging, protection against molten metal and hot solids, protection against droplets, protection against streams of liquids, protection against large dust particles, protection against gases and fine particles, protection against thermal radiation, and lens scratch resistance. It describes the test methods for general performance and specific protective performance._x000D_
This document applies to eye and face protectors or components that comply with GB 14866 and provide one or more specific protective functions.</t>
  </si>
  <si>
    <t>Eye protector, faceguard, face screen, filter (HS code(s): 900490); (ICS code(s): 13.340.99)</t>
  </si>
  <si>
    <t>900490 - Spectacles, goggles and the like, corrective, protective or other (excl. spectacles for testing eyesight, sunglasses, contact lenses, spectacle lenses and frames and mountings for spectacles)</t>
  </si>
  <si>
    <t>13.340.99 - Other protective equipment</t>
  </si>
  <si>
    <r>
      <rPr>
        <sz val="11"/>
        <rFont val="Calibri"/>
      </rPr>
      <t>https://members.wto.org/crnattachments/2026/TBT/CHN/26_01632_00_x.pdf
https://members.wto.org/crnattachments/2026/TBT/CHN/26_01632_01_x.pdf</t>
    </r>
  </si>
  <si>
    <t>GB 14866-2023 General technical specification for eye and face protector</t>
  </si>
  <si>
    <t>Regulations on the Listing Administration of Importers and Exporters of Imported Food (Revised Draft)</t>
  </si>
  <si>
    <t>To implement the relevant provisions of Article 96 of the Food Safety Law of the People's Republic of China, adapt to China's needs of expanding opening-up and the rapid growth of imported food trade, ensure the safety of imported food, promote trade facilitation, and further standardize the record-filing management of importers and exporters exporting food to China, the existing Regulations on the Listing Administration of Importers and Exporters of Imported Food (Annex 1 of Announcement No. 55 of 2012 of the former General Administration of Quality Supervision, Inspection and Quarantine) have been optimized and improved._x000D_
The main revised contents include: _x000D_
1. Following the principle of facilitation, simplifying the content to be filled in for record-filing, reducing the record-filing information items for overseas exporters or agents of imported food from 20 to 10._x000D_
2. Following the principle of unification, revising the scope of food applicable to these provisions to be consistent with the current registration categories of overseas manufacturers exporting food to China._x000D_
3. Following the principle of stable expectations, specifying a 3-working-day customs handling time limit for the record-filing of overseas exporters or agents of imported food formerly without a handling time limit._x000D_
4. Following the principle of supervision in accordance with the law, standardizing the measures for record-filing, modification and cancellation in accordance with the relevant provisions of the superior laws, and clarifying the requirements for supervision and verification.</t>
  </si>
  <si>
    <t>Food (HS code(s): 02; 03; 04; 07; 08; 09; 10; 11; 12; 15; 16; 17; 18; 19; 20; 21; 22); (ICS code(s): 67)</t>
  </si>
  <si>
    <t>02 - MEAT AND EDIBLE MEAT OFFAL; 03 - FISH AND CRUSTACEANS, MOLLUSCS AND OTHER AQUATIC INVERTEBRATES; 04 - DAIRY PRODUCE; BIRDS' EGGS; NATURAL HONEY; EDIBLE PRODUCTS OF ANIMAL ORIGIN, NOT ELSEWHERE SPECIFIED OR INCLUDED; 07 - EDIBLE VEGETABLES AND CERTAIN ROOTS AND TUBERS; 08 - EDIBLE FRUIT AND NUTS; PEEL OF CITRUS FRUIT OR MELONS; 09 - COFFEE, TEA, MATÉ AND SPICES; 10 - CEREALS; 11 - PRODUCTS OF THE MILLING INDUSTRY; MALT; STARCHES; INULIN; WHEAT GLUTEN; 12 - OIL SEEDS AND OLEAGINOUS FRUITS; MISCELLANEOUS GRAINS, SEEDS AND FRUIT; INDUSTRIAL OR MEDICINAL PLANTS; STRAW AND FODDER; 15 - ANIMAL, VEGETABLE OR MICROBIAL FATS AND OILS AND THEIR CLEAVAGE PRODUCTS; PREPARED EDIBLE FATS; ANIMAL OR VEGETABLE WAXES; 16 - PREPARATIONS OF MEAT, OF FISH, OF CRUSTACEANS, MOLLUSCS OR OTHER AQUATIC INVERTEBRATES, OR OF INSECTS; 17 - SUGARS AND SUGAR CONFECTIONERY; 18 - COCOA AND COCOA PREPARATIONS; 19 - PREPARATIONS OF CEREALS, FLOUR, STARCH OR MILK; PASTRYCOOKS' PRODUCTS; 20 - PREPARATIONS OF VEGETABLES, FRUIT, NUTS OR OTHER PARTS OF PLANTS; 21 - MISCELLANEOUS EDIBLE PREPARATIONS; 22 - BEVERAGES, SPIRITS AND VINEGAR</t>
  </si>
  <si>
    <t>67.040 - Food products in general; 67 - Food technology</t>
  </si>
  <si>
    <r>
      <rPr>
        <sz val="11"/>
        <rFont val="Calibri"/>
      </rPr>
      <t>https://members.wto.org/crnattachments/2026/TBT/CHN/26_01634_00_x.pdf
https://members.wto.org/crnattachments/2026/TBT/CHN/26_01634_01_x.pdf</t>
    </r>
  </si>
  <si>
    <t>Food Safety Law of the People's Republic of China</t>
  </si>
  <si>
    <t>National Standard of the P.R.C., Electrical fire monitoring system—Part4: Arcing fault detector</t>
  </si>
  <si>
    <t>This document specifies the terms and definitions of arcing fault detector, stipulates the tests, inspection rules, marking and instruction manuals and describes the corresponding test methods._x000D_
This document applies to AC arcing fault detector installed and used in electrical circuits not exceeding 15kW in industrial and civil buildings, as well as DC arcing fault detector with a maximum open circuit voltage not exceeding 1500V DC. Arcing fault detector used for electrical fire monitoring in other devices, as well as arcing fault detector with special requirements in other environments, are also applicable to this document, except where special requirements are otherwise specified by relevant standards.</t>
  </si>
  <si>
    <t>Arcing fault detector (HS code(s): 903180); (ICS code(s): 13.220.20)</t>
  </si>
  <si>
    <t>12 months after standard approval</t>
  </si>
  <si>
    <r>
      <rPr>
        <sz val="11"/>
        <rFont val="Calibri"/>
      </rPr>
      <t>https://members.wto.org/crnattachments/2026/TBT/CHN/26_01644_00_x.pdf</t>
    </r>
  </si>
  <si>
    <t>Thailand</t>
  </si>
  <si>
    <t>Draft Notification of the Ministry of Public Health RE: Prescribed Qualifications, Numbers, Criteria, Procedures and Conditions for the Operation of the Persons on Duty at the Places of Herbal Product Production, Importation, Sale and Storage (No. 2) B.E. ...</t>
  </si>
  <si>
    <t>This draft Notification revises the Notification of the Ministry of Public Health RE: Prescribed Qualifications, Numbers, Criteria, Procedures and Conditions for the Operation of the Persons on Duty at the Places of Herbal Product Production, Importation, Sale and Storage B.E. 2565 (2022), as follows:1. Clause 3: Expands the qualifications of the persons on duty for the operation at the places for production and importation of herbal supplements.2. Clause 4: Expands the qualifications of the persons on duty for the operation at the places for production and importation of herbal substances.3. Clause 5:- The persons on duty for the operation at the places for production, importation, or sale of herbal substances shall be required to successfully complete the training curriculum approved by the Thai FDA.- The certificate issued to the person on duty who has successfully completed the training curriculum approved by the Thai FDA shall be valid for a period of five years from the date of issuance.- The persons on duty who have successfully completed the training curriculum approved by the Thai FDA shall be required to undertake the training curriculum again before the certificate expires.</t>
  </si>
  <si>
    <t>Herbal products</t>
  </si>
  <si>
    <t>The day following the date of its publication in the Government Gazette</t>
  </si>
  <si>
    <r>
      <rPr>
        <sz val="11"/>
        <rFont val="Calibri"/>
      </rPr>
      <t>https://members.wto.org/crnattachments/2026/TBT/THA/26_01642_00_x.pdf</t>
    </r>
  </si>
  <si>
    <t>Notification of the Ministry of Public Health RE: Prescribed Qualifications, Numbers, Criteria, Procedures and Conditions for the Operation of the Persons on Duty at the Places of Herbal Product Production, Importation, Sale and Storage B.E. 2565 (2022)(https://herbal.fda.moph.go.th/media.php?id=486778567536025600&amp;name=law_herbal3-20%20(1).PDF)</t>
  </si>
  <si>
    <t>National Organic Program: National List of Allowed and Prohibited 
Substances per October 2021, October 2022, and October 2024 
Recommendations (Crops and Livestock)</t>
  </si>
  <si>
    <t>Proposed rule - This proposed rule would amend the U.S. Department of 
Agriculture's (USDA) organic regulations related to organic crop and 
livestock production. The proposed rule would provide additional tools 
to organic producers, allowing carbon dioxide in organic crop 
production and meloxicam as a pain treatment in organic livestock 
production. Additionally, this rulemaking would remove overly 
burdensome restrictions for methionine, an amino acid, in organic 
poultry feed and would affirm that sodium nitrate may be used as a 
fertilizer in organic crop production, with certain conditions to 
protect soil quality. </t>
  </si>
  <si>
    <t>Organic crops and livestock; Pesticides and other agrochemicals (ICS code(s): 65.100); Processes in the food industry (ICS code(s): 67.020); Food products in general (ICS code(s): 67.040); Cereals, pulses and derived products (ICS code(s): 67.060); Fruits. Vegetables (ICS code(s): 67.080); Meat, meat products and other animal produce (ICS code(s): 67.120)</t>
  </si>
  <si>
    <t>65.100 - Pesticides and other agrochemicals; 67.020 - Processes in the food industry; 67.040 - Food products in general; 67.060 - Cereals, pulses and derived products; 67.080 - Fruits. Vegetables; 67.120 - Meat, meat products and other animal produce</t>
  </si>
  <si>
    <t>Prevention of deceptive practices and consumer protection (TBT); Quality requirements (TBT); Cost saving and productivity enhancement (TBT)</t>
  </si>
  <si>
    <r>
      <rPr>
        <sz val="11"/>
        <rFont val="Calibri"/>
      </rPr>
      <t>https://members.wto.org/crnattachments/2026/TBT/USA/26_01641_00_e.pdf</t>
    </r>
  </si>
  <si>
    <t xml:space="preserve">91 Federal Register (FR) 13782, 23 March 2026; Title 7 Code of Federal Regulations (CFR) Part 205_x000D_
https://www.govinfo.gov/content/pkg/FR-2026-03-23/html/2026-05598.htm_x000D_
https://www.govinfo.gov/content/pkg/FR-2026-03-23/pdf/2026-05598.pdf_x000D_
This proposed rule is identified by Docket Number AMS-NOP-22-0029, RIN 0581-AE25.  Documents and comments are available from Regulations.gov, accessible by searching the Docket Number._x000D_
_x000D_
</t>
  </si>
  <si>
    <t>Australia</t>
  </si>
  <si>
    <t>Proposed scheduling decision - Perfluoroheptanesulfonic acid (PFHpS) and related substances (PDF 250KB)Proposed scheduling decision - Perfluorononanesulfonic acid (PFNS), perfluorodecanesulfonic acid (PFDS) and related substances (PDF 249KB)Proposed scheduling decision - 2,4,6-Tri-tert-butylphenol (PDF 254KB)</t>
  </si>
  <si>
    <t>The Industrial Chemicals Environmental Management Standard (IChEMS) has been developed by all Australian governments to efficiently and effectively manage the risks of industrial chemicals to the environment, while providing consistent requirements for businesses across Australia. The IChEMS Register records standards for the environmental management of chemicals, including risk management measures for specific industrial uses. In turn, the Australian federal government and each state and territory government will enact legislation to implement the standards in their jurisdictions.The proposed standards will assign the following chemicals, and mixtures and articles containing the chemicals, to Schedule 7 of the IChEMS Register. This will prohibit their import, manufacture, use and export in Australia, with exceptions for unintentional trace contamination, research, environmentally sound disposal, articles in use prior to the standards' date of entry into force, and for the presence of 2,4,6-tri-tert-butylphenol in hydrocarbon fuels at a level below or equal to 50 mg/kg.Perfluoroheptanesulfonic acid (PFHpS) and related substancesPerfluorononanesulfonic acid (PFNS), perfluorodecanesulfonic acid (PFDS) and related substances 2,4,6-Tri-tert-butylphenol</t>
  </si>
  <si>
    <t>Perfluoroheptanesulfonic acid (PFHpS) and related substancesPerfluorononanesulfonic acid (PFNS), perfluorodecanesulfonic acid (PFDS) and related substances 2,4,6-Tri-tert-butylphenol</t>
  </si>
  <si>
    <t>Achieve better protection of the environment through improved management of the environmental risks posed by industrial chemicals.Provide a nationally consistent, transparent, predictable and streamlined approach to environmental risk management of industrial chemicals for governments, industry and the community.</t>
  </si>
  <si>
    <t xml:space="preserve">
PFHpS and related substances and PFNS, PFDS and related substances: 1 January 2027
2,4,6-tri-tert-butylphenol: 1 July 2027</t>
  </si>
  <si>
    <r>
      <rPr>
        <sz val="11"/>
        <rFont val="Calibri"/>
      </rPr>
      <t>https://members.wto.org/crnattachments/2026/TBT/AUS/26_01615_00_e.pdf
https://members.wto.org/crnattachments/2026/TBT/AUS/26_01615_01_e.pdf
https://members.wto.org/crnattachments/2026/TBT/AUS/26_01615_02_e.pdf
https://members.wto.org/crnattachments/2026/TBT/AUS/26_01615_03_e.pdf
https://members.wto.org/crnattachments/2026/TBT/AUS/26_01615_04_e.pdf
https://members.wto.org/crnattachments/2026/TBT/AUS/26_01615_05_e.pdf</t>
    </r>
  </si>
  <si>
    <t>Chemical profile – PFHpS and related substances [PDF 226KB]Chemical profile – PFNS, PFDS and related substances [PDF 225KB]Chemical profile – 2,4,6-Tri-tert-butylphenol [PDF 220KB]Further supporting documents are available at: Consultation hub | Public comments on IChEMS proposed decisions - Climate Change (dcceew.gov.au)Further information on the IChEMS is available at: Industrial Chemicals Environmental Management Standard - IChEMS - DCCEEW</t>
  </si>
  <si>
    <t>National Standard of the P.R.C.,  Safety rules for lifting appliances—Part 2:Mobile cranes</t>
  </si>
  <si>
    <t>This document specifies the basic safety requirements for the design, manufacturing, installation, modification, maintenance, use, scrapping and inspection of mobile cranes._x000D_
This document applies to truck cranes, all terrain cranes, tyre cranes and crawler cranes as defined in GB/T 20776._x000D_
This document does not apply to loader cranes. This document can also be used as a reference for other mobile cranes if special issues of basic safety are not involved.</t>
  </si>
  <si>
    <t>Mobile cranes (HS code(s): 8426); (ICS code(s): 53.020.20)</t>
  </si>
  <si>
    <t>8426 - Ships' derricks; cranes, incl. cable cranes (excl. wheel-mounted cranes and vehicle cranes for railways); mobile lifting frames, straddle carriers and works trucks fitted with a crane</t>
  </si>
  <si>
    <t>53.020.20 - Cranes</t>
  </si>
  <si>
    <r>
      <rPr>
        <sz val="11"/>
        <rFont val="Calibri"/>
      </rPr>
      <t>https://members.wto.org/crnattachments/2026/TBT/CHN/26_01621_00_x.pdf
https://members.wto.org/crnattachments/2026/TBT/CHN/26_01621_01_x.pdf</t>
    </r>
  </si>
  <si>
    <t>GB/T  20776-2023 Classification for lifting appliances</t>
  </si>
  <si>
    <t>National Standard of the P.R.C., Safety rules for lifting appliances—Part3:Tower cranes</t>
  </si>
  <si>
    <t>This document specifies safety requirements for tower cranes._x000D_
This document applies to tower cranes for construction works, as defined in GB/T 6974.3._x000D_
Tower cranes for construction works are equipped exclusively with a hook as the load-handling device._x000D_
This document does not cover applications involving the sudden release of part of the lifting load, nor does it address requirements related to electromagnetic compatibility (EMC), specific hazards due to external influences on electrical equipment, potentially explosive atmospheres, or ionising radiation.</t>
  </si>
  <si>
    <t>Tower cranes (HS code(s): 842620); (ICS code(s): 53.020.20)</t>
  </si>
  <si>
    <t>842620 - Tower cranes</t>
  </si>
  <si>
    <r>
      <rPr>
        <sz val="11"/>
        <rFont val="Calibri"/>
      </rPr>
      <t>https://members.wto.org/crnattachments/2026/TBT/CHN/26_01623_00_x.pdf
https://members.wto.org/crnattachments/2026/TBT/CHN/26_01623_01_x.pdf</t>
    </r>
  </si>
  <si>
    <t>GB/T 6974.3-2024 Cranes-Vocabulary-Part 3:Tower cranes</t>
  </si>
  <si>
    <t>National Standard of the P.R.C., Safety rules for lifting appliances—Part4: Jib cranes</t>
  </si>
  <si>
    <t>This document specifies the basic safety requirements for the design, manufacturing, installation, modification, maintenance, use, scrapping, inspection, and other aspects of jib cranes._x000D_
This document applies to portal slewing cranes (including kangaroo portal slewing crane), port pedestal cranes, high mast crane, fixed-base jib crane, derrick crane and cantilever cranes.</t>
  </si>
  <si>
    <t>Jib cranes (HS code(s): 8426); (ICS code(s): 53.020.20)</t>
  </si>
  <si>
    <r>
      <rPr>
        <sz val="11"/>
        <rFont val="Calibri"/>
      </rPr>
      <t>https://members.wto.org/crnattachments/2026/TBT/CHN/26_01624_00_x.pdf</t>
    </r>
  </si>
  <si>
    <t>Draft Commission Implementing Decision, amending Commission Decision (EU) 2020/1426, as regards introducing wider frequency channels in the EU-harmonised 5.9 GHz frequency band for safety-related applications of road intelligent transport systems (ITS)</t>
  </si>
  <si>
    <t>Radio spectrum accessibility to wider channels to safety-related road ITS, in addition to the currently harmonised 10 MHz channels, will allow the implementation of basic and advanced use cases, which provide advantages such as simplified implementation and higher spectrum efficiency, while maintaining a technology neutral approach to spectrum use.</t>
  </si>
  <si>
    <t>Radio equipment for road and urban rail intelligent transport systems</t>
  </si>
  <si>
    <t>03.220.20 - Road transport; 03.220.30 - Transport by rail; 33.060 - Radiocommunications</t>
  </si>
  <si>
    <t>Protection of human health or safety (TBT); Quality requirements (TBT); Harmonization (TBT)</t>
  </si>
  <si>
    <t>This Decision is addressed to the EU Member States. The purpose of this Decision is to update the harmonised technical conditions defined in Commission Implementing Decision (EU) 2020/1426 with the view to introducing wider frequency channels in the EU-harmonised 5.9 GHz frequency band for safety-related applications of road ITS.</t>
  </si>
  <si>
    <r>
      <rPr>
        <sz val="11"/>
        <rFont val="Calibri"/>
      </rPr>
      <t>https://members.wto.org/crnattachments/2026/TBT/EEC/26_01593_00_e.pdf
https://members.wto.org/crnattachments/2026/TBT/EEC/26_01593_01_e.pdf</t>
    </r>
  </si>
  <si>
    <t>Draft Commission Implementing Decision as mentioned above</t>
  </si>
  <si>
    <t>Draft Commission Implementing Regulation renewing the approval of the active substance cis-tricos-9-ene for use in biocidal products of product-type 19 in accordance with Regulation (EU) No 528/2012 of the European Parliament and of the Council</t>
  </si>
  <si>
    <t>This draft Commission Implementing Regulation renews the approval of cis-tricos-9-ene as an active substance for use in biocidal products of product-type 19, subject to compliance with certain conditions.The opinion of the European Chemicals Agency can be found on its website (Biocidal Products Committee opinions on active substance approval - ECHA (europa.eu)</t>
  </si>
  <si>
    <t>Biocidal products</t>
  </si>
  <si>
    <t>Protection of human health or safety (TBT); Protection of animal or plant life or health (TBT); Protection of the environment (TBT); Harmonization (TBT)</t>
  </si>
  <si>
    <t>20 days from publication in the Official Journal of the EU</t>
  </si>
  <si>
    <r>
      <rPr>
        <sz val="11"/>
        <rFont val="Calibri"/>
      </rPr>
      <t>https://members.wto.org/crnattachments/2026/TBT/EEC/26_01597_00_e.pdf
https://members.wto.org/crnattachments/2026/TBT/EEC/26_01597_01_e.pdf</t>
    </r>
  </si>
  <si>
    <t>Regulation (EU) No 528/2012 of the European Parliament and of the Council of 22 May 2012 concerning the making available on the market and use of biocidal products (OJ L 167, 27.6.2012, p. 1.). Available in all EU languages. EUR-Lex - 32012R0528 - EN - EUR-Lex (europa.eu)</t>
  </si>
  <si>
    <t>Draft Commission Implementing Decision repealing Implementing Decision (EU) 2024/1283 postponing the expiry date of the approval of cis-tricos-9-ene for use in biocidal products of product-type 19 in accordance with Regulation (EU) No 528/2012 of the European Parliament and of the Council</t>
  </si>
  <si>
    <t>This draft Commission Implementing Decision repeals the postponement of the expiry date of the approval of cis-tricos-9-ene as an active substance for use in biocidal products of product type 19.On 6 April 2023, an application was submitted in accordance with Article 13(1) of the Regulation (EU) No 528/2012 of the European Parliament and of the Council (BPR) for the renewal of the approval of cis-tricos-9-ene for PT19. On 27 November 2025 the Agency adopted its opinion on cis-tricos-9-ene for PT19, having regard to the conclusions of the evaluating competent authority.Given the opinion of the Agency, it is appropriate to renew the approval of cis-tricos-9-ene for PT19. Consequently, a draft Implementing Regulation is being prepared to renew the approval of cis-tricos-9-ene for PT19 (examination procedure under Regulation (EU) No 182/2011).Further to that Implementing Regulation, it is necessary to repeal the postponement of the expiry date of the approval of cis-tricos-9-ene. The present draft Decision therefore intends to repeal Decision (EU) 2024/1283 postponing the expiry date of the approval of cis-tricos-9-ene for PT19.</t>
  </si>
  <si>
    <r>
      <rPr>
        <sz val="11"/>
        <rFont val="Calibri"/>
      </rPr>
      <t>https://members.wto.org/crnattachments/2026/TBT/EEC/26_01598_00_e.pdf</t>
    </r>
  </si>
  <si>
    <t>Draft Commission Implementing Decision on the non-approval of  poly(dimethyloctadecyl[3-(trihydroxysilyl)propyl]ammonium chloride) generated from dimethyloctadecyl[3-(trimethoxysilyl)propyl]ammonium chloride as an existing active substance for use in biocidal products of product types 2, 7 and 9 in accordance with Regulation (EU) No 528/2012 of the European Parliament and of the Council</t>
  </si>
  <si>
    <t>This draft Commission Implementing Decision does not approve poly(dimethyloctadecyl[3-(trihydroxysilyl)propyl]ammonium chloride) generated from dimethyloctadecyl[3-(trimethoxysilyl)propyl]ammonium chloride as an existing active substance for use in biocidal products of product types 2, 7 and 9.This active substance cannot be approved due to major data gaps, including validated analytical methods and physico-chemical properties of the substance. Since reliable analytical methods could not be established, it was not possible to conclude on the acceptability of the risks concerning human health and the environment. Due to the same reasons, it was not possible to conclude whether the active substance is carcinogenic, mutagenic or toxic for reproduction. Finally, sufficient efficacy was not demonstrated for any of the assessed product-types.As a consequence, articles treated with or incorporating this active substance may not be placed on the market in the Union 180 days after a decision on the non-approval. </t>
  </si>
  <si>
    <t>20 days from publication in the Official Journal of the EU (Application 12 months after adoption)</t>
  </si>
  <si>
    <r>
      <rPr>
        <sz val="11"/>
        <rFont val="Calibri"/>
      </rPr>
      <t>https://members.wto.org/crnattachments/2026/TBT/EEC/26_01599_00_e.pdf</t>
    </r>
  </si>
  <si>
    <t>Draft National technical regulation on gasolines, diesel fuel oils and biofuels </t>
  </si>
  <si>
    <t>This draft technical regulation stipulates the limit of technical specifications concerning safety, healthy, environment and the requirements for quality management for gasolines, diesel fuel oils and biofuels, including _x000D_
- Unleaded gasoline, gasohol E5, gasohol E10_x000D_
- Diesel fuel oil, biodiesel B5_x000D_
- Biofuel: Denatured fuel ethanol, Undenatured fuel ethanol, Biodiesel fuel blend stock (B100)._x000D_
This draft technical regulation applies to the enterprises, organizations and individuals involved in producing, trading, processing, importing and distributing gasolines, diesel fuel oils and biofuels in Vietnam..._x000D_
This draft technical regulation shall replace QCVN 01:2022/BKHCN.</t>
  </si>
  <si>
    <t>gasolines, diesel fuel oils, biofuels</t>
  </si>
  <si>
    <t>75.160 - Fuels; 75.160.40 - Biofuels</t>
  </si>
  <si>
    <t>Protection of human health or safety (TBT); Protection of the environment (TBT); Quality requirements (TBT)</t>
  </si>
  <si>
    <r>
      <rPr>
        <sz val="11"/>
        <rFont val="Calibri"/>
      </rPr>
      <t>https://members.wto.org/crnattachments/2026/TBT/VNM/26_01596_00_x.pdf</t>
    </r>
  </si>
  <si>
    <t>G/TBT/N/VNM/165</t>
  </si>
  <si>
    <t>Partial Amendment of the Ordinance on Technical Standards Conformity Certification of Specified Radio Equipment </t>
  </si>
  <si>
    <t>Japan will add the following types of specified radio equipment such as TPMS, RKE (UHF band), Automotive Radar, In-vehicle Detection Sensor, UWB and Wireless LAN (2.4GHz / 5.2GHz / 5.6GHz / 6GHz (≦25mW)) to the Ordinance as a target for special specified radio equipment which is subject to the self-confirmation system.</t>
  </si>
  <si>
    <t> Specified radio equipment which is installed in automobiles</t>
  </si>
  <si>
    <t>Japan will accelerate the certification process for some specified radio equipment installed in automobiles by subjecting the equipment to the self-confirmation system.</t>
  </si>
  <si>
    <t>June, 2026</t>
  </si>
  <si>
    <r>
      <rPr>
        <sz val="11"/>
        <rFont val="Calibri"/>
      </rPr>
      <t>https://members.wto.org/crnattachments/2026/TBT/JPN/26_01549_00_e.pdf</t>
    </r>
  </si>
  <si>
    <t>Moldova, Republic of</t>
  </si>
  <si>
    <t>Government Decision No. 225 of 23 April 2025 approving the Regulation on beer and beer-based beverages </t>
  </si>
  <si>
    <t>The Regulation on beer and beer-based beverages establishes specific rules on the production, packaging, labelling, and marketing, as well as quality and safety requirements for beer and beer-based beverages.</t>
  </si>
  <si>
    <t>- Other: (HS code(s): 22029); Beer made from malt. (HS code(s): 2203); Other fermented beverages (for example, cider, perry, mead, saké); mixtures of fermented beverages and mixtures of fermented beverages and non-alcoholic beverages, not elsewhere specified or included. (HS code(s): 2206), in particular Non-alcoholic beer (HS: 2202 9100), Beer made from malt (HS: 2203 00), Mixed beverages of beer and other beverages classified in this chapter (HS: 2206 00 391, 2206 00 591, 2206 00 891)</t>
  </si>
  <si>
    <t>22029 - - Other:; 2203 - Beer made from malt.; 2206 - Other fermented beverages (for example, cider, perry, mead, saké); mixtures of fermented beverages and mixtures of fermented beverages and non-alcoholic beverages, not elsewhere specified or included.</t>
  </si>
  <si>
    <t>67.160 - Beverages</t>
  </si>
  <si>
    <t>Consumer information, labelling (TBT); Protection of human health or safety (TBT); Quality requirements (TBT)</t>
  </si>
  <si>
    <t>Economic operators are required to ensure the quality and safety of products throughout the entire food chain. Product safety shall be achieved and monitored through food safety management systems and procedures based on the principles of risk analysis and the establishment of critical control points (HACCP). These systems shall be implemented using methods that ensure the systematic prevention of potential hazards and provide information enabling the identification of the company, the product batch, the date of manufacture (bottling), the quantity, category and quality of the products, as well as the equipment, production process and labelling.Labels and packaging held by producers prior to the entry into force of this Decision may be used for the labelling of beer and beer-based beverages until 31 December 2026. The respective production may be placed on the market until stocks are exhausted, but no later than 31 August 2027.</t>
  </si>
  <si>
    <r>
      <rPr>
        <sz val="11"/>
        <rFont val="Calibri"/>
      </rPr>
      <t>https://members.wto.org/crnattachments/2026/TBT/MDA/26_01569_00_x.pdf
https://www.legis.md/cautare/getResults?doc_id=148202&amp;lang=ro</t>
    </r>
  </si>
  <si>
    <t>Government Decision No. 881 of 23 December 2024 approving the Regulation on the production of undistilled fermented alcoholic beverages other than beer and wine</t>
  </si>
  <si>
    <t>The Regulation on the production of undistilled fermented alcoholic beverages other than beer and wine establishes the general and specific conditions for the production, circulation, and ensuring the traceability, quality, and safety of cider, fruit wine, fruit alcoholic beverages, and fruit cocktails.</t>
  </si>
  <si>
    <t>Other fermented beverages (for example, cider, perry, mead, saké); mixtures of fermented beverages and mixtures of fermented beverages and non-alcoholic beverages, not elsewhere specified or included. (HS code(s): 2206)</t>
  </si>
  <si>
    <t>2206 - Other fermented beverages (for example, cider, perry, mead, saké); mixtures of fermented beverages and mixtures of fermented beverages and non-alcoholic beverages, not elsewhere specified or included.</t>
  </si>
  <si>
    <t>67.160.10 - Alcoholic beverages</t>
  </si>
  <si>
    <t>Food business operators are required to ensure the quality and safety of products at all stages of the food chain, including compliance with the general and specific conditions governing the production, circulation, traceability, quality, and safety of cider, fruit wine, fruit-based alcoholic beverages, and fruit cocktails. Bottled products intended for direct human consumption must be labeled in accordance with the provisions of Chapter VI of Law No. 1100/2000 on the manufacture and circulation of ethyl alcohol and alcoholic products. Furthermore, products to which flavorings have been added must include a list of ingredients in accordance with Article 8(1)(b) of Law No. 279/2017, so as to ensure that consumers are not misled.</t>
  </si>
  <si>
    <r>
      <rPr>
        <sz val="11"/>
        <rFont val="Calibri"/>
      </rPr>
      <t>https://members.wto.org/crnattachments/2026/TBT/MDA/26_01570_00_x.pdf
https://www.legis.md/cautare/getResults?doc_id=146809&amp;lang=ro</t>
    </r>
  </si>
  <si>
    <t>Draft Amendment to the “Restrictions on the Importing of Mercury-Added Products”</t>
  </si>
  <si>
    <t>The “Restrictions on the Importing of Mercury-Added Products” (hereinafter referred to as the “Announcement”) have not been amended since they took effect on August 25, 2020. In addition to the mercury-added products that are already prohibited, this amendment to the Announcement prohibits the import of mercury-added products and electronic measuring instruments so as to strengthen domestic mercury management, and align with the United Nations Minamata Convention on Mercury.</t>
  </si>
  <si>
    <t>(I) Switches and relays._x000D_
(II) High-pressure mercury lamps for general lighting._x000D_
(III) Self-ballasted fluorescent lamps of 30 watts or lower for general lighting._x000D_
(IV) Cold cathode fluorescent lamps and external electrode fluorescent lamps for electronic displays._x000D_
(V) Strain gauges used in plethysmographs._x000D_
(VI) Mercury vacuum pumps._x000D_
(VII) Tire balancers and wheel balance weights._x000D_
(VIII) Photographic film and photographic paper.(IX) Propellant for satellites, spacecraft, or space vehicles._x000D_
(X) Electrical and electronic measuring instruments, such as melt pressure transducers, transmitters, and sensors._x000D_
(XI) Non-electronic measuring instruments, such as barometers, hygrometers, pressure gauges, thermometers (including body thermometers), and sphygmomanometers.(XII) Compact fluorescent lamps for general lighting._x000D_
(XIII) Linear and nonlinear fluorescent lamps for general lighting that use halophosphate phosphors.(XIV)Linear and non-linear fluorescent lamps for general lighting that use triband phosphors.</t>
  </si>
  <si>
    <t>17.020 - Metrology and measurement in general; 23.080 - Pumps; 29.140.30 - Fluorescent lamps. Discharge lamps; 37.040.20 - Photographic paper, films and plates. Cartridges</t>
  </si>
  <si>
    <r>
      <rPr>
        <sz val="11"/>
        <rFont val="Calibri"/>
      </rPr>
      <t>https://members.wto.org/crnattachments/2026/TBT/TPKM/26_01585_00_x.pdf
https://members.wto.org/crnattachments/2026/TBT/TPKM/26_01585_00_e.pdf</t>
    </r>
  </si>
  <si>
    <t>Government Gazette, Vol. 032, No. 031, dated 13 February 2026(https://gazette.nat.gov.tw/egFront/e_detail.do?metaid=163708Waste Disposal Act</t>
  </si>
  <si>
    <t>DTZS 3956: 2026, Textile Floor Covering — Carpet Tiles Made of Synthetic Yarn — Specification, First Edition</t>
  </si>
  <si>
    <t>1.1 This Draft Tanzania standard specifies sampling, the constructional particulars and performance requirements of tufted carpet tiles made of polypropylene, polyester or nylon filament yarn or blends of polypropylene and polyester filament yarn._x000D_
1.2 This Draft Tanzania Standard does not specify the general appearance, design and size of the carpet tile</t>
  </si>
  <si>
    <t>Carpets and other floor coverings, of wool or fine animal hair, tufted "needle punched", whether or not made up (HS code(s): 570310); Floor coverings (ICS code(s): 97.150)</t>
  </si>
  <si>
    <t>570310 - Carpets and other floor coverings, of wool or fine animal hair, tufted "needle punched", whether or not made up</t>
  </si>
  <si>
    <t>97.150 - Floor coverings</t>
  </si>
  <si>
    <r>
      <rPr>
        <sz val="11"/>
        <rFont val="Calibri"/>
      </rPr>
      <t>https://members.wto.org/crnattachments/2026/TBT/TZA/26_01573_00_e.pdf</t>
    </r>
  </si>
  <si>
    <t>TZS 4 Rounding off numerical values. TZS 138 Textiles - Test for colour fastness to rubbing. TZS 23 Textiles - Tests for colour fastness - Part B02: Colour fastness to artificial light: Xenon arc fading lamp test ISO 1766 - Textile floor coverings — Determination of thickness of pile above the substrate TZS 4641 - Textile floor coverings - Burning behaviour - Tablet test at ambient temperature ISO 105-E01 - Textiles - Tests for colour fastness - Colour fastness to water ISO 2551 – Textile floor coverings and Textile floor coverings inn Tukes form – Determination of ISO 4918 - Resilient, textile and laminate floor coverings — Castor chair test ISO 4919 - Carpets – Determination of Tuft withdrawn force ISO 8543 - Textile floor coverings — Methods for determination of mass ISO 10834 - Textile floor coverings — Non-destructive measurement of pile thickness above the backing — WRONZ gauge method ISO 11857:1999, Textile floor coverings — Determination of resistance to delamination ISO 13750 - Textile floor coverings — Determination of resistance to staining by acid food colours ISO 18168 – Textile floor coverings — Colour fastness to shampooing ISO 23122, Textile floor covering – Production of change in appearance by means of Hexapod tumbler Tester ISO 24341 - Resilient and textile floor coverings — Determination of length, width and straightness of sheet covering ISO 1766 - Textile floor coverings — Determination of thickness of pile above the substrate ISO 10834 - Textile floor coverings — Non-destructive measurement of pile thickness above the backing — WRONZ gauge method </t>
  </si>
  <si>
    <t>DTZS 3963: 2026, Textiles — Requirements for inspection and acceptance of used textile products – Part 3: Used belts, First Edition</t>
  </si>
  <si>
    <t>This Draft Tanzania Standard specifies the requirements, sampling methods, and inspection criteria for used belts intended for resale or continued use.</t>
  </si>
  <si>
    <t>Belts and bandoliers, of leather or composition leather (HS code(s): 420330); Continuous handling equipment in general (ICS code(s): 53.040.01)</t>
  </si>
  <si>
    <t>420330 - Belts and bandoliers, of leather or composition leather</t>
  </si>
  <si>
    <t>53.040.01 - Continuous handling equipment in general</t>
  </si>
  <si>
    <t>Consumer information, labelling (TBT); Reducing trade barriers and facilitating trade (TBT)</t>
  </si>
  <si>
    <r>
      <rPr>
        <sz val="11"/>
        <rFont val="Calibri"/>
      </rPr>
      <t>https://members.wto.org/crnattachments/2026/TBT/TZA/26_01574_00_e.pdf</t>
    </r>
  </si>
  <si>
    <t>DTZS 3967: 2026, Specification for backpack and laptop bags, Second Edition</t>
  </si>
  <si>
    <t>This Draft Tanzania Standard specifies sampling, requirments, test methods, packing and marking for backpack and laptop bags made of Textiles, coated fabric and/or leather materials in various designs and configurations.</t>
  </si>
  <si>
    <t>Travelling-bags, insulated food or beverage bags, toilet bags, rucksacks, shopping-bags, map-cases, tool bags, sports bags, jewellery boxes, cutlery cases, binocular cases, camera cases, musical instrument cases, gun cases, holsters and similar containers, with outer surface of plastic sheeting or textile materials (excl. trunks, briefcases, school satchels and similar containers, handbags and articles carried in the pocket or handbag) (HS code(s): 420292); Sacks. Bags (ICS code(s): 55.080)</t>
  </si>
  <si>
    <t>420292 - Travelling-bags, insulated food or beverage bags, toilet bags, rucksacks, shopping-bags, map-cases, tool bags, sports bags, jewellery boxes, cutlery cases, binocular cases, camera cases, musical instrument cases, gun cases, holsters and similar containers, with outer surface of plastic sheeting or textile materials (excl. trunks, briefcases, school satchels and similar containers, handbags and articles carried in the pocket or handbag)</t>
  </si>
  <si>
    <t>55.080 - Sacks. Bags</t>
  </si>
  <si>
    <r>
      <rPr>
        <sz val="11"/>
        <rFont val="Calibri"/>
      </rPr>
      <t>https://members.wto.org/crnattachments/2026/TBT/TZA/26_01575_00_e.pdf</t>
    </r>
  </si>
  <si>
    <t>TZS 4 Rounding off numerical values TZS 22, Method for determination of breaking load and extension of strips woven textile fabric TZS 44, Method for determination of abrasion resistance of fabrics TZS 167 Textiles-Method for determination of colour fastness to washing: Test 3 TZS 1425 Textile — Sewing threads specification TZS 23, Textiles — Tests for colour fastness — Colour fastness to light (xenon arc) TZS 138, Textiles — Test for colour fastness to rubbing TZS 205, Leather — Physical testing — Measurement of thickness TZS 211, Leather — Determination of colour fastness to to-and-fro rubbing (wet and dry) TZS 203, Leather — Determination of absorption of water (under static conditions) TZS 1136, Textile — Zippers — Specification ISO 9865(en) Textiles — Determination of water repellency of fabrics by the Bundesmann rain-shower testISO 17231(en) Leather — Physical and mechanical tests — Determination of water repellency of garment leather</t>
  </si>
  <si>
    <t>DTZS 4348: 2026, Textiles - Requirements for inspection and acceptance of used textile products - Part 2: Used bags and wallets, First Edition</t>
  </si>
  <si>
    <t>This Draft Tanzania Standard specifies the requirements, sampling and inspection criteria for used bags and wallets intended for resale or continued use. It covers all categories of wallets and bags including travelling bags, backpacks, laptop bags, handbags etc.</t>
  </si>
  <si>
    <t>Trunks, suitcases, vanity cases, executive-cases, briefcases, school satchels, spectacle cases, binocular cases, camera cases, musical instrument cases, gun cases, holsters and similar containers; travelling-bags, insulated food or beverage bags, toilet bags, rucksacks, handbags, shopping-bags,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 (HS code(s): 4202); Sacks. Bags (ICS code(s): 55.080)</t>
  </si>
  <si>
    <t>4202 - Trunks, suitcases, vanity cases, executive-cases, briefcases, school satchels, spectacle cases, binocular cases, camera cases, musical instrument cases, gun cases, holsters and similar containers; travelling-bags, insulated food or beverage bags, toilet bags, rucksacks, handbags, shopping-bags,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</si>
  <si>
    <r>
      <rPr>
        <sz val="11"/>
        <rFont val="Calibri"/>
      </rPr>
      <t>https://members.wto.org/crnattachments/2026/TBT/TZA/26_01576_00_e.pdf</t>
    </r>
  </si>
  <si>
    <t>DTZS 4349: 2026, Textiles – Reusable Menstrual Panty - Specification, First Edition</t>
  </si>
  <si>
    <t>This Draft Tanzania Standard covers the sampling, test methods and requirements for reusable (multiple use) menstrual panty for external use</t>
  </si>
  <si>
    <t>Sanitary towels (pads) and tampons, napkins (diapers), napkin liners and similar articles, of any material. (HS code(s): 9619); Textile fabrics (ICS code(s): 59.080.30)</t>
  </si>
  <si>
    <r>
      <rPr>
        <sz val="11"/>
        <rFont val="Calibri"/>
      </rPr>
      <t>https://members.wto.org/crnattachments/2026/TBT/TZA/26_01577_00_e.pdf</t>
    </r>
  </si>
  <si>
    <t>TZS 26, Textiles – Determination of the conductivity, pH, water soluble matter, chloride and sulphate in aqueous extracts TZS 1823/ISO 21149, Cosmetics — Microbiology — Enumeration and detection of aerobic mesophilic bacteria. TZS 1825, Cosmetics — Microbiology — Detection of Escherichia coli. TZS 1826/ISO 22717, Cosmetics — Microbiology — Detection of pseudomonas aeruginosa. TZS 1827/ISO 22718, Cosmetics — Microbiology — Detection of staphylococcus aureus. TZS 1830/ISO 18416, Cosmetics — Microbiology — Detection of candida albicans. TZS 2584-1/ISO 9073-1, Textiles – Test methods for nonwovens – Part 1- Determination for mass per unit area. ISO 11737 – 1, Sterilization of health care products — Microbiological methods — Part 1: Determination of a population of microorganisms on products.ISO 14362-1; Textiles — Methods for determination of certain aromatic amines derived from azo colorants Part 1: Detection of the use of certain azo colorants accessible with and without extracting the fibres TZS 1968 – 5/ISO 10993 – 5, Biological evaluation of medical devicesPart 5: Tests for in vitro cytotoxicityTZS 1968 – 10/ISO 10993 – 10, Biological evaluation of medical devicesPart 10: Tests for skin sensitization TZS 1968 – 12ISO 10993 – 12, Biological evaluation of medical devices Part 12: Sample preparation and reference materials ISO 11948 – 1, Urine-absorbing aids Part 1: Whole-product testing</t>
  </si>
  <si>
    <t>DTZS 4351:2026, Medical Textiles - Abdominal Binder - Specification, First Edition</t>
  </si>
  <si>
    <t>This Draft Tanzania Standard Specifies the sampling, test methods and requirements for abdominal binders intended for general purposes.</t>
  </si>
  <si>
    <t>Corsets, braces, garters, suspenders and similar articles and parts thereof, incl. parts of brassieres, girdles, panty girdles and corselettes, of all types of textile materials, whether or not elasticated, incl. knitted or crocheted (excl. complete brassieres, girdles, panty girdles and corselettes) (HS code(s): 621290); Smart textiles (ICS code(s): 59.080.80)</t>
  </si>
  <si>
    <t>621290 - Corsets, braces, garters, suspenders and similar articles and parts thereof, incl. parts of brassieres, girdles, panty girdles and corselettes, of all types of textile materials, whether or not elasticated, incl. knitted or crocheted (excl. complete brassieres, girdles, panty girdles and corselettes)</t>
  </si>
  <si>
    <t>59.080.80 - Smart textiles</t>
  </si>
  <si>
    <r>
      <rPr>
        <sz val="11"/>
        <rFont val="Calibri"/>
      </rPr>
      <t>https://members.wto.org/crnattachments/2026/TBT/TZA/26_01578_00_e.pdf</t>
    </r>
  </si>
  <si>
    <t>TZS 26, Textiles – Determination of the conductivity, pH, water soluble matter, chloride and sulphate in aqueous extracts TZS 1823/ISO 21149, Cosmetics — Microbiology — Enumeration and detection of aerobic mesophilic bacteria. TZS 4090-1:2018 Textiles — Determination of the elasticity of fabrics Part 1: Strip tests TZS 4090-2:2018 Textiles — Determination of the elasticity of fabrics Part 2: Multiaxial tests TZS 4090-3:2018 Textiles — Determination of the elasticity of fabrics Part 3: Narrow fabrics TZS 1825, Cosmetics — Microbiology — Detection of Escherichia coli. TZS 1826/ISO 22717, Cosmetics — Microbiology — Detection of pseudomonas aeruginosa. TZS 1827/ISO 22718, Cosmetics — Microbiology — Detection of staphylococcus aureus. TZS 1830/ISO 18416, Cosmetics — Microbiology — Detection of candida albicans. TZS 2584-1/ISO 9073-1, Textiles – Test methods for nonwovens – Part 1- Determination for mass per unit area. ISO 11737 – 1, Sterilization of health care products — Microbiological methods — Part 1: Determination of a population of microorganisms on products. TZS 1968 – 5/ISO 10993 – 5, Biological evaluation of medical devicesPart 5: Tests for in vitro cytotoxicityTZS 1968 – 10/ISO 10993 – 10, Biological evaluation of medical devicesPart 10: Tests for skin sensitization TZS 1968 – 12/ISO 10993 – 12, Biological evaluation of medical devices Part 12: Sample preparation and reference materials ISO 5077:2007 Textiles — Determination of dimensional change in washing and drying ISO 13934-1:2013 Textiles — Tensile properties of fabrics Part 1: Determination of maximum force and elongation at maximum force using the strip method ISO 13934-2:2013 Textiles — Tensile properties of fabrics Part 2: Determination of maximum force and elongation at maximum force using the grab method ISO 6330:2021Textiles — Domestic washing and drying procedures for textile testing ISO 11607-1:2019 Packaging for terminally sterilized medical devices Part 1: Requirements for materials, sterile barrier systems and packaging systems</t>
  </si>
  <si>
    <t>DTZS 4352: 2026, Textiles – Pressure garments for medical use - Specification, First Edition</t>
  </si>
  <si>
    <t xml:space="preserve">This Draft Tanzania Standard specifies sampling, the general requirements, performance characteristics, and test methods for pressure garments intended for medical use._x000D_
</t>
  </si>
  <si>
    <t>Women's or girls' garments of textile fabrics, rubberised or impregnated, coated, covered or laminated with plastics or other substances (excl. of the type described in heading 6202, and babies' garments and clothing accessories) (HS code(s): 621050); Textile fabrics (ICS code(s): 59.080.30)</t>
  </si>
  <si>
    <t>621050 - Women's or girls' garments of textile fabrics, rubberised or impregnated, coated, covered or laminated with plastics or other substances (excl. of the type described in heading 6202, and babies' garments and clothing accessories)</t>
  </si>
  <si>
    <r>
      <rPr>
        <sz val="11"/>
        <rFont val="Calibri"/>
      </rPr>
      <t>https://members.wto.org/crnattachments/2026/TBT/TZA/26_01579_00_e.pdf</t>
    </r>
  </si>
  <si>
    <t>TZS 26, Textiles – Determination of the conductivity, pH, water soluble matter, chloride and sulphate inaqueous extractsTZS 1823/ISO 21149, Cosmetics — Microbiology — Enumeration and detection of aerobic mesophilicbacteria.TZS 4090-1:2018 Textiles — Determination of the elasticity of fabrics Part 1: Strip testsTZS 4090-2:2018 Textiles — Determination of the elasticity of fabrics Part 2: Multiaxial testsTZS 4090-3:2018 Textiles — Determination of the elasticity of fabrics Part 3: Narrow fabricsTZS 1825, Cosmetics — Microbiology — Detection of Escherichia coli.TZS 1826/ISO 22717, Cosmetics — Microbiology — Detection of pseudomonas aeruginosa.TZS 1827/ISO 22718, Cosmetics — Microbiology — Detection of staphylococcus aureus.TZS 1830/ISO 18416, Cosmetics — Microbiology — Detection of candida albicans.TZS 1968-5/ISO 10993 – 5, Biological evaluation of medical devicesPart 5: Tests for in vitrocytotoxicityTZS 1986-10ISO 10993 – 10, Biological evaluation of medical devicesPart 10: Tests for skinSensitizationTZS 1968-12ISO 10993 – 12, Biological evaluation of medical devices Part 12: Sample preparationand reference materialsISO 13934-1:2013 Textiles — Tensile properties of fabrics Part 1: Determination of maximum forceand elongation at maximum force using the strip methodISO 13934-2:2013 Textiles — Tensile properties of fabrics Part 2: Determination of maximum forceand elongation at maximum force using the grab methodISO 11607-1:2019Packaging for terminally sterilized medical devices Part 1: Requirements formaterials, sterile barrier systems and packaging systems</t>
  </si>
  <si>
    <t>DTZS 4353: 2026, Textiles – Shoe cover for medical use - Specification, First Edition</t>
  </si>
  <si>
    <t xml:space="preserve">This Draft Tanzania Standard specifies the requirements, performance characteristics, and test methods for textile-based medical shoe covers, including woven, knitted, laminated, or non-woven_x000D_
fabrics, both disposable and reusable, intended for use in healthcare and medical environments._x000D_
</t>
  </si>
  <si>
    <t>Made-up articles of textile materials, incl. dress patterns, n.e.s. (HS code(s): 6307); Textile fabrics (ICS code(s): 59.080.30)</t>
  </si>
  <si>
    <t>6307 - Made-up articles of textile materials, incl. dress patterns, n.e.s.</t>
  </si>
  <si>
    <r>
      <rPr>
        <sz val="11"/>
        <rFont val="Calibri"/>
      </rPr>
      <t>https://members.wto.org/crnattachments/2026/TBT/TZA/26_01580_00_e.pdf</t>
    </r>
  </si>
  <si>
    <t>ISO 11737-1, Sterilization of health care products — Microbiological methods — Part 1: Determination of a population of microorganisms on productsISO 13938-1, Textiles — Bursting properties of fabrics — Part 1: Hydraulic methodISO 24153, Random sampling and randomization proceduresISO 13934-1:2013 Textiles — Tensile properties of fabrics Part 1: Determination of maximum force and elongation at maximum force using the strip method</t>
  </si>
  <si>
    <t>DTZS 4950: 2026, Textiles - Disposable menstrual Panty - Specification, First Edition</t>
  </si>
  <si>
    <t>This Draft Tanzania Standard covers the requirements, sampling and test methods for Disposable menstrual panty.</t>
  </si>
  <si>
    <r>
      <rPr>
        <sz val="11"/>
        <rFont val="Calibri"/>
      </rPr>
      <t>https://members.wto.org/crnattachments/2026/TBT/TZA/26_01581_00_e.pdf</t>
    </r>
  </si>
  <si>
    <t>TZS 26, Textiles – Determination of the conductivity, pH, water soluble matter, chloride and sulphate in aqueous extracts TZS 44; Textiles – Woven or knitted fabrics – Determination of length and width TZS 1823/ISO 21149, Cosmetics — Microbiology — Enumeration and detection of aerobic mesophilic bacteria. TZS 1825, Cosmetics — Microbiology — Detection of Escherichia coli. TZS 1826/ISO 22717, Cosmetics — Microbiology — Detection of pseudomonas aeruginosa. TZS 1827/ISO 22718, Cosmetics — Microbiology — Detection of staphylococcus aureus. TZS 1830/ISO 18416, Cosmetics — Microbiology — Detection of candida albicans. TZS 1968-5/ISO 10993 – 5, Biological evaluation of medical devicesPart 5: Tests for in vitro cytotoxicityTZS 1968-10/ISO 10993 – 10, Biological evaluation of medical devicesPart 10: Tests for skin sensitization TZS 1968-12/ISO 10993 – 12, Biological evaluation of medical devicesPart 12: Sample preparation and reference materials</t>
  </si>
  <si>
    <t>CDC 11 (3968) DTZS, Positive list of constituents of polyvinyl chloride (PVC) and its copolymer in contact with foodstuffs, pharmaceutical and drinking water, Second Edition</t>
  </si>
  <si>
    <t>This Draft Tanzania Standard covers positive list of constituents of PVC, namely, the polymers, copolymers, manufacturing residues and necessary additives which may be regarded as safe for use, when properly processed in contact with food, pharmaceuticals and drinking water and when present in the prescribed limits of concentration._x000D_
This positive list does not purport to establish the suitability of the ingredient singly in a particular foodstuff from other than toxicological considerations.</t>
  </si>
  <si>
    <t>"Polyvinyl chloride", in primary forms, not mixed with any other substances (HS code(s): 390410); Materials and articles in contact with foodstuffs (ICS code(s): 67.250)</t>
  </si>
  <si>
    <t>390410 - Poly"vinyl chloride", in primary forms, not mixed with any other substances</t>
  </si>
  <si>
    <t>Quality requirements (TBT); Reducing trade barriers and facilitating trade (TBT)</t>
  </si>
  <si>
    <r>
      <rPr>
        <sz val="11"/>
        <rFont val="Calibri"/>
      </rPr>
      <t>https://members.wto.org/crnattachments/2026/TBT/TZA/26_01582_00_e.pdf</t>
    </r>
  </si>
  <si>
    <t>CDC 11 (3972) DTZS, Plastic cutting board — Specification, First Edition</t>
  </si>
  <si>
    <t>This Draft Tanzania Standard specifies requirements, sampling and test methods for plastic cutting boards intended for general use in butcheries and household in handling of food products including meat, vegetables and bakery</t>
  </si>
  <si>
    <t>Tableware and kitchenware, of plastics (HS code(s): 392410); Plants and equipment for the food industry (ICS code(s): 67.260)</t>
  </si>
  <si>
    <t>392410 - Tableware and kitchenware, of plastics</t>
  </si>
  <si>
    <t>67.260 - Plants and equipment for the food industry</t>
  </si>
  <si>
    <t>Consumer information, labelling (TBT); Protection of human health or safety (TBT); Quality requirements (TBT); Reducing trade barriers and facilitating trade (TBT)</t>
  </si>
  <si>
    <r>
      <rPr>
        <sz val="11"/>
        <rFont val="Calibri"/>
      </rPr>
      <t>https://members.wto.org/crnattachments/2026/TBT/TZA/26_01583_00_e.pdf</t>
    </r>
  </si>
  <si>
    <t>TZS 3174, Determination of overall migration of constituents of plastics materials and articles intended to come in contact with foodstuffs— Method of analysis TZS 2927-3, Specification for plastic materials for food contact applications — Part 3: Colorants TZS 4055/EAS 1086, Plastic – Codes for resin identification on plastic products. ISO 22196, Measurement of antibacterial activity on plastics. ISO 527-2 — Plastics — Determination of tensile properties — Plastics — Part 2: Test conditions for moulding and extrusion plastics ISO 178 — Plastics — Determination of flexural properties ISO 180 — Plastics — Determination of Izod impact strength</t>
  </si>
  <si>
    <t>CDC 11 (3973) DTZS, PVC edge banding – Specification, First Edition</t>
  </si>
  <si>
    <t>This Draft Tanzania Standard specifies the requirements, sampling and test methods for polyvinyl chloride (PVC) edge banding used in furniture and interior applications.</t>
  </si>
  <si>
    <t xml:space="preserve">Plates, sheets, film, foil and strip, of non-cellular polymers of vinyl chloride, containing by weight </t>
  </si>
  <si>
    <t>392049 - Plates, sheets, film, foil and strip, of non-cellular polymers of vinyl chloride, containing by weight &lt; 6% of plasticisers, not reinforced, laminated, supported or similarly combined with other materials, without backing, unworked or merely surface-worked or merely cut into squares or rectangles (excl. self-adhesive products, and floor, wall and ceiling coverings of heading 3918)</t>
  </si>
  <si>
    <t>83.140.99 - Other rubber and plastics products</t>
  </si>
  <si>
    <r>
      <rPr>
        <sz val="11"/>
        <rFont val="Calibri"/>
      </rPr>
      <t>https://members.wto.org/crnattachments/2026/TBT/TZA/26_01584_00_e.pdf</t>
    </r>
  </si>
  <si>
    <t>TZS 4055/EAS 1086 Plastics – Codes for resin identification on plastic productsISO 306: Plastics – Thermoplastic materials – Determination of Vicat softening temperatureISO 4892-2: Plastics – Exposure to laboratory light sources – Xenon-arc lampsISO 868: Plastics and ebonite – Determination of indentation hardness by means of a durometer (Shore hardness)ISO 527-3 — Plastics — Determination of tensile properties — Films and sheetsISO 178 — Plastics — Determination of flexural propertiesISO 62 — Plastics — Determination of water absorptionISO 75-2 — Plastics — Determination of temperature of deflection under loadTZS 2927-3, Specification for plastic materials for food contact applications — Part 3: ColorantsISO 175, Plastics – Methods of test for the determination of the effects of immersion in liquid chemicalsISO 8510-2, Adhesives – Peel test for a flexible-bonded-to-rigid test specimen assembly Part 2:1800 peelISO 2409 Paints and varnishes – Cross-cut testASTM D 3363 Standard test method for film hardness by pencil test</t>
  </si>
  <si>
    <t>Draft Law of Ukraine "On the Implementation of European Union Legislation on Enhancing Regulation in the Spheres of Sanitary and Phytosanitary Measures"</t>
  </si>
  <si>
    <t>The draft Law is developed to align the provisions of Ukrainian legislation with certain requirements of the European Union legal acts. The key amendments include:_x000D_
Amendments to the Law of Ukraine "On Consumer Information on Food Products":_x000D_
The draft Law clarifies requirements for providing information on food products to harmonize with EU legislation and prevent misleading consumers. In particular, it prohibits attributing properties to food products related to the prevention or treatment of diseases, except where explicitly allowed for certain categories of products under the law. The list of allergens has been updated, specifying exemptions for certain mustard derivatives and requirements for declaring caffeine content, particularly in dietary supplements, have been clarified._x000D_
Amendments to the Law of Ukraine "On Materials and Articles Intended to Come into Contact with Food":_x000D_
The draft Law introduces EU-aligned provisions for materials and articles made of recycled plastics that come into contact with food. Terminology is clarified and expanded (recycled/input plastics, decontamination and recycling processes, recycling installations and capacities, batches, recycling schemes and managers) to ensure consistent regulation across all stages of processing and the supply chain. Authorized EU recycling technologies and processes may be used without duplicating national procedures._x000D_
Electronic notification of recycled plastic production is introduced, along with open registries assigning unique identifiers to recyclers, decontamination installations, schemes and capacities. Requirements concerning origin, separate collection of plastic waste, quality assurance, traceability, labelling, conformity declaration and documentation of recycled plastic batches and products are established to ensure transparency, consumer safety and the development of recycling in accordance with EU standards._x000D_
Amendments to the Law of Ukraine "On State Regulation of Genetic Engineering Activities and State Control over Placing on the Market":_x000D_
The draft Law clarifies terms such as "genetically modified product","protective measures", "intentional release", "contained system" and "placing on the market" and introduces new terms including "microorganisms" "transformation event” and "traceability"._x000D_
Procedures for ensuring traceability throughout the circulation of GMOs and GMO products are improved, along with EU-aligned labelling requirements (e.g., "genetically modified", "produced from genetically modified (ingredient)", "contains GMO (organism)", "produced using raw materials containing GMO"). The roles, powers and organizational framework of the national reference laboratory are clarified._x000D_
Cross-border movement procedures and cooperation between partner states are regulated. Requirements for coexistence of GM crops are clarified to prevent unintended presence of GMOs in conventional and organic crops. The Cabinet of Ministers of Ukraine is empowered to approve the list of methods leading to GMO creation, taking EU practice into account. Technical and legal inconsistencies have been resolved, including procedures for suspension and cancellation of GMO registration, post-registration monitoring plans, and funding._x000D_
The draft Law also provides for transitional provisions to ensure the gradual implementation of the new requirements. Food products that complied with the legislation on consumer information in effect prior to the entry into force of this Law may be imported into the customs territory of Ukraine or manufactured in Ukraine for three years from the date of entry into force of this Law. These products may remain on the market until the end of their consumption date, expiration date, minimum shelf life or "use by" date._x000D_
The draft Law is also notified under the SPS Agreement.</t>
  </si>
  <si>
    <t>Food and food additives, animal by-products not intended for human consumption, feed and feed additives, veterinary medicines and animal welfare products, genetically modified organisms (GMOs)</t>
  </si>
  <si>
    <t>07.080 - Biology. Botany. Zoology; 65.120 - Animal feeding stuffs; 67.040 - Food products in general; 67.220.20 - Food additives; 67.250 - Materials and articles in contact with foodstuffs</t>
  </si>
  <si>
    <t>This Law shall enter into force three months after the date of its official publication, except for:
subparagraphs three to five of paragraph 11 of item 1 of Section I,  which shall enter into force on the date of Ukraine's membership in the European Union.
The provisions of Articles 31-1, 31-2, 31-3, 31-4 and 31-5 of the Law of Ukraine "On the Basic Principles and Requirements for the Safety and Quality of Foodstuffs" shall become invalid on the date of Ukraine's membership in the European Union.</t>
  </si>
  <si>
    <r>
      <rPr>
        <sz val="11"/>
        <rFont val="Calibri"/>
      </rPr>
      <t>https://members.wto.org/crnattachments/2026/TBT/UKR/26_01586_00_x.pdf</t>
    </r>
  </si>
  <si>
    <t>Laws of Ukraine "On Consumer Information on Food Products",  "On State Regulation of Genetically Engineered Activities and State Control over Placing GMOs and Genetically Modified Products on the Market" (notified in document G/TBT/N/UKR/188/Add.2),  “On Materials and Articles Intended to Come into Contact with Food” (notified in document G/TBT/N/UKR/165/Rev.1/Add.1)</t>
  </si>
  <si>
    <t>Notification for Test Guide for "IoT Gateway" (Draft Test Guide No. TEC 33011:2026)</t>
  </si>
  <si>
    <t>This proposed Test Guide document enumerates detailed test schedule and test procedure for evaluating conformance / functionality / requirements / performance of IoT Gateway, working on wired or wireless (cellular/ non cellular) communication technologies including short range technologies (NFC, RFID etc.) that are used for translation from one protocol to another and accessing Cellular/Non-Cellular Communication Network, as per GR No. TEC 33010:2025.</t>
  </si>
  <si>
    <t>Telecommunications</t>
  </si>
  <si>
    <t>The proposed draft new Test Guide for "IoT Gateway" will provide testing agencies the detailed test schedule and test procedure to test “IoT gateway” as per GR No. TEC 33010:2025.</t>
  </si>
  <si>
    <r>
      <rPr>
        <sz val="11"/>
        <rFont val="Calibri"/>
      </rPr>
      <t>https://members.wto.org/crnattachments/2026/TBT/IND/26_01568_00_e.pdf
https://www.tec.gov.in/pdf/consultations/Draft%20Test%20Guide%20of%20IoT%20Gateway_02.03.2026.pdf</t>
    </r>
  </si>
  <si>
    <t>Proposed draft new Test Guide for "IoT Gateway" (Draft Test Guide No. TEC 33011:2026)https://www.tec.gov.in/pdf/consultations/Draft%20Test%20Guide%20of%20IoT%20Gateway_02.03.2026.pdf</t>
  </si>
  <si>
    <t>National Standard of the P.R.C., Safety technical requirements for non-metallic products in coal mines</t>
  </si>
  <si>
    <t>This document specifies the terms and definitions of flame retardance, antistatic property, surface resistance, specific optical density, non-metallic products, flame combustion and flameless combustion. It specifies the requirements and inspection rules for non-metallic products used in coal mines, and describes the corresponding test methods._x000D_
This document applies to non-metallic products used in coal mines underground, such as conveyor belts, air ducts and pipes._x000D_
This document does not apply to cables and tires.</t>
  </si>
  <si>
    <t>Mining non-metallic pipes, mining conveyor belts, mining air ducts, etc. (HS code(s): 391729; 401011; 851631); (ICS code(s): 83.080.10)</t>
  </si>
  <si>
    <t>401011 - Conveyor belts or belting, of vulcanised rubber, reinforced only with metal; 391729 - Rigid tubes, pipes and hoses, of plastics (excl. those of polymers of ethylene, propylene and vinyl chloride); 851631 - Electric hairdryers</t>
  </si>
  <si>
    <t>83.080.10 - Thermosetting materials</t>
  </si>
  <si>
    <r>
      <rPr>
        <sz val="11"/>
        <rFont val="Calibri"/>
      </rPr>
      <t>https://members.wto.org/crnattachments/2026/TBT/CHN/26_01471_00_x.pdf</t>
    </r>
  </si>
  <si>
    <t>Decree of the Deputy of Fish Quarantine of the Indonesian Quarantine Authority Number 13 Year 2025 Concerning Procedures for Registration of Exporters from the Country of Origin</t>
  </si>
  <si>
    <t>The Decree of the Deputy of Fish Quarantine of the Indonesian Quarantine Authority Number 13 Year 2025 establishes the procedures for the registration of exporters from the country of origin intending to export fish and fishery products into Republic of Indonesia, as a pre-border measure risk control instrument to ensure fish health, biosecurity, traceability, and the safety and quality of fishery products. This regulation regulates the procedure or stages of registration, which include harmonization and bilateral communication with the Competent Authority of the exporting country, submission and evaluation of questionnaires (country and exporters), implementation of on-site audits, and review and determination of registration recommendations. It further sets out provisions concerning the addition of commodity scope, extension of registration validity, periodic monitoring and evaluation, as well as mechanisms for suspension or rejection in cases where minimum requirements are not fulfilled. Indonesian Quarantine Authority (IQA) will issue registration numbers to all exporters from the country of origin that comply with the quarantine import requirements for fish and fishery products as stipulated by Indonesia.In addition, IQA as the competent border authority in Indonesia, as mandated by Law Number 21 of 2019 concerning animal, fish and plant quarantine, and as the veterinary quarantine authority in accordance with Government Regulation Number 34 of 2024, IQA plays a significant role in the export, import, and inter-area movement of animal, fish, and plant commodities as well as in ensuring that products entering Indonesia are healthy and safe for human consumption.Concerning the entry into force of the provisions stipulated in this regulation, IQA grants a grace period of 12 (twelve) months, commencing from the date this regulation is notified to the TBT WTO Secretariat.</t>
  </si>
  <si>
    <t>Fish and Fishery Products</t>
  </si>
  <si>
    <t>03 - FISH AND CRUSTACEANS, MOLLUSCS AND OTHER AQUATIC INVERTEBRATES</t>
  </si>
  <si>
    <t>Food consumer information, to ensure traceability, compliance with applicable quarantine, sanitary, quality, and safety requirements, as well as effective regulatory oversight</t>
  </si>
  <si>
    <r>
      <rPr>
        <sz val="11"/>
        <rFont val="Calibri"/>
      </rPr>
      <t>https://members.wto.org/crnattachments/2026/TBT/IDN/26_01501_00_x.pdf</t>
    </r>
  </si>
  <si>
    <t>Law No 21 Year 2019 concerning Animal, Fish and Plant QuarantineGovernment Regulation No 29 Year 2023 concerning the implementing regulation of Law Number 21 of 2019 concerning Animal, Fish, and Plant QuarantineDecree of Head of IQA No 14 Year 2024 concerning the Procedures for Integrated Quarantine and Surveillance Measures</t>
  </si>
  <si>
    <t>DARS 2179:2026 Road Marking Paints - Specification</t>
  </si>
  <si>
    <t>This Draft African Standard specifies requirements, sampling and test methods for solvent-borne and water- borne paints for marking on bituminous or concrete surfaces. It makes provision for white, yellow, and black colours.</t>
  </si>
  <si>
    <r>
      <rPr>
        <sz val="11"/>
        <rFont val="Calibri"/>
      </rPr>
      <t>https://members.wto.org/crnattachments/2026/TBT/KEN/26_01509_00_e.pdf</t>
    </r>
  </si>
  <si>
    <t>ISO 1514, Paints and varnishes — Standard panels for testingISO 1518-1, Paints and varnishes — Determination of scratch resistance — Part 1: Constant-loading methodISO 1524, Paints, varnishes and printing ink — Determination of fineness of grindISO 3251, Paints varnishes and plastics — Determination of non- volatile matter contentISO 3270, Paints and varnishes and their raw materials — Temperatures and humidities for conditioning and testingISO 3856-6, Paints and varnishes — Determination of "soluble" metal content — Part 6: Determination of total chromium content of the liquid portion of the paint — Flame atomic absorption spectrometric methodISO 4618, Paints and varnishes — VocabularyISO 6503, Paints and varnishes — Determination of total lead — Flame atomic absorption spectrometric methodISO 6504-1, Paints and varnishes — Determination of hiding power — Part 1: Kubelka-Munk method for white and light-coloured paintsISO 9117-1, Paints and varnishes — Drying tests — Part 1: Determination of through-dry state and through- dry timeISO 15528, Paints, varnishes and raw materials for paints and varnishes — Sampling</t>
  </si>
  <si>
    <t>DARS 2181:2026 Textured paint - Specification </t>
  </si>
  <si>
    <t>This Draft African Standard specifies requirements, sampling and test methods for water based textured paint suitable for exterior and interior use on concrete surfaces, boards, primed wood, primed metal to give a protective and decorative coating.</t>
  </si>
  <si>
    <r>
      <rPr>
        <sz val="11"/>
        <rFont val="Calibri"/>
      </rPr>
      <t>https://members.wto.org/crnattachments/2026/TBT/KEN/26_01510_00_e.pdf</t>
    </r>
  </si>
  <si>
    <t>ASTM D4060, Standard test method for abrasion resistance of organic coatings by the taber abraserASTM D4828, Standard test methods for practical washability of organic coatingsASTM D1653, Standard test methods for water vapour transmission of organic coating filmsASTM D3273, Standard Test Method for Resistance to Growth of Mold on the Surface of Interior Coatings in an Environmental ChamberASTM F735, Standard test method for abrasion resistance of transparent plastics and coatings using the oscillating sand methodISO 1524, Paints, varnishes and printing ink — Determination of fineness of grindISO 3251, Paints varnishes and plastics — Determination of non-volatile matter contentISO 3310-1, Test sieves — Technical requirements and testing — Part 1: Test sieves of metal wire clothISO 3856-6, Paints and varnishes — Determination of "soluble" metal content — Part 6: Determination of total chromium content of the liquid portion of the paint — Flame atomic absorption spectrometric methodISO 4618, Paints and varnishes — Vocabulary.ISO 6503, Paints and varnishes — Determination of total lead — Flame atomic absorption spectrometric method.ISO 9117-3, Paints and varnishes — Drying tests — Part 3: Surface-drying test using ballotiniISO 15528, Paints, varnishes and raw materials for paints and varnishes — Sampling.ISO 17132, Paints and varnishes — T-bend testISO 19396-1, Paints and varnishes — Determination of pH value — Part 1: pH sensors with glass membraneISO 19396-2, Paints and varnishes — Determination of pH value —Part 2: pH sensors with ISFET technology</t>
  </si>
  <si>
    <t>DARS 2177:2026 Paintings of buildings</t>
  </si>
  <si>
    <t>This African Standard gives recommendations for good practice in initial painting and maintenance painting of buildings internally and externally, e.g. dwellings, offices, light industrial buildings, schools, hospitals, hotels and public buildings generally, in which decoration is a significant and often the major factor. The code takes into account the need to protect many building materials against the weather or other forms of attack normally encountered.</t>
  </si>
  <si>
    <t>Paint coating processes (ICS code(s): 87.020)</t>
  </si>
  <si>
    <t>87.020 - Paint coating processes</t>
  </si>
  <si>
    <r>
      <rPr>
        <sz val="11"/>
        <rFont val="Calibri"/>
      </rPr>
      <t>https://members.wto.org/crnattachments/2026/TBT/KEN/26_01511_00_e.pdf</t>
    </r>
  </si>
  <si>
    <t>BS 476 (all parts), Fire tests on building materials and structuresBS 1070, Specification for black paint (tar-based)BS 1191-1, Specification for gypsum building plasters — Part 1: Excluding premixed lightweight plastersBS 1191-2, Specification for gypsum building plasters — Part 2: Premixed lightweight plastersBS 1336, Specification for knottingBS 2015, Glossary of paint and related termsBS 2992, Specification for painters' and decorators' brushes for local authorities and public institutions (excluding quality of fillings)BS 3416, Specification for bitumen-based coatings for cold application, suitable for use in contact with potable waterBS 3761, Specification for solvent-based paint removerBS 3900 (all parts), Methods of test for paintsBS 4072, Copper/chromium/arsenic preparations for wood preservationBS 4652, Specification for zinc-rich priming paint (organic media)BS 4756, Specification for ready-mixed aluminium priming paints for woodworkBS 4764, Specification for powder cement paintsBS 5262, Code of practice for external renderingsBS 5493, Code of practice for protective coating of iron and steel structures against corrosionBS 5589, Code of practice for preservation of timberBS 5707, Specification for preparations of wood preservatives in organic solventsBS 6949, Specification for bitumen-based coatings for cold application excluding use in contact with potable waterBS 7079-A3, Preparation of steel substrates before application of paints and related products — Visual assessment of surface cleanliness — Part A3: Preparation grades of welds, cut edges and other areas with surface imperfectionsBS 7664, Specification for undercoat and finishing paintsBS 7956, Specification for primers for woodworkBS 8000-12, Workmanship on building sites — Part 12: Code of practice for decorative wall coverings and paintingBS 8221-1, Code of practice for cleaning and surface repair of buildings — Part 1: Cleaning of natural stones, brick, terracotta and concreteBS 8417, Preservation of timber — RecommendationsBS EN 350-2, Durability of wood and wood-based products — Natural durability of solid wood — Part 2: Guide to natural durability and treatability of selected wood species of importance in EuropeBS EN 927-1:1997, Paints and varnishes — Coating materials and coating systems for exterior wood — Part 1: Classification and selectionBS EN 12811-1, Temporary works equipment — Scaffolds — Part 1: Performance requirements and general designISO 2409, Paints and varnishes — Cross-cut testISO 4618, Paints and varnishes — VocabularyISO 4624, Paints and varnishes — Pull off test for adhesionISO 12944 (all parts), Paints and varnishes — Corrosion protection of steel structures by protective paint systemsDD ENV 927-2, Paints and varnishes — Coating materials and coating systems for exterior wood — Part 2: Performance specification</t>
  </si>
  <si>
    <t>DARS 2180:2026 Semi-gloss (egg-shell) solvent borne paint for interior and exterior use - Specification </t>
  </si>
  <si>
    <t>This Draft African Standard specifies requirements, sampling and test methods for semi-gloss (egg-shell) solvent borne paint for interior and exterior use.This standard does not apply to automotive, road marking and industrial applications</t>
  </si>
  <si>
    <r>
      <rPr>
        <sz val="11"/>
        <rFont val="Calibri"/>
      </rPr>
      <t>https://members.wto.org/crnattachments/2026/TBT/KEN/26_01512_00_e.pdf</t>
    </r>
  </si>
  <si>
    <t>ISO 1514, Paints and varnishes — Standard panels for testingISO 1524, Paints, varnishes and printing ink — Determination of fineness of grindISO 2813, Paints and varnishes — Determination of specular gloss of non-metallic paint films at 20°, 60° and 85°ISO 2884-2, Paints and varnishes — Determination of viscosity using rotary viscometers — Part 2: Disc or ball viscometer operated at a specified speedISO 3251, Paints varnishes and plastics — Determination of non-volatile matter contentISO 3856-6, Paints and varnishes — Determination of "soluble" metal content — Part 6: Determination of total chromium content of the liquid portion of the paint — Flame atomic absorption spectrometric methodISO 4618, Paints and varnishes —VocabularyISO 6503, Paints and varnishes — Determination of total lead — Flame atomic absorption spectrometric methodISO 6504-3, Paints and varnishes — Determination of hiding power — Part 3: Determination of contrast ratio of light-coloured paints at a fixed spreading rateISO 9117-1, Paints and varnishes — Drying tests — Part 1: Determination of through-dry state and through-dry timeISO 9117-3, Paints and varnishes — Drying tests — Part 3: Surface-drying test using ballotiniISO 15528, Paints, varnishes and raw materials for paints and varnishes — SamplingISO 16474-1, Paints and varnishes — Methods of exposure to laboratory light sources — Part 1: General guidanceISO 16474-2, Paints and varnishes — Methods of exposure to laboratory light sources — Part 2: Xenon-arc </t>
  </si>
  <si>
    <t>DARS 2178:2026 Gloss solvent borne paint for interior and exterior use - Specification</t>
  </si>
  <si>
    <t>This Draft African Standard specifies requirements, sampling and test methods for gloss solvent-borne paint for interior and exterior use. This standard does not apply to paint for automotive, road marking and industrial applications.</t>
  </si>
  <si>
    <r>
      <rPr>
        <sz val="11"/>
        <rFont val="Calibri"/>
      </rPr>
      <t>https://members.wto.org/crnattachments/2026/TBT/KEN/26_01513_00_e.pdf</t>
    </r>
  </si>
  <si>
    <t>ISO 1514, Paints and varnishes — Standard panels for testing ISO 1524, Paints, varnishes and printing ink — Determination of fineness of grind ISO 2813, Paints and varnishes — Determination of specular gloss of non-metallic paint films at 20°, 60° and 85°ISO 2884-2, Paints and varnishes — Determination of viscosity using rotary viscometers — Part 2: Disc or ball viscometer operated at a specified speed ISO 3251, Paints varnishes and plastics — Determination of non- volatile matter content ISO 4618, Paints and varnishes —Vocabulary.ISO 4628-10, Paints and varnishes — Evaluation of degradation of coatings — Designation of quantity and size of defects, and of intensity of uniform changes in appearance — Part 10: Assessment of degree of filiform corrosionISO 6503, Paints and varnishes — Determination of total lead — Flame atomic absorption spectrometric methodISO 6504-3, Paints and varnishes — Determination of hiding power — Part 3: Determination of contrast ratio of light-coloured paints at a fixed spreading rateISO 9117-1, Paints and varnishes — Drying tests — Part 1: Determination of through-dry state and through-dry timeISO 9117-3, Paints and varnishes — Drying tests — Part 3: Surface-drying test using ballotiniISO 15528, Paints, varnishes and raw materials for paints and varnishes — SamplingISO 16474-1, Paints and varnishes — Methods of exposure to laboratory light sources — Part 1: General guidanceISO 16474-2, Paints and varnishes — Methods of exposure to laboratory light sources— Part 2: Xenon-arc lISO 20566, Paints and varnishes — Determination of the scratch resistance of a coating system using a laboratory-scale carwash</t>
  </si>
  <si>
    <t>KS 3049: 2026 Low Carbon Tea — Production and Labelling Requirements</t>
  </si>
  <si>
    <t>This standard specifies requirements for production, processing, blending, packaging, labelling and conformity assessment of low carbon tea. It applies to black, green, purple, white, oolong and other tea types obtained from Camellia sinensis, and to tea blends, intended for prepackaged retail or other channels. It excludes herbal infusions not derived from Camellia sinensis</t>
  </si>
  <si>
    <t>Tea (ICS code(s): 67.140.10)</t>
  </si>
  <si>
    <t>67.140.10 - Tea</t>
  </si>
  <si>
    <r>
      <rPr>
        <sz val="11"/>
        <rFont val="Calibri"/>
      </rPr>
      <t>https://members.wto.org/crnattachments/2026/TBT/KEN/26_01514_00_e.pdf</t>
    </r>
  </si>
  <si>
    <t>KS ISO 14067— Greenhouse gases — Carbon footprint of productsISO 14064-1 Part 1 Specification with guidance at the organization level for quantification and reporting of greenhouse gas emissions and removalsPAS 2050 — Specification for the assessment of the life cycle greenhouse gas emissions of goods and servicesKS ISO 22000 Food Safety Management SystemsKS EAS 38 – Labelling of prepackaged foods.</t>
  </si>
  <si>
    <t>KS 1927: 2025 Tea packets and containers — Specification</t>
  </si>
  <si>
    <t>This Kenya Standard specifies the requirements and methods of test for tea packets and containers.This standard applies to tea packaging for retail in the form of tea bags, tea packets, instant tea and ready to drink tea containers.  The standard does not cover tea sacks, which is covered by KS ISO 9884-1.</t>
  </si>
  <si>
    <r>
      <rPr>
        <sz val="11"/>
        <rFont val="Calibri"/>
      </rPr>
      <t>https://members.wto.org/crnattachments/2026/TBT/KEN/26_01515_00_e.pdf</t>
    </r>
  </si>
  <si>
    <t>KS ISO 9884-1, Tea sacks — Specification, Part 1: Reference sack for palletized and containerized transport of teaKS EAS 39, Code of practice for hygiene in the food and drink manufacturing industryKS EAS 38, Labelling of prepackaged foodsKS EAS 803 Nutrition labelling — RequirementsKS EAS 804 Claims on foods — General requirementsKS EAS 805 Use of Nutrition and Health Claims — Requirements</t>
  </si>
  <si>
    <t>DKS 662-1: 2026 Requirements for electrical installations Part 1: Scope, object and fundamental principles</t>
  </si>
  <si>
    <t>The standard apply to the design, erection and verification of electrical installation</t>
  </si>
  <si>
    <t>Electricity supply systems (ICS code(s): 91.140.50)</t>
  </si>
  <si>
    <t>91.140.50 - Electricity supply systems</t>
  </si>
  <si>
    <r>
      <rPr>
        <sz val="11"/>
        <rFont val="Calibri"/>
      </rPr>
      <t>https://members.wto.org/crnattachments/2026/TBT/KEN/26_01516_00_e.pdf</t>
    </r>
  </si>
  <si>
    <t>N/A</t>
  </si>
  <si>
    <t>DKS 662-2: 2026 Requirements for electrical installations Part 2: Definitions</t>
  </si>
  <si>
    <t>This Kenya Standard contains the definitions to be used in the KS 662 series Requirements of Electrical Installations.</t>
  </si>
  <si>
    <r>
      <rPr>
        <sz val="11"/>
        <rFont val="Calibri"/>
      </rPr>
      <t>https://members.wto.org/crnattachments/2026/TBT/KEN/26_01517_00_e.pdf</t>
    </r>
  </si>
  <si>
    <t xml:space="preserve">IEC 60364 (All parts): Low-voltage installations.BS 7671:2008. (18th Edition) Requirements for electrical installations.KS IEC 61140, Protection against electric shock — Common aspects for installation and equipmentKS IEC 61851-1, Electric vehicle conductive charging system — Part 1: General requirementsKS IEC 61439 Part 1, Low-voltage switchgear and control gear assemblies — Part 1: General rulesKS IEC 61439 Part 2, Low-voltage switchgear and control gear assemblies — Part 2: Power switchgear and control gear assembliesIEC 61535, Installation couplers intended for permanent connection in fixed installationsKS IEC 60904-3, Photovoltaic devices — Part 3: Measurement principles for terrestrial photovoltaic (PV) solar devices with reference spectral irradiance data_x000D_
</t>
  </si>
  <si>
    <t>DKS662-3:2026 Requirements for Electrical Installations ― Part 3: Assessment of General characteristics</t>
  </si>
  <si>
    <t>This Part 3 of this Kenya standard specifies the fundamental requirements for assessing electrical installations, including new installations and modifications to existing systems. It covers the determination of installation_x000D_
characteristics, including the intended purpose, general structure, and supply arrangements. It also addresses external influences affecting the installation, equipment compatibility, maintainability, recognized safety_x000D_
services, and considerations for continuity of service.</t>
  </si>
  <si>
    <t>Electrical installations for outdoor use (ICS code(s): 29.260.10)</t>
  </si>
  <si>
    <t>29.260.10 - Electrical installations for outdoor use</t>
  </si>
  <si>
    <r>
      <rPr>
        <sz val="11"/>
        <rFont val="Calibri"/>
      </rPr>
      <t>https://members.wto.org/crnattachments/2026/TBT/KEN/26_01518_00_e.pdf</t>
    </r>
  </si>
  <si>
    <t>IEC 60364 (All parts): Low-voltage installations.BS 7671:2008. (18th Edition) Requirements for electrical installations.KS 662-4, Requirements of Electrical Installations ― Part 4: Protection for safety ― Chapter 41: Protection against electric shockKS 662-5, Requirements of Electrical Installations ― Part 5: Protection for safety ― Selection and erection of equipmentKS 662-2, Requirements of Electrical Installations ― Part 2: Definitions</t>
  </si>
  <si>
    <t>DKS 662-4: 2026 Requirements for electrical installations Part 4: Protection for safety</t>
  </si>
  <si>
    <t>This standard specifies essential requirements regarding protection against electric shock, including basic protection and fault protection of persons and livestock. It deals also with the application and co-ordination of these requirements in relation to external influences.</t>
  </si>
  <si>
    <r>
      <rPr>
        <sz val="11"/>
        <rFont val="Calibri"/>
      </rPr>
      <t>https://members.wto.org/crnattachments/2026/TBT/KEN/26_01519_00_e.pdf</t>
    </r>
  </si>
  <si>
    <t>IEC 60364 (All parts): Low-voltage installations.BS 7671 (18th Edition) Requirements for electrical installations.IEC 60146-2, Semiconductor convertors – Part 2: Semiconductor self-commutated convertorsIEC 61201, Extra-low voltage (ELV) – Limit valuesKS 662-1, Requirements for Electrical installations - Part 1: Scope, object and fundamental principlesKS 662-5, Requirements for Electrical installations - Part 5: Selection and erection of electrical equipment.KS 662-7, Requirements for Electrical installations - Part 7., Requirements for special installations or locationsKS IEC 60479-1, Effects of current on human beings and livestock - Part 1: General aspectsKS IEC 60479-2, Effects of current on human beings and livestock - Part 2: Special aspectsIEC 60038, IEC standard voltagesIEC 60050(826), International Electrotechnical Vocabulary (IEV) - Chapter 826: Electrical installations of buildingsIEC 60664-1, Insulation coordination for equipment within low-voltage systems - Part 1: Principles, requirements and tests13. IEC 61024-1, Protection of structures against lightning - Part 1: General principles14. KS IEC 61439-3, Low-voltage switchgear and control gear-Part 3: Distribution boards intended to be operated by ordinary persons (DBO)15. IEC 60417, Graphical Symbols for Use on Equipment16. IEC 60947-2, Low-voltage switchgear and control gear - Part 2: Circuit-breakers17. KS KS KS IEC 60947-4-1, Low-voltage switchgear and control gear - Part 4-1: Contactors and motor-starters - Electromechanical contactors and motor-starters18. KS IEC 61140, Protection against electric shock - Common aspects for installation and equipment19. IEC 61558, Safety of transformers, reactors, power supply units and combinations thereof - Requirements20. IEC TR 61000-2-5, Electromagnetic compatibility (EMC) - Part 2-5: Environment - Description and classification of electromagnetic environments21. IEC 61000-4-5, Electromagnetic compatibility (EMC) - Part 4-5: Testing and measurement techniques - Surge immunity test22. IEC 61000-6-3, Electromagnetic compatibility (EMC) - Part 6-3: Generic standards23. IEC 62305-4, Protection against lightning - Part 4: Electrical and electronic systems within structures</t>
  </si>
  <si>
    <t>DKS 662-5: 2026 Requirements for electrical installations Part 5: Selection and Erection of Equipment</t>
  </si>
  <si>
    <t>This standard ensures that electrical systems are designed and installed with safety in mind, preventing electrical hazards like overcurrent, fault currents, and fire risks. It includes a comprehensive_x000D_
set of guidelines for wiring methods, protection, earthing, bonding, and inspection to ensure a safe, effective, and compliant electrical installation._x000D_
It provides common rules for compliance with measures of protection for safety, requirements for proper functioning for intended use of the installation, and requirements appropriate to the external_x000D_
influences.</t>
  </si>
  <si>
    <r>
      <rPr>
        <sz val="11"/>
        <rFont val="Calibri"/>
      </rPr>
      <t>https://members.wto.org/crnattachments/2026/TBT/KEN/26_01520_00_e.pdf</t>
    </r>
  </si>
  <si>
    <t>IEC 60073: Basic and safety principles for man-machine interface, marking and identification -Coding principles for indicators and actuatorsIEC 60447: Basic and safety principles for man-machine interface, marking and identification -Actuating principlesKS IEC 60684: Flexible insulating sleevingIEC 60617: Graphical symbols for diagramsIEC 60364: Low-voltage electrical installationsKS IEC 61000: Electromagnetic compatibility (EMC)IEC 61535: Installation couplers intended for permanent connection in fixed installationsKS IEC 61439-6: Low-voltage switchgear and controlgear assemblies – Part 6: Busbar trunking systems (busways)IEC 61534: Powertrack systems.KS IEC 61386: Conduit systems for cable management.IEC 61084: Cable trunking systems and cable ducting systems for electrical installationsIEC 61537: Cable management - Cable tray systems and cable ladder systemsKS IEC 60670-22: Boxes and enclosures for electrical accessories for household and similar fixed electrical installations - Part 22: Particular requirements for connecting boxes and enclosuresKS IEC 62821- Electric CablesKS IEC 60529: Degrees of protection provided by enclosures (IP Code)IEC 60702-1: Mineral insulated cables and their terminations with a rated voltage not exceeding 750 V - Part 1: CablesKS IEC 61386-21: Conduit systems for cable management - Part 21: Particular requirements – Rigid conduit systemsKS IEC 61386-24: Conduit systems for cable management - Part 24: Particular requirements - Conduit systems buried undergroundKS IEC 60502-1: Power cables with extruded insulation and their accessories for rated voltages from 1 kV (Um = 1,2 kV) up to 30 kV (Um = 36 kV) - Part 1: Cables for rated voltages of 1 kV (Um = 1,2 kV) and 3 kV (Um = 3,6 kV)KS IEC 60287: Electric cables KS IEC 60947-7: Low-voltage switchgear and controlgear - Part 7-1: Ancillary equipment – Terminal blocks for copper conductorsKS IEC 60998: Connecting devices for low-voltage circuits for household and similar purposes – Part 1: General requirementsIEC 61535: Installation couplers intended for permanent connection in fixed installationsIEC 63172: Electrical accessories - Methodology for determining the energy efficiency class of electrical accessoriesISO 1182, titled "Reaction to fire tests for products – Non-combustibility testKS IEC 60332-1-2: Tests on electric and optical fibre cables under fire conditions - Part 1-2: Test for vertical flame propagation for a single insulated wire or cable - Procedure for 1 kW pre-mixed flameKS IEC 60332-3: Tests on electric and optical fibre cables under fire conditionsKS IEC 61386: Conduit systems for cable managementKS IEC 61439-6: Low-voltage switchgear and controlgear assemblies - Part 6: Busbar trunking systems (busways)KS IEC 62305: Protection against lightningIEC 60364-4-41 – Low-voltage electrical installations – Protection for safety – Protection against electric shockIEC 60364-5-52 – Electrical installations of buildings – Part 5-52: Selection andKS ISO 8100 series: Lifts for the transport of persons and goodsIEC 62208: Empty enclosures for low-voltage switchgear and controlgear assemblies - General requirementsIEC 60669-2-1: Switches for household and similar fixed electrical installations – Part 2-1: Particular requirements – Electronic switches.IEC 60947-2: Low-voltage switchgear and controlgear - Part 2: Circuit-breakersIEC /TR 62350: Guidance for the correct use of residual current-operated protective devices (RCDs) for household and similar useIEC 62423: Type F and type B residual current operated circuit-breakers with and without integral overcurrent protection for household and similar usesIEC 62020: Electrical accessories - Residual current monitors (RCMs)IEC /TR 61641: Enclosed low-voltage switchgear and controlgear assemblies - Guide for testing under conditions of arcing due to internal faultIEC 62606: General requirements for arc fault detection and protection devices (AFDDs)IEC 60269: Low-voltage fusesIEC 60269: Low-voltage fusesIEC 60947: Low-voltage switchgear and controlgearIEC HD 60269-2 : Low-voltage fuses - Part 2: Supplementary requirements for fuses for use by authorized persons (fuses mainly for industrial application) - Examples of standardized systems of fuses A to KIEC HD 60269-3: Low-voltage fuses - Part 3: Supplementary requirements for fuses for operation by unskilled persons (fuses mainly for household and similar applications) - Examples of standardized systems of fuses A to FIEC 61643: Low-voltage surge protective devicesIEC 61095: Electromechanical contactors for household and similar purposesIEC 60947-3: Low-voltage switchgear and controlgear - Part 3: Switches, disconnectors, switch- disconnectors and fuse-combination unitsIEC 60669-2-4: Switches for household and similar fixed electrical installations - Part 2-4: Particular requirements - Isolating switchesIEC 60947-6-1: Low-voltage switchgear and controlgear - Part 6-1: Multiple function equipment - Transfer switching equipmentIEC 60669-2-2: Switches for household and similar fixed electrical installations - Part 2-2: Particular requirements - Electromagnetic remote-control switches (RCS)IEC 60669: Switches for household and similar fixed electrical installations.IEC 60669-2-6 : Switches for household and similar fixed electrical installations - Part 2-6: Particular requirements - Fireman's switches for exterior and interior signs and luminairesIEC 61557-8: Electrical safety in low voltage distribution systems up to 1 000 V a.c. and 1 500 V d.c. -Equipment for testing, measuring or monitoring of protective measures - Part 8: Insulation monitoring devices for IT systemsIEC 60269-1: Low-voltage fuses - Part 1: General requirementsIEC 60364-5-54: Low-voltage electrical installations - Part 5-54: Selection and erection of electrical equipment - Earthing arrangements and protective conductorsIEC 60949: Calculation of thermally permissible short-circuit currents, taking into account non-adiabatic heating effectsIEC 61557: Electrical safety in low voltage distribution systems up to 1 000 V AC and 1 500 V DC – Equipment for testing, measuring or monitoring of protective measuresIEC 60309-2: Plugs, fixed or portable socket-outlets and appliance inlets for industrial purposes - Part 2: Dimensional compatibility requirements for pin and contact-tube accessoriesIEC 61727:2004: Photovoltaic (PV) systems – Characteristics of the utility interface.IEC 60309: Plugs, fixed or portable socket-outlets and appliance inlets for industrial purposesKS EAS 495: 13 A plugs, socket-outlets, adaptors and connection unitsIEC 61558-2-5: Safety of transformers, reactors, power supply units and combinations thereof – Part 2-5: Particular requirements and tests for transformers for shavers, power supply units for shavers and shaver supply unitsIEC 60320-1: Appliance couplers for household and similar general purposes - Part 1: General requirementsIEC 60332-1-1:Tests on electric and optical fibre cables under fire conditions - Part 1-1: Test for vertical flame propagation for a single insulatedwire or cable - ApparatusIEC 60598-2-14: Luminaires – Part 2-14: Particular requirements – Luminaires for cold cathode tubular discharge lamps (neon tubes) and similar equipment,IEC 60570: Electrical supply track systems for luminairesIEC 61995: Devices for the connection of luminaires for household and similar purposesIEC 61995: Devices for the connection of luminaires for household and similar purposesIEC 61995-1: Devices for the connection of luminaires for household and similar purposes - Part 1: General requirementsIEC 60598: LuminairesIEC 61995: Devices for the connection of luminaires for household and similar purposesIEC 60884-1: Plugs and socket-outlets for household and similar purposes – Part 1: General requirementsIEC 61048: Auxiliaries for lamps - Capacitors for use in tubular fluorescent and other discharge lamp circuits - General and safety requirementsIEC 60598-2-13: Luminaires - Part 2-13: Particular requirements - Ground recessed luminairesIEC 60623: Secondary cells and batteries containing alkaline or other non-acid electrolytes – Vented nickel-cadmium prismatic rechargeable single cellsIEC 62040-1: Uninterruptible power systems (UPS) - Part 1: Safety requirementsIEC 62040-3: Uninterruptible power systems (UPS) - Part 3: Method of specifying the performance and test requirementsIEC 60702-2: Mineral insulated cables and their terminations with a rated voltage not exceeding 750 V - Part 2: TerminationsIEC 60331-2: Tests for electric cables under fire conditions - Circuit integrity - Part 2: Test method for fire with shock at a temperature of at least 830°C for cables of rated voltage up to and including 0,6/1,0 kV and with an overall diameter not exceeding 20mmIEC 60331-3: Tests for electric cables under fire conditions - Circuit integrity - Part 3: Test method for fire with shock at a temperature of at least 830°C for cables of rated voltage up to and including 0,6/1,0 kV tested in a metal enclosureIEC 60228: Conductors of insulated cables 9IEC 60331-1: Tests for electric cables under fire conditions - Circuit integrity - Part 1: Test method for fire with shock at a temperature of at least 830°C for cables of rated voltage up to and including 0,6/1,0 kV and with an overall diameter exceeding 20 mmIEC 60269: Low-voltage fuses.KS IEC 61386-24: Conduit systems for cable management – Part 24: Particular requirements – Conduit systems buried underground.KS IEC 60287: Electric cablesIEC 60721: Classification of environmental conditionsIEC 60038:1983, IEC standard voltagesIEC 60664-1:1992, Insulation coordination for equipment within low-voltage systems - Part 1: Principles, requirements and testsIEC 61008: Residual current operated circuit-breakers without integral overcurrent protection for household and similar uses (RCCBs)IEC 61009: Residual current operated circuit-breakers with integral overcurrent protection for household and similar uses (RCBOs)IEC 60947-4-1: Low-voltage switchgear and controlgear - Contactors and motor-starters -Electromechanical contactors and motor-startersIEC 60898: Electrical accessories - Circuit-breakers for overcurrent protection for household and similar installationsIEC 61557-9: Electrical safety in low voltage distribution systems up to 1 000 V AC and 1 500 V DC - Equipment for testing, measuring or monitoring of protective measures - Equipment for insulation fault location in IT systemsIEC 61184: Bayonet lampholdersIEC 60238: Edison screw lampholdersIEC 60079-14: Explosive atmospheres - Part 14: Electrical installation design, selection and installation of equipment, including initial inspectionIEC 60598-2-24: Luminaires - Part 2-24: Particular requirements - Luminaires with limited surface temperaturesIEC 60204: Safety of machinery - Electrical equipment of machinesKS KS IEC 60287-Electric cables - Calculation of the current rating Part 1-1: Current rating equations (100 % load factor) and calculation of losses – GeneralIEC 60364 (All parts): Low-voltage installations.BS 7671. (18th Edition) Requirements for electrical installations.</t>
  </si>
  <si>
    <t>DKS 662-6: 2026 Requirements for electrical installations Part 6: Inspection and Testing</t>
  </si>
  <si>
    <t>This standard outlines the procedures and requirements for inspecting, testing, and certifying electrical installations to ensure safety, compliance, and proper functioning before commissioning and during periodic maintenance.</t>
  </si>
  <si>
    <r>
      <rPr>
        <sz val="11"/>
        <rFont val="Calibri"/>
      </rPr>
      <t>https://members.wto.org/crnattachments/2026/TBT/KEN/26_01521_00_e.pdf</t>
    </r>
  </si>
  <si>
    <t>IEC 60364 (All parts): Low-voltage installations.BS 7671 (18th Edition) Requirements for electrical installations.IEC 60364 - Low-voltage electrical installationsKS IEC 61557-6 - Electrical safety in low voltage distribution systems up to 1 000 V AC and 1 500 V DC -Equipment for testing, measuring or monitoring of protective measures - Part 6: Effectiveness of residual current devices (RCD) in TT, TN and IT systemsKS IEC 60079-17 - Explosive atmospheres - Part 17: Electrical installations inspection and maintenanceKS IEC 60238 - Edison screw lampholdersKS IEC 61557 - Electrical safety in low voltage distribution systems up to 1 000 V AC and 1 500 V DC - Equipment for testing, measuring or monitoring of protective measures - Part 1: General requirementsKS IEC 60269-3 - Low-voltage fuses - Part 3: Supplementary requirements for fuses for operation by unskilled persons (fuses mainly for household and similar applications) - Examples of standardized systems of fuses A to FKS IEC 60898- Electrical accessories - Circuit-breakers for overcurrent protection for household and similar installationsKS IEC 61009-1- Residual current operated circuit-breakers with integral overcurrent protection for household and similar uses (RCBOs) - Part 1: General rulesKS IEC 61008 - Residual current operated circuit-breakers without integral overcurrent protection for household and similar uses (RCCBs)</t>
  </si>
  <si>
    <t>DKS 662-7: 2026 Requirements for electrical installations Part 7: Special Installations or Locations</t>
  </si>
  <si>
    <t>This part of KS 662 provides additional guidance on safety for installations in environments where the usual risks are elevated, whether from water, heat, or other special conditions. It complements the general safety rules found in other parts of KS 662 but adds more stringent or tailored requirements for certain locations</t>
  </si>
  <si>
    <r>
      <rPr>
        <sz val="11"/>
        <rFont val="Calibri"/>
      </rPr>
      <t>https://members.wto.org/crnattachments/2026/TBT/KEN/26_01522_00_e.pdf</t>
    </r>
  </si>
  <si>
    <t>KS IEC 60335-2-41,Household and similar electrical appliances - Safety - Part 2-41: Particular requirements for pumpsKS IEC 60335-2-76,Household and similar electrical appliances-Safety, part 2-76: Particular requirements for electric fence energizersKS IEC 61439-4,Low-voltage switchgear and controlgear assemblies Part 4: Particular requirements for assemblies for construction sites (ACS).KS IEC 60529, Degrees of protection provided by enclosures (IP Code)KS IEC 60598-2-18,Luminaires - Part 2-18: Particular requirements - Luminaires for swimming pools and similar applicationsKS IEC 60598-2-1,Luminaires - Part 2-1: Particular requirements - Fixed general-purpose luminairesKS IEC 60309-2,Plugs, fixed or portable socket-outlets and appliance inlets for industrial purposes - Part 2:Dimensional compatibility requirements for pin and contact-tube accessoriesKS IEC 60309-2,Plugs, fixed or portable socket-outlets and appliance inlets for industrial purposesKS IEC 60502,Power cables with extruded insulation and their accessories for rated voltages from 1 kV (Um = 1,2 kV) up to 30 kV (Um = 36 kV) - ALL PARTSISO 11446-1, Road vehicles — Connectors for the electrical connection of towing and towed vehiclesIEC 60529, Degrees of protection by enclosures (IP Code)IEC 61558-2-4,Safety of transformers, reactors, power supply units and combinations thereof - Part 2-4: Particular requirements and tests for isolating transformers and power supply units incorporating isolating transformers for general applicationsIEC 61439,Low-voltage switchgear and controlgear assembliesIEC 62262,Degrees of protection provided by enclosures for electrical equipment against external mechanical impacts (IK code)IEC 61008-1,Residual current operated circuit-breakers without integral overcurrent protection for household and similar uses (RCCBs) - Part 1: General rulesIEC 61009-1,Residual current operated circuit-breakers with integral overcurrent protection for household and similar uses (RCBOs) - Part 1: General rulesIEC 62423,Type F and type B residual current operated circuit-breakers with and without integral overcurrent protection for household and similar usesIEC 60721-3-3,Classification of environmental conditions - Part 3-3: Classification of groups of environmental parameters and their severities - Stationary use at weather protected locationsKS IEC 60309-1,Plugs, fixed or portable socket-outlets and appliance inlets for industrial purposes - Part 1: General requirementsKS IEC 60309-4,Plugs, fixed or portable socket-outlets and appliance inlets for industrial purposes - Part 4: Switched socket-outlets with or without interlockKS IEC 60309-2,Plugs, fixed or portable socket-outlets and appliance inlets for industrial purposesKS IEC 61386,Conduit systems for cable managementIEC 61537,Cable management - Cable tray systems and cable ladder systemsKS IEC 61558-2-6,Specification for safety of transformers, power supply units and similar apparatus - Part 2-6: Particular requirements for safety isolating transformers for general use.IEC 62305-1,Protection against lightning - Part 1: General principlesKS IEC 61140,Protection against electric shock - Common aspects for installation and equipmentKS IEC 61558-2-5,Safety of power transformers, power supplies, reactors and similar products Part 2-5: Particular requirements and test for transformer for shavers, power supply units for shavers and shaver supplyKS IEC 60598-2-24,Luminaires - Part 2: Particular requirementsKS IEC 61439-7,Low-voltage switchgear and controlgear assemblies Part 7: Assemblies for specific Page | 2 applications such as marinas, camping sites, market squares, electric vehicle charging stationsIEC 60092-507,Electrical installations in ships - Part 507: Small vesselsKS IEC 60601-2,Medical electrical equipmentKS IEC 61008-2-2,Residual current operated circuit-breakers without integral overcurrent protection for household and similar uses (RCCB's)KS IEC 61009-2-1,Residual current operated circuit-breakers with integral overcurrent protection for household and similar uses (RCBOs)IEC 61347-1,Controlgear for electric light sources - Safety - Part 1: General requirementsKS IEC 61215-1,Terrestrial photovoltaic (PV) modulesKS IEC 61439-1,Low-voltage switchgear and controlgear assembliesKS IEC 62930,Electric cables for photovoltaic systems with a voltage rating of 1,5 kV DC.KS IEC 60309-5,Plugs, fixed or portable socket-outlets and appliance inlets for industrial purposesKS IEC 60038,IEC standard voltages.KS IEC 62196,ALL Parts, Plugs, socket-outlets, vehicle connectors and vehicle inlets Conductive charging of electric vehiclesKS IEC 61851,ALL Parts, Electric vehicle conductive charging system - Part 1: General requirements</t>
  </si>
  <si>
    <t>DRS 365: 2026, Installation of electric lift — Safety requirements</t>
  </si>
  <si>
    <t>This Rwanda standard specifies the safety requirements for the installation of permanently new electric lifts with a car designed for the transportation of persons and/or goods, suspended by ropes or chains and moving between guide rails inclined not more than 15° to the vertical.</t>
  </si>
  <si>
    <t>Lifts. Escalators (ICS code(s): 91.140.90)</t>
  </si>
  <si>
    <t>91.140.90 - Lifts. Escalators</t>
  </si>
  <si>
    <r>
      <rPr>
        <sz val="11"/>
        <rFont val="Calibri"/>
      </rPr>
      <t>https://members.wto.org/crnattachments/2026/TBT/RWA/26_01529_00_e.pdf</t>
    </r>
  </si>
  <si>
    <t>ISO 8100-30:2019, Lift (Elevator) installation — Part 1: Class I, II, III and VI liftsRS ISO 4190-2, Lift (US: Elevator) installation — Part 2: Class IV liftsRS ISO 4190-3, Passenger lift installations - Part 3: Service lifts class VISO 4190-5:2006, Lift (Elevator) installation — Part 5: Control devices, signals and additional FittingsISO 8100-32:2020, Lifts and service lifts (USA: elevators and dumbwaiters) — Part 6: Passenger lifts to be installed in residential buildings — Planning and selectionRS ISO 13857: 2019, Safety of machinery — Safety distances to prevent hazard zones being reached by upper and lower limbsRS IEC 60947-4-1, Low-voltage switchgear and controlgear — Part 4: Contactors and motor-starters —Section 1: Electromechanical contactors and motor-starters.RS IEC 60947-5-1, Low-voltage switchgear and controlgear — Part 5: Control circuit devices and switching elements —Section 1: Electromechanical control circuit devices.IEC 61000-4, Electromagnetic compatibility (EMC) —Part 4: Testing and measurement techniquesRS IEC 60227-6 Polyvinyl chloride insulated cables of rated voltages up to and including 450/750 V - Part 6: Lift cables and cables for flexible connectionsRS 186-2, Code of practice for fire safety of building — Part 2: Details of construction</t>
  </si>
  <si>
    <t>Federal Motor Vehicle Safety Standards; Modernization of FMVSS 
No. 102 To Accommodate ADS-Equipped Vehicles</t>
  </si>
  <si>
    <t>Notice of proposed rulemaking - The National Highway Traffic Safety Administration (NHTSA) is proposing to amend Federal Motor Vehicle Safety 
Standard (FMVSS) No. 102, "Transmission shift position sequence, 
starter interlock, and transmission braking effect.'' The proposed 
modification would except vehicles equipped with Automated Driving 
Systems (ADS) that do not have manually operated driving controls from 
the requirement for a transmission shift position display. This 
rulemaking would remove unnecessary regulatory burdens and costs 
associated with a display designed to aid a person driving the vehicle. 
As the transmission shift position display does not fulfill the same 
safety need in an ADS-equipped vehicle without manually operated 
driving controls, the amendment will not impact vehicle safety. This 
action is part of a larger NHTSA effort to address vehicle automation 
in the agency's regulations.</t>
  </si>
  <si>
    <t>Automated driving systems (ADS) equipped vehicles; Transmissions, suspensions (ICS code(s): 43.040.50)</t>
  </si>
  <si>
    <t>43.040.50 - Transmissions, suspensions</t>
  </si>
  <si>
    <r>
      <rPr>
        <sz val="11"/>
        <rFont val="Calibri"/>
      </rPr>
      <t>https://members.wto.org/crnattachments/2026/TBT/USA/26_01496_00_e.pdf</t>
    </r>
  </si>
  <si>
    <t xml:space="preserve">91 Federal Register (FR) 12532, 16 March 2026; Title 49 Code of Federal Regulations (CFR) Part 571_x000D_
https://www.govinfo.gov/content/pkg/FR-2026-03-16/html/2026-05024.htm_x000D_
https://www.govinfo.gov/content/pkg/FR-2026-03-16/pdf/2026-05024.pdfThis notice of proposed rulemaking is identified by Docket Number NHTSA-2026-0628. The Docket Folder is available on Regulations.gov at https://www.regulations.gov/docket/NHTSA-2026-0628/document and provides access to primary documents as well as comments received. Documents are also accessible from Regulations.gov by searching the Docket Number. _x000D_
_x000D_
</t>
  </si>
  <si>
    <t>Federal Motor Vehicle Safety Standards; Modernization of FMVSS 
No. 103 and FMVSS No. 104 To Accommodate ADS-Equipped Vehicles; 
Incorporation by Reference</t>
  </si>
  <si>
    <t>Notice of proposed rulemaking - The National Highway Traffic Safety Administration (NHTSA) is proposing to amend Federal Motor Vehicle Safety Standards (FMVSS) No. 103, "Windshield defrosting and defogging systems,'' and FMVSS No. 104, "Windshield wiping and washing systems.'' The proposed modifications would except vehicles equipped with Automated Driving Systems (ADS) that do not have manually operated driving controls from these standards. This rulemaking would remove unnecessary regulatory burdens and costs associated with systems intended to provide visibility for a person driving the vehicle. As these systems do not fulfill the same safety need on an ADS-equipped vehicle without manually operated driving controls, the proposed changes are not expected to have adverse safety effects. Manufacturers may still provide these systems if they choose to do so. These actions are part of a larger NHTSA effort to address vehicle automation in the agency's regulations. This proposal would also harmonize FMVSS Nos. 103 and 104 with current industry standards through incorporations by reference.</t>
  </si>
  <si>
    <t>Automated driving systems (ADS) equipped vehicles; Glazing and wiper systems (ICS code(s): 43.040.65)</t>
  </si>
  <si>
    <t>43.040.65 - Glazing and wiper systems</t>
  </si>
  <si>
    <r>
      <rPr>
        <sz val="11"/>
        <rFont val="Calibri"/>
      </rPr>
      <t>https://members.wto.org/crnattachments/2026/TBT/USA/26_01497_00_e.pdf</t>
    </r>
  </si>
  <si>
    <t xml:space="preserve">91 Federal Register (FR) 12537, 16 March 2026; Title 49 Code of Federal Regulations (CFR) Part 571_x000D_
https://www.govinfo.gov/content/pkg/FR-2026-03-16/html/2026-05023.htm_x000D_
https://www.govinfo.gov/content/pkg/FR-2026-03-16/pdf/2026-05023.pdfThis notice of proposed rulemaking is identified by Docket Number NHTSA-2026-0629. The Docket Folder is available on Regulations.gov at https://www.regulations.gov/docket/NHTSA-2026-0629/document and provides access to primary documents as well as comments received. Documents are also accessible from Regulations.gov by searching the Docket Number. _x000D_
_x000D_
</t>
  </si>
  <si>
    <t>ANP Resolution No. 996, 3 March 2026.</t>
  </si>
  <si>
    <t>This regulation governs the certification of biomethane producers and importers for the purpose of issuing the Biomethane Origin Guarantee Certificate (CGOB), the procedures for generating the necessary documentation for the initial issuance of CGOB, the accreditation of origin certification agents, and other related matters.</t>
  </si>
  <si>
    <t>- Liquefied: (HS code(s): 27111); Natural gas (ICS code(s): 75.060)</t>
  </si>
  <si>
    <t>27111 - - Liquefied:</t>
  </si>
  <si>
    <t>75.060 - Natural gas</t>
  </si>
  <si>
    <t>National Standard of the P.R.C., Safety technical specification for batteries used in electrically powered wheelchair</t>
  </si>
  <si>
    <t>This document specifies the safety requirements for cells and batteries used in electric wheelchairs, and describes the corresponding test methods._x000D_
This document applies to lead-acid cells, nickel-system cells, lithium-ion cells, sodium-ion cells and batteries for electrically powered wheelchairs. It may also be taken as reference for single-wheel traction vehicles with a steering handle (wheelchair head) equipped with cells and batteries.</t>
  </si>
  <si>
    <t>Lead-acid cells, nickel-system cells, lithium-ion cells, sodium-ion cells and batteries used in electrically powered wheelchair (HS code(s): 850650; 850710; 850720; 850730; 850750; 850760); (ICS code(s): 29.220.99)</t>
  </si>
  <si>
    <t>850760 - Lithium-ion accumulators (excl. spent); 850650 - Lithium cells and batteries (excl. spent); 850710 - Lead-acid accumulators of a kind used for starting piston engine "starter batteries" (excl. spent); 850720 - Lead acid accumulators (excl. spent and starter batteries); 850730 - Nickel-cadmium accumulators (excl. spent); 850750 - Nickel-metal hydride accumulators (excl. spent)</t>
  </si>
  <si>
    <t>29.220.99 - Other cells and batteries</t>
  </si>
  <si>
    <r>
      <rPr>
        <sz val="11"/>
        <rFont val="Calibri"/>
      </rPr>
      <t>https://members.wto.org/crnattachments/2026/TBT/CHN/26_01462_00_x.pdf</t>
    </r>
  </si>
  <si>
    <t>National Standard of the P.R.C., Safety of lithium ion cells and batteries used in electronic and electrical equipment — Part 1: General requirements</t>
  </si>
  <si>
    <t>This document specifies the general safety requirements and test methods for lithium ion cells and batteries used in electronic and electrical equipment._x000D_
This document applies to lithium ion cells and batteries used in electronic and electrical equipment.</t>
  </si>
  <si>
    <t>Lithium ion cells and batteries used in electronic and electrical equipment (HS code(s): 850650; 850760); (ICS code(s): 29.220.99)</t>
  </si>
  <si>
    <t>850760 - Lithium-ion accumulators (excl. spent); 850650 - Lithium cells and batteries (excl. spent)</t>
  </si>
  <si>
    <r>
      <rPr>
        <sz val="11"/>
        <rFont val="Calibri"/>
      </rPr>
      <t>https://members.wto.org/crnattachments/2026/TBT/CHN/26_01466_00_x.pdf</t>
    </r>
  </si>
  <si>
    <t>National Standard of the P.R.C., Safety of lithium ion cells and batteries used in electronic and electrical equipment — Part 3: electric tools</t>
  </si>
  <si>
    <t>This document specifies the safety requirements and test methods for lithium-ion cells and batteries used in electric tools._x000D_
This document applies to lithium-ion cells and batteries for electric tools for general applications. _x000D_
Additional requirements may apply to lithium-ion cells and batteries for electric tools for special applications, such as medical, mining, and underwater operations.</t>
  </si>
  <si>
    <t>Cells and batteries used in electric tools (HS code(s): 850650; 850760); (ICS code(s): 29.220.99)</t>
  </si>
  <si>
    <r>
      <rPr>
        <sz val="11"/>
        <rFont val="Calibri"/>
      </rPr>
      <t>https://members.wto.org/crnattachments/2026/TBT/CHN/26_01467_00_x.pdf</t>
    </r>
  </si>
  <si>
    <t>National Standard of the P.R.C., Safety of lithium ion cells and batteries used in electronic and electrical equipment — Part 5: household electric appliances</t>
  </si>
  <si>
    <t>This document specifies the safety requirements for lithium ion cells and batteries used in household electric appliances._x000D_
This document applies to lithium ion cells and batteries used in household electric appliances.</t>
  </si>
  <si>
    <t>Cells and batteries used in household electric appliances (HS code(s): 850650; 850760); (ICS code(s): 29.220.99)</t>
  </si>
  <si>
    <r>
      <rPr>
        <sz val="11"/>
        <rFont val="Calibri"/>
      </rPr>
      <t>https://members.wto.org/crnattachments/2026/TBT/CHN/26_01468_00_x.pdf</t>
    </r>
  </si>
  <si>
    <t>National Standard of the P.R.C., Compatibility requirements of automatic fire alarm system components</t>
  </si>
  <si>
    <t>This document specifies the requirements for the compatibility and connectability of components in automatic fire alarm systems._x000D_
This document applies to the evaluation of compatibility and connectability of automatic fire alarm systems component.</t>
  </si>
  <si>
    <t>Automatic fire alarm system components (HS code(s): 853190); (ICS code(s): 13.220.20)</t>
  </si>
  <si>
    <t>853190 - Parts of electric sound or visual signalling apparatus, n.e.s.</t>
  </si>
  <si>
    <r>
      <rPr>
        <sz val="11"/>
        <rFont val="Calibri"/>
      </rPr>
      <t>https://members.wto.org/crnattachments/2026/TBT/CHN/26_01469_00_x.pdf</t>
    </r>
  </si>
  <si>
    <t>National Standard of the P.R.C., Oriental  tobacco—Grading  technical requirement</t>
  </si>
  <si>
    <t>This document specifies the terms and definitions, types, groups, technical requirements for grading, purchasing requirements,  standard samples, and inspection methods for oriental tobacco._x000D_
This document applies to the grading, purchasing, handover, and inspection of oriental tobacco after curing and during processing.</t>
  </si>
  <si>
    <t>Oriental tobacco (HS code(s): 240120); (ICS code(s): 65.160)</t>
  </si>
  <si>
    <t>240120 - Tobacco, partly or wholly stemmed or stripped, otherwise unmanufactured</t>
  </si>
  <si>
    <r>
      <rPr>
        <sz val="11"/>
        <rFont val="Calibri"/>
      </rPr>
      <t>https://members.wto.org/crnattachments/2026/TBT/CHN/26_01470_00_x.pdf</t>
    </r>
  </si>
  <si>
    <t>National Standard of the P.R.C., Hazardous properties inspection code for dangerous goods of flammable gases</t>
  </si>
  <si>
    <t>This document specifies the terms and definitions, requirements, test and inspection rules for dangerous goods of flammable gases._x000D_
This document applies to the inspection of the hazardous characteristics of dangerous goods of flammable gases.</t>
  </si>
  <si>
    <t>Dangerous goods of flammable gases (HS code(s): 360610); (ICS code(s): 13.300)</t>
  </si>
  <si>
    <t>360610 - Liquid or liquefied-gas fuels in containers of a kind used for filling or refilling cigarette or similar lighters, with a capacity of &lt;= 300 cm³</t>
  </si>
  <si>
    <t>13.300 - Protection against dangerous goods</t>
  </si>
  <si>
    <t>3 months after approval</t>
  </si>
  <si>
    <r>
      <rPr>
        <sz val="11"/>
        <rFont val="Calibri"/>
      </rPr>
      <t>https://members.wto.org/crnattachments/2026/TBT/CHN/26_01472_00_x.pdf</t>
    </r>
  </si>
  <si>
    <t>National Standard of the P.R.C., Hazardous properties inspection code for dangerous goods of flammable solids</t>
  </si>
  <si>
    <t>This document specifies the terms and definitions, requirements, test and inspection rules for dangerous goods of flammable solids._x000D_
This document applies to the inspection of the hazardous characteristics of dangerous goods of flammable solids.</t>
  </si>
  <si>
    <t>Dangerous goods of flammable solids (HS code(s): 360690); (ICS code(s): 13.300)</t>
  </si>
  <si>
    <t>360690 - Ferro-cerium and other pyrophoric alloys in all forms; metaldehyde, hexamethylenetetramine and similar products in tablets, sticks or similar forms, for use as fuel; alcohol-based fuels and prepared fuels of a similar kind, whether solid or in paste form; resin torches, firelighters and the like</t>
  </si>
  <si>
    <r>
      <rPr>
        <sz val="11"/>
        <rFont val="Calibri"/>
      </rPr>
      <t>https://members.wto.org/crnattachments/2026/TBT/CHN/26_01473_00_x.pdf</t>
    </r>
  </si>
  <si>
    <t>National Standard of the P.R.C., Hazardous properties inspection code for dangerous goods of oxidizing substances</t>
  </si>
  <si>
    <t>This document specifies the terms and definitions, requirements, test and inspection rules for oxidizing dangerous goods._x000D_
This document applies to the hazard characteristics inspection of oxidizing dangerous goods.</t>
  </si>
  <si>
    <t>Dangerous goods of oxidizing substances (HS code(s): 281129); (ICS code(s): 13.300)</t>
  </si>
  <si>
    <t>281129 - Inorganic oxygen compounds of non-metals (excl. diphosphorus pentaoxide, oxides of boron, carbon dioxide and silicon dioxide)</t>
  </si>
  <si>
    <r>
      <rPr>
        <sz val="11"/>
        <rFont val="Calibri"/>
      </rPr>
      <t>https://members.wto.org/crnattachments/2026/TBT/CHN/26_01474_00_x.pdf</t>
    </r>
  </si>
  <si>
    <t>National Standard of the P.R.C., Hazardous properties inspection code for dangerous goods of compressed gases</t>
  </si>
  <si>
    <t>This document specifies the terminology and definitions, requirements, test and inspection rules for dangerous goods of compressed gases ._x000D_
This document applies to the inspection of hazardous characteristics of all gas dangerous goods with a critical temperature of less than or equal to -50 ℃.</t>
  </si>
  <si>
    <t>Dangerous goods of compressed gases (HS code(s): 271111; 280429); (ICS code(s): 13.300)</t>
  </si>
  <si>
    <t>280429 - Rare gases (excl. argon); 271111 - Natural gas, liquefied</t>
  </si>
  <si>
    <r>
      <rPr>
        <sz val="11"/>
        <rFont val="Calibri"/>
      </rPr>
      <t>https://members.wto.org/crnattachments/2026/TBT/CHN/26_01475_00_x.pdf</t>
    </r>
  </si>
  <si>
    <t>National Standard of the P.R.C., Hazardous properties inspection code of dangerous goods general specifications</t>
  </si>
  <si>
    <t>This document specifies the terms and definitions, classification, requirements, test labeling, and inspection rules for the inspection specifications of hazard properties of dangerous goods._x000D_
This document applies to the inspection conducted in accordance with the inspection specifications of hazard properties of dangerous goods.</t>
  </si>
  <si>
    <t>Dangerous goods (HS code(s): 2942; 382499); (ICS code(s): 13.300)</t>
  </si>
  <si>
    <t>2942 - Other organic compounds.; 382499 - Chemical products and preparations of the chemical or allied industries, incl. those consisting of mixtures of natural products, n.e.s.</t>
  </si>
  <si>
    <r>
      <rPr>
        <sz val="11"/>
        <rFont val="Calibri"/>
      </rPr>
      <t>https://members.wto.org/crnattachments/2026/TBT/CHN/26_01476_00_x.pdf</t>
    </r>
  </si>
  <si>
    <t>National Standard of the P.R.C., Hazardous properties inspection code for dangerous goods of toxic substances</t>
  </si>
  <si>
    <t>This document specifies the terminology and definitions, requirements, test and inspection rules for toxic hazardous goods._x000D_
This document applies to the inspection of hazardous properties and applicable packaging categories for toxic hazardous goods.</t>
  </si>
  <si>
    <t>Dangerous goods of toxic substances (HS code(s): 330290; 3814; 382212); (ICS code(s): 13.300)</t>
  </si>
  <si>
    <t>3814 - Organic composite solvents and thinners, not elsewhere specified or included; prepared paint or varnish removers.; 330290 - Mixtures of odoriferous substances and mixtures, incl. alcoholic solutions, based on one or more of these substances, of a kind used as raw materials in industry (excl. food or drink industries); 382212 - Diagnostic or laboratory reagents on a backing, prepared diagnostic or laboratory reagents whether or not on a backing, whether or not put up in the form of kits, for Zika and other diseases transmitted by mosquitoes of the genus Aedes (excl.those of heading 3006)</t>
  </si>
  <si>
    <r>
      <rPr>
        <sz val="11"/>
        <rFont val="Calibri"/>
      </rPr>
      <t>https://members.wto.org/crnattachments/2026/TBT/CHN/26_01477_00_x.pdf</t>
    </r>
  </si>
  <si>
    <t>National Standard of the P.R.C., Hazardous properties inspection code for dangerous goods of flammable liquid</t>
  </si>
  <si>
    <t>This document specifies the terms and definitions, requirements, test and inspection rules for dangerous goods of flammable liquid._x000D_
This document applies to the inspection of the hazardous properties for dangerous goods of flammable liquid.</t>
  </si>
  <si>
    <t>Dangerous goods of flammable liquid (HS code(s): 360690); (ICS code(s): 13.300)</t>
  </si>
  <si>
    <r>
      <rPr>
        <sz val="11"/>
        <rFont val="Calibri"/>
      </rPr>
      <t>https://members.wto.org/crnattachments/2026/TBT/CHN/26_01478_00_x.pdf</t>
    </r>
  </si>
  <si>
    <t>National Standard of the P.R.C., Hazardous properties inspection code for dangerous goods of  toxic gases</t>
  </si>
  <si>
    <t>This document specifies the terms and definitions, requirements, test and inspection rules for toxic gas hazardous goods._x000D_
This document applies to the inspection of hazardous properties of toxic gas dangerous goods.</t>
  </si>
  <si>
    <t>Dangerous goods of  toxic gases (HS code(s): 271111; 280429); (ICS code(s): 13.300)</t>
  </si>
  <si>
    <t>271111 - Natural gas, liquefied; 280429 - Rare gases (excl. argon)</t>
  </si>
  <si>
    <r>
      <rPr>
        <sz val="11"/>
        <rFont val="Calibri"/>
      </rPr>
      <t>https://members.wto.org/crnattachments/2026/TBT/CHN/26_01479_00_x.pdf</t>
    </r>
  </si>
  <si>
    <t>National Standard of the P.R.C., Hazardous properties inspection code for dangerous goods of organic peroxides</t>
  </si>
  <si>
    <t>This document specifies the terms and definitions, classification, requirements, test and inspection rules for organic peroxide dangerous goods._x000D_
This document applies to the inspection of hazardous properties and applicable packaging categories of organic peroxide dangerous goods.</t>
  </si>
  <si>
    <t>Dangerous goods of organic peroxides (HS code(s): 381590); (ICS code(s): 13.300)</t>
  </si>
  <si>
    <t>381590 - Reaction initiators, reaction accelerators and catalytic preparations, n.e.s. (excl. rubber accelerators and supported catalysts)</t>
  </si>
  <si>
    <r>
      <rPr>
        <sz val="11"/>
        <rFont val="Calibri"/>
      </rPr>
      <t>https://members.wto.org/crnattachments/2026/TBT/CHN/26_01480_00_x.pdf</t>
    </r>
  </si>
  <si>
    <t>National Standard of the P.R.C., Hazardous properties inspection code for dangerous goods of corrosive substances</t>
  </si>
  <si>
    <t>This document specifies the terms and definitions, requirements, test and inspection rules for dangerous goods of corrosive substances._x000D_
This document applies to the inspection of the hazardous properties and applicable package categories for dangerous goods of corrosive substances.</t>
  </si>
  <si>
    <t>Dangerous goods of corrosive substances (HS code(s): 293190); (ICS code(s): 13.300)</t>
  </si>
  <si>
    <t>293190 - Separate chemically defined organo-inorganic compounds (excl. organo-sulphur, mercury, tetramethyl lead, tetraethyl lead and tributyltin compounds, and organo-phosphorous derivatives)</t>
  </si>
  <si>
    <r>
      <rPr>
        <sz val="11"/>
        <rFont val="Calibri"/>
      </rPr>
      <t>https://members.wto.org/crnattachments/2026/TBT/CHN/26_01481_00_x.pdf</t>
    </r>
  </si>
  <si>
    <t>National Standard of the P.R.C., Hazardous properties inspection code for dangerous goods of gas mixture</t>
  </si>
  <si>
    <t>This document specifies the terms and definitions, requirements, test and inspection rules for hazardous goods consisting of gas mixtures._x000D_
This document applies to the inspection of hazardous properties for dangerous goods of gas mixtures.</t>
  </si>
  <si>
    <t>Dangerous goods of gas mixture (HS code(s): 271111; 280429); (ICS code(s): 13.300)</t>
  </si>
  <si>
    <r>
      <rPr>
        <sz val="11"/>
        <rFont val="Calibri"/>
      </rPr>
      <t>https://members.wto.org/crnattachments/2026/TBT/CHN/26_01482_00_x.pdf</t>
    </r>
  </si>
  <si>
    <t>National Standard of the P.R.C., Hazardous properties inspection code for dangerous good of substances which in contact with water emit flammable gases</t>
  </si>
  <si>
    <t>This document specifies the terms and definitions, requirements, test and inspection rules for dangerous good of substances which in contact with water emit flammable gases._x000D_
This document applies to the classification determination of transport packages for substances that release gases upon contact with water._x000D_
This document is not applicable to pyrophoric substances.</t>
  </si>
  <si>
    <t>Substances which in contact with water emit flammable gases (HS code(s): 293190); (ICS code(s): 13.300)</t>
  </si>
  <si>
    <r>
      <rPr>
        <sz val="11"/>
        <rFont val="Calibri"/>
      </rPr>
      <t>https://members.wto.org/crnattachments/2026/TBT/CHN/26_01483_00_x.pdf</t>
    </r>
  </si>
  <si>
    <t>National Standard of the P.R.C., Hazardous properties inspection code for dangerous goods of pyrophoric solid</t>
  </si>
  <si>
    <t>This document specifies the terms and definitions, requirements, test and inspection rules for dangerous goods of pyrophoric solid._x000D_
This document  applies to the inspection of the hazardous characteristics and applicable package categories for dangerous goods of pyrophoric solid.</t>
  </si>
  <si>
    <t>Dangerous goods of pyrophoric solid (HS code(s): 293190); (ICS code(s): 13.300)</t>
  </si>
  <si>
    <r>
      <rPr>
        <sz val="11"/>
        <rFont val="Calibri"/>
      </rPr>
      <t>https://members.wto.org/crnattachments/2026/TBT/CHN/26_01484_00_x.pdf</t>
    </r>
  </si>
  <si>
    <t>National Standard of the P.R.C., Hazardous properties inspection code for dangerous goods of nitrates</t>
  </si>
  <si>
    <t>This document specifies the terms and definitions, requirements, tests, marking and labelling, and inspection rules for solid inorganic nitrate dangerous goods._x000D_
This document applies to the inspection of solid inorganic nitrate dangerous goods (excluding ammonium nitrate).</t>
  </si>
  <si>
    <t>Dangerous goods of nitrates (HS code(s): 283429); (ICS code(s): 13.300)</t>
  </si>
  <si>
    <t>283429 - Nitrates (excl. of potassium and of mercury)</t>
  </si>
  <si>
    <r>
      <rPr>
        <sz val="11"/>
        <rFont val="Calibri"/>
      </rPr>
      <t>https://members.wto.org/crnattachments/2026/TBT/CHN/26_01485_00_x.pdf</t>
    </r>
  </si>
  <si>
    <t>National Standard of the P.R.C., Safety code for the packaging of yellow phosphorus—Use appraisal</t>
  </si>
  <si>
    <t>This document specifies the identification requirements, sampling, identification content and identification criteria for the use identification of yellow phosphorus packaging._x000D_
This document applies to the use appraisal of yellow phosphorus packaging that is immersed in water, weighs less than 400kg, and hermetically sealed.</t>
  </si>
  <si>
    <t>Yellow phosphorus (HS code(s): 280470); (ICS code(s): 13.300)</t>
  </si>
  <si>
    <t>280470 - Phosphorus</t>
  </si>
  <si>
    <r>
      <rPr>
        <sz val="11"/>
        <rFont val="Calibri"/>
      </rPr>
      <t>https://members.wto.org/crnattachments/2026/TBT/CHN/26_01486_00_x.pdf</t>
    </r>
  </si>
  <si>
    <t>National Standard of the P.R.C., Safety requirements for simple lifts</t>
  </si>
  <si>
    <t>This document specifies the general requirements for simple lifts with a rated lifting capacity greater than or equal to 500 kg, as well as requirements for buildings and structures, metal structures, main components, electrical systems, safety protection devices, nameplates and markings, operation, inspection and maintenance, and repair, together with the corresponding verification methods.</t>
  </si>
  <si>
    <t>Simple lifts (HS code(s): 8428); (ICS code(s): 53.020.99)</t>
  </si>
  <si>
    <t>8428 - Lifting, handling, loading or unloading machinery, e.g. lifts, escalators, conveyors, teleferics (excl. pulley tackle and hoists, winches and capstans, jacks, cranes of all kinds, mobile lifting frames and straddle carriers, works trucks fitted with a crane, fork-lift trucks and other works trucks fitted with lifting or handling equipment)</t>
  </si>
  <si>
    <t>53.020.99 - Other lifting equipment</t>
  </si>
  <si>
    <r>
      <rPr>
        <sz val="11"/>
        <rFont val="Calibri"/>
      </rPr>
      <t>https://members.wto.org/crnattachments/2026/TBT/CHN/26_01487_00_x.pdf</t>
    </r>
  </si>
  <si>
    <t>National Standard of the P.R.C., Performance requirements and testing methods for brake assist systems (BAS) of light-duty vehicles</t>
  </si>
  <si>
    <t>This document specifies the general requirements, performance requirements, and test requirements for the Brake Assist System (BAS)  of light-duty vehicles, along with the corresponding test methods._x000D_
This document applies to vehicles of categories M1 and N1 as specified in GB/T 15089.</t>
  </si>
  <si>
    <t>Brake assist systems (BAS) (HS code(s): 870830); (ICS code(s): 43.020)</t>
  </si>
  <si>
    <t>870830 - Brakes and servo-brakes and their parts, for tractors, motor vehicles for the transport of ten or more persons, motor cars and other motor vehicles principally designed for the transport of persons, motor vehicles for the transport of goods and special purpose motor vehicles, n.e.s.</t>
  </si>
  <si>
    <r>
      <rPr>
        <sz val="11"/>
        <rFont val="Calibri"/>
      </rPr>
      <t>https://members.wto.org/crnattachments/2026/TBT/CHN/26_01488_00_x.pdf
https://members.wto.org/crnattachments/2026/TBT/CHN/26_01488_01_x.pdf</t>
    </r>
  </si>
  <si>
    <t>GB/T 15089-2001 Classification of power-driven vehicles and  trailers</t>
  </si>
  <si>
    <t>National Standard of the P.R.C., Structure requirements of low floor public bus and low entry public bus</t>
  </si>
  <si>
    <t>This document specifies the structural requirements for low-floor and low-entry public buses. _x000D_
This document applies to low-floor (single-deck, double-deck, articulated) public buses and low-entry (single-deck, double-deck, articulated) upublic buses among Class A and Class Ⅰ buses in M2 and M3 categories.</t>
  </si>
  <si>
    <t>Buses (HS code(s): 870290); (ICS code(s): 43.080.20)</t>
  </si>
  <si>
    <t>870290 - Motor vehicles for the transport of &gt;= 10 persons, incl. driver (excl. with diesel engine or electric motor for propulsion)</t>
  </si>
  <si>
    <t>43.080.20 - Buses</t>
  </si>
  <si>
    <r>
      <rPr>
        <sz val="11"/>
        <rFont val="Calibri"/>
      </rPr>
      <t>https://members.wto.org/crnattachments/2026/TBT/CHN/26_01489_00_x.pdf</t>
    </r>
  </si>
  <si>
    <t>National Standard of the P.R.C., Performance and installation requirements of rear-views mirrors for motorcycles and mopeds</t>
  </si>
  <si>
    <t>This document specifies the performance requirements, test methods and relevant requirements for the installation of rear-view mirrors on motorcycles and mopeds._x000D_
This document applies to rear-view mirrors for motorcycles and mopeds, but not apply to rear-view for motorcycles with partially or fully enclosed driver's compartments.</t>
  </si>
  <si>
    <t>Rear-views mirrors for motorcycles (HS code(s): 700910); (ICS code(s): 43.140)</t>
  </si>
  <si>
    <t>700910 - Rear-view mirrors, whether or not framed, for vehicles</t>
  </si>
  <si>
    <t>43.140 - Motorcycles and mopeds</t>
  </si>
  <si>
    <r>
      <rPr>
        <sz val="11"/>
        <rFont val="Calibri"/>
      </rPr>
      <t>https://members.wto.org/crnattachments/2026/TBT/CHN/26_01490_00_x.pdf</t>
    </r>
  </si>
  <si>
    <t>National Standard of the P.R.C., Symbols for controls, indicators and tell-tales of motor vehicles</t>
  </si>
  <si>
    <t>This document specifies the symbols and location for controls, indicators and tell-tales, as well as the basic requirements for the display color of lighting tell-tales._x000D_
This document applies to M and N category vehicles.</t>
  </si>
  <si>
    <t>Symbols for controls, indicators and tell-tales of motor vehicles (HS code(s): 851220); (ICS code(s): 43.020)</t>
  </si>
  <si>
    <t>851220 - Electrical lighting or visual signalling equipment for motor vehicles (excl. lamps of heading 8539)</t>
  </si>
  <si>
    <r>
      <rPr>
        <sz val="11"/>
        <rFont val="Calibri"/>
      </rPr>
      <t>https://members.wto.org/crnattachments/2026/TBT/CHN/26_01491_00_x.pdf</t>
    </r>
  </si>
  <si>
    <t>National Standard of the P.R.C., Intelligent and connected vehicle — Safety requirements for automated driving system</t>
  </si>
  <si>
    <t>This document specifies the technical requirements, maintenance requirements and conformity of type assessment for the ADS of intelligent and connected vehicles, and describes the corresponding methods including assessment of maintenance requirements, assessment of safety case and conformity tests._x000D_
This document applies to M and N category vehicles equipped with Level 3 (L3) and/or Level 4 (L4) automated driving systems (excluding automated parking systems).</t>
  </si>
  <si>
    <t>M and N category vehicles equipped with Level 3 and/or Level 4 automated driving systems (excluding automated parking systems) (HS code(s): 8703; 8704); (ICS code(s): 43.020)</t>
  </si>
  <si>
    <t>8703 - Motor cars and other motor vehicles principally designed for the transport of &lt;10 persons, incl. station wagons and racing cars (excl. motor vehicles of heading 8702); 8704 - Motor vehicles for the transport of goods, incl. chassis with engine and cab</t>
  </si>
  <si>
    <r>
      <rPr>
        <sz val="11"/>
        <rFont val="Calibri"/>
      </rPr>
      <t>https://members.wto.org/crnattachments/2026/TBT/CHN/26_01492_00_x.pdf</t>
    </r>
  </si>
  <si>
    <t>Regulation on Safety Technology for Transportable Pressure Vessel (Draft of comments)</t>
  </si>
  <si>
    <t>This regulation is formulated to ensure the safe operation of transportable pressure vessels (TPVs), prevent and reduce accidents, safeguard life and property of the people, and promote socio-economic development. _x000D_
It establishes technical requirements for the materials, design, manufacturing, inspection, operation, filling and type testing of TPVs listed in the Special Equipment Catalogue(2014) within the territory of the People’s Republic of China.</t>
  </si>
  <si>
    <t>Railway tank car, road tanker, tank container, tube trailer, tube skid container, cylinder skid container (HS code(s): 7311); (ICS code(s): 23.020.20)</t>
  </si>
  <si>
    <t>7311 - Containers for compressed or liquefied gas, of iron or steel.</t>
  </si>
  <si>
    <t>23.020.20 - Vessels and containers mounted on vehicles</t>
  </si>
  <si>
    <t>Protection of human health or safety (TBT); Quality requirements (TBT); Reducing trade barriers and facilitating trade (TBT)</t>
  </si>
  <si>
    <r>
      <rPr>
        <sz val="11"/>
        <rFont val="Calibri"/>
      </rPr>
      <t>https://members.wto.org/crnattachments/2026/TBT/CHN/26_01493_00_x.pdf
https://members.wto.org/crnattachments/2026/TBT/CHN/26_01493_01_x.pdf
https://members.wto.org/crnattachments/2026/TBT/CHN/26_01493_02_x.pdf</t>
    </r>
  </si>
  <si>
    <t>Letter of Special Equipment Safety Supervision Bureau of SAMR solicit opinions on Special Equipment Catalogue (2014)</t>
  </si>
  <si>
    <t>Myanmar</t>
  </si>
  <si>
    <t>Recommendation for Food Manufacturing </t>
  </si>
  <si>
    <t>This notification is to inform WTO Members that, pursuant to Directive (1/2026) and in accordance with the implementation of the e-submission system under the Department of Food and Drug Administration of the Ministry of Health, food business operators are required to display the Food Product Code on the labels of all pre-packaged food products (HS Code 15–22). The Food Product Code shall be obtained through the online Food Product Notification system and may be presented on the product label by direct printing, sticker application, or QR code. This measure is introduced to enhance consumer verification, strengthen traceability and risk-based control, and facilitate market access and international trade. Non-compliance after the prescribed grace period of one year and six months will be subject to action in accordance with Section 31 of the National Food Law.</t>
  </si>
  <si>
    <t>All pre-packaged food products (HS Code – 15 to 22)</t>
  </si>
  <si>
    <t>15 - ANIMAL, VEGETABLE OR MICROBIAL FATS AND OILS AND THEIR CLEAVAGE PRODUCTS; PREPARED EDIBLE FATS; ANIMAL OR VEGETABLE WAXES; 16 - PREPARATIONS OF MEAT, OF FISH, OF CRUSTACEANS, MOLLUSCS OR OTHER AQUATIC INVERTEBRATES, OR OF INSECTS; 17 - SUGARS AND SUGAR CONFECTIONERY; 18 - COCOA AND COCOA PREPARATIONS; 19 - PREPARATIONS OF CEREALS, FLOUR, STARCH OR MILK; PASTRYCOOKS' PRODUCTS; 20 - PREPARATIONS OF VEGETABLES, FRUIT, NUTS OR OTHER PARTS OF PLANTS; 21 - MISCELLANEOUS EDIBLE PREPARATIONS; 22 - BEVERAGES, SPIRITS AND VINEGAR</t>
  </si>
  <si>
    <t>Consumer information, labelling (TBT); Prevention of deceptive practices and consumer protection (TBT); Other (TBT)</t>
  </si>
  <si>
    <t>(a)  To enable the consumers to easily verify the Food Product Code on labels, thereby facilitating the selection and consumption of accountable food.(b)  To improve the reputation of the product and market access for the international trades.(c)   To enable the Food and Drug Authority Committees to obtain advantages such as traceability on the pre-packaged foods and quickly take action based on the risk level of the food products</t>
  </si>
  <si>
    <r>
      <rPr>
        <sz val="11"/>
        <rFont val="Calibri"/>
      </rPr>
      <t>https://members.wto.org/crnattachments/2026/TBT/MMR/26_01457_00_x.pdf</t>
    </r>
  </si>
  <si>
    <t>DEAS 1327: 2026, Harvesting, handling, processing and storage of Gum Arabic — Code of practice, First edition </t>
  </si>
  <si>
    <t>This draft Code of practice recommends appropriate hygienic practices for harvesting, processing, handling, packaging, storage, transport, distribution of Gum Arabic from Acacia senegal (L) Wild, Acacia seyal (L) Wild, or of related species of Acacia (Family. Leguminosae) raw material collection at the farm level to the final product intended for food application._x000D_
This Code guarantees a safe, hygienic and wholesome product. These hygienic practices are particularly important, because hygiene control measures apply to Gum Arabic of different species from the farm to industry. It establishes practices to ensure product safety, quality traceability and compliance with relevant standards across the entire value chainNote: This Draft Tanzania Standard was also notified under SPS committee.</t>
  </si>
  <si>
    <t>Natural gum Arabic (HS code(s): 130120); Food products in general (ICS code(s): 67.040)</t>
  </si>
  <si>
    <t>130120 - Natural gum Arabic</t>
  </si>
  <si>
    <r>
      <rPr>
        <sz val="11"/>
        <rFont val="Calibri"/>
      </rPr>
      <t>https://members.wto.org/crnattachments/2026/TBT/TZA/26_01438_00_e.pdf</t>
    </r>
  </si>
  <si>
    <t>EAS 12, Potable water — SpecificationEAS 38, Labelling of pre-packaged foods — General requirementsEAS 39, Hygiene in the food and drink manufacturing industry — Code of practice</t>
  </si>
  <si>
    <t>DEAS 1326: 2026,Gum Arabic — Specification, First edition </t>
  </si>
  <si>
    <t>This draft East African Standard specifies requirements, sampling and test methods for food grade Gum Arabic obtained from Acacia senegal (L.) Willdenow var. senegal or Acacia seyal (family Leguminosae) also known as Acacia gum intended for human consumption.Note: This Draft Tanzania Standard was also notified under SPS committee.</t>
  </si>
  <si>
    <r>
      <rPr>
        <sz val="11"/>
        <rFont val="Calibri"/>
      </rPr>
      <t>https://members.wto.org/crnattachments/2026/TBT/TZA/26_01440_00_e.pdf</t>
    </r>
  </si>
  <si>
    <t>AOAC 923.03, Ash of Flour (Direct Method)AOAC 952.13, Arsenic in food — Silver diethyldithiocarbamate methodAOAC 972.25, Lead in Food: Atomic Absorption Spectrophotometric MethodFDEAS 1244, General Standard for the Labelling of Food Additives when sold as such RequirementsCAC/GL 50, General guidelines on samplingISO 4833-1, Microbiology of the food chain – Horizontal method for the enumeration of microorganisms – Part 1: Colony count at 30 degrees C by the pour plate techniqueISO 4833-2, Microbiology of the food chain — Horizontal method for the enumeration of microorganisms — Part 2: Colony count at 30 degrees C by the surface plating techniqueISO 5984, Animal feeding stuffs — Determination of crude ashISO 1871, Food and feed products — General guidelines for the determination of nitrogen by the Kjeldahl methodDEAS 1327, Harvesting, handling, processing and storage of Gum Arabic — Code of practiceISO 6579–1, Microbiology of the food chain — Horizontal method for the detection, enumeration and serotyping of Salmonella — Part 1: Detection of Salmonella spp.ISO/TS 6579–2, Microbiology of food and animal feed — Horizontal method for the detection, enumeration and serotyping of Salmonella — Part 2: Enumeration by a miniaturized most probable number techniqueISO 7251, Microbiology of food and animal feeding stuffs — Horizontal method for the detection and enumeration of presumptive Escherichia coli — Most probable number techniqueISO 21527-2, Microbiology of food and animal feeding stuffs — Horizontal method for the enumeration of yeasts and moulds — Part 2: Colony count technique in products with water activity less than or equal to 0.95</t>
  </si>
  <si>
    <t>Order Amending Schedule VI to the Controlled Drugs and Substances Act (Additional Fentanyl Precursors) (17 pages in English, 21 pages in French)Regulations Amending the Precursor Control Regulations (Additional Fentanyl Precursors) (2 pages in English and French)</t>
  </si>
  <si>
    <t>The purpose of this notification is to inform members that on March 11, 2026, Canada published permanent controls for phenethyl bromide, phenethyl chloride, phenethyl iodide, propionic anhydride, and benzyl chloride by adding them to Schedule VI of the Controlled Drugs and Substances Act and to the Schedule to the Precursor Control Regulations. The permanent controls come into force on April 12, 2026 (phenethyl bromide, propionic anhydride, and benzyl chloride are already temporarily controlled in Canada under a Ministerial Order). With these amendments, any person not authorized to conduct regulated activities with the five precursors will be subject to offences and penalties.</t>
  </si>
  <si>
    <t>Phenethyl bromide (HS code: 290399)Phenethyl chloride (HS code:  290399)Phenethyl iodide (HS code:  290399)Propionic anhydride (HS code: 291590)Benzyl chloride (HS code: 290399)</t>
  </si>
  <si>
    <t>290399 - Halogenated derivatives of aromatic hydrocarbons (excl. chlorobenzene, o-dichlorobenzene, p-dichlorobenzene, hexachlorobenzene [ISO], DDT [ISO] "clofenotane [INN], 1,1,1-trichloro-2,2-bis[p-chlorophenyl]ethane", pentachlorobenzene "ISO" and hexabromobiphenyls); 291590 - Saturated acyclic monocarboxylic acids, their anhydrides, halides, peroxides and peroxyacids; their halogenated, sulphonated, nitrated or nitrosated derivatives (excl. formic acid and acetic acid, mono-, di- or trichloroacetic acids, propionic acid, butanoic and pentanoic acids, palmitic and stearic acids, their salts and esters, and acetic anhydride)</t>
  </si>
  <si>
    <t>71.080 - Organic chemicals</t>
  </si>
  <si>
    <t>The objective of the permanent controls is to protect public health and safety by strictly controlling activities with five fentanyl precursors (phenethyl bromide, phenethyl chloride, phenethyl iodide, propionic anhydride, and benzyl chloride) on a longer-term basis under the Controlled Drugs and Substances Act. The controls allow law and border enforcement to take action against any illegal importation, distribution, and use of the five precursors. </t>
  </si>
  <si>
    <r>
      <rPr>
        <sz val="11"/>
        <rFont val="Calibri"/>
      </rPr>
      <t xml:space="preserve">Order
https://gazette.gc.ca/rp-pr/p2/2026/2026-03-11/html/sor-dors38-eng.html 
Regulations
https://gazette.gc.ca/rp-pr/p2/2026/2026-03-11/html/sor-dors39-eng.html  
</t>
    </r>
  </si>
  <si>
    <t>Canada Gazette : https://canadagazette.gc.ca/rp-pr/p1/2025/2025-02-14-x1/html/extra1-eng.htmlNotice of intent to control fentanyl precursor chemicals and carisoprodol under the Controlled Drugs and Substances Act,  (available in English and French)Canada Gazettehttps://canadagazette.gc.ca/rp-pr/p2/2025/2025-03-12/html/sor-dors64-eng.html, Order Amending Schedule V to the Controlled Drugs and Substances Act (Fentanyl Precursors and Carisoprodol): SOR/2025-64, (available in English and French)</t>
  </si>
  <si>
    <t>Draft COMMISSION REGULATION (EU) …/…of XXX amending Annex XVII to Regulation (EC) No 1907/2006 of the European Parliament and of the Council concerning the Registration, Evaluation, Authorisation and Restriction of Chemicals (REACH) as regards creosote and creosote-related substances</t>
  </si>
  <si>
    <t>This draft Regulation is intended to update the existing entry 31 of Annex XVII to Regulation (EC) No 1907/2006.For creosote and creosote-related substances used for the treatment of wood, the draft Commission Regulation updates the conditions for derogations aligning them with conditions of the use of the substances under the Biocidal Product Regulation (Regulation (EU) 528/2012), which are stricter than the current conditions of entry 31 with regard to packaging and labelling (see para.s 2 and 3 in Column 2 in the Annex). The draft Commission Regulation further updates the restriction for wood treated with the listed creosote and creosote-related substances. It aligns the existing restriction with relevant provisions for the substances under the Biocidal Product Regulation for wood placed on the market for the first time (see para.s 5(a), 6 and 7 in Column 2 in the Annex). It further updates the provisions of the existing restriction for the further placing of such wood on the market, to complement the provisions under the Biocidal Products Regulation, which only covers the first placing on the market of wood (see para.s 5(b), 6, 7 and 8 in Column 2 in the Annex).Derogations from the ban for creosote-treated wood relate to the placing on the market and use of treated wood for two uses, i.e. the use as railway sleepers or as utility poles for electricity or telecommunication but is limited to those EU Member States that still permit such use.</t>
  </si>
  <si>
    <t>Creosote and Creosote-related substances, when used for the treatment of wood: Creosote; wash oil; Creosote oil; wash oil; Distillates (coal tar), naphthalene oils; naphthalene oil; Creosote oil, acenaphthene fraction; wash oil; Distillates (coal tar), upper; heavy anthracene oil; Anthracene oil; Tar acids, coal, crude; crude phenols;Low temperature tar oil, alkaline; extract residues (coal), low temperature coal tar alkaline.Wood treated with the above substances</t>
  </si>
  <si>
    <t>71.100.50 - Wood-protecting chemicals; 79.020 - Wood technology processes</t>
  </si>
  <si>
    <t>Alignment of an existing REACH restriction with stricter rules under the Biocidal Product Regulation, which was already previously notified to the WTO (G/TBT/N/EU/902</t>
  </si>
  <si>
    <t>Second quarter of 2026</t>
  </si>
  <si>
    <t>20 days from publication in the Official Journal of the EU. Application of the restriction would be deferred for 12 months after entry into force.</t>
  </si>
  <si>
    <r>
      <rPr>
        <sz val="11"/>
        <rFont val="Calibri"/>
      </rPr>
      <t>https://members.wto.org/crnattachments/2026/TBT/EEC/26_01410_00_e.pdf
https://members.wto.org/crnattachments/2026/TBT/EEC/26_01410_01_e.pdf</t>
    </r>
  </si>
  <si>
    <t>Regulation (EC) No 1907/2006 of the European Parliament and of the Council on the Registration, Evaluation, Authorisation and Restriction of Chemicals (REACH Regulation): http://eur-lex.europa.eu/legal-content/EN/TXT/?qid=1423064258789&amp;uri=CELEX:32006R1907The opinions of the Committees for Risk Assessment (RAC) and Socio-economic Analysis (SEAC): https://echa.europa.eu/documents/10162/4073ba72-d5b8-ae29-c3c0-b099719ace94Further background information is available at: https://echa.europa.eu/documents/10162/663e1ad8-2320-bead-d552-79495c208b55</t>
  </si>
  <si>
    <t> AFDC 31 (3448) DTZS.Day-old chicks—Specifications,First edition </t>
  </si>
  <si>
    <t>This Tanzania standard specifies requirements, sampling and test methods for day old chicks intended for use as layers and broilers. It excludes day old chicks from other domesticated poultryNote: This Draft Tanzania Standard was also notified under SPS committee.</t>
  </si>
  <si>
    <t>Live animals (excl. horses, asses, mules, hinnies, bovine animals, swine, sheep, goats, poultry, fish, crustaceans, molluscs and other aquatic invertebrates, and microorganic cultures etc.) (HS code(s): 0106); Animal husbandry and breeding (ICS code(s): 65.020.30)</t>
  </si>
  <si>
    <t>0106 - Live animals (excl. horses, asses, mules, hinnies, bovine animals, swine, sheep, goats, poultry, fish, crustaceans, molluscs and other aquatic invertebrates, and microorganic cultures etc.)</t>
  </si>
  <si>
    <t>65.020.30 - Animal husbandry and breeding</t>
  </si>
  <si>
    <r>
      <rPr>
        <sz val="11"/>
        <rFont val="Calibri"/>
      </rPr>
      <t>https://members.wto.org/crnattachments/2026/TBT/TZA/26_01429_00_e.pdf</t>
    </r>
  </si>
  <si>
    <t>TZS 4, Rounding off numerical values</t>
  </si>
  <si>
    <t>AFDC 31 (3447) DTZS, Frozen semen from breeding bull — Specifications, First edition </t>
  </si>
  <si>
    <t>This Tanzania standard specifies technical, biological and veterinary requirements applicable to frozen semen from breeding bulls. It also provides guidelines for transportation of semen._x000D_
This standard excludes frozen semen from other domesticated animalsNote: This Draft Tanzania Standard was also notified under SPS committee.</t>
  </si>
  <si>
    <t>Bovine semen (HS code(s): 051110); Animal husbandry and breeding (ICS code(s): 65.020.30)</t>
  </si>
  <si>
    <t>051110 - Bovine semen</t>
  </si>
  <si>
    <r>
      <rPr>
        <sz val="11"/>
        <rFont val="Calibri"/>
      </rPr>
      <t>https://members.wto.org/crnattachments/2026/TBT/TZA/26_01430_00_e.pdf</t>
    </r>
  </si>
  <si>
    <t>TZS 4, Rounding off numerical values_x000D_
TZS 730-1, Microbiology of food and animal feeding stuffs – Horizontal method for the detection of Escherichia coli</t>
  </si>
  <si>
    <t>AFDC (4298) DTZS , Goat carcasses and meat cuts — Specification, First edition </t>
  </si>
  <si>
    <t>This Tanzania Standard specifies the requirements, sampling and test methods for goat carcasses and meat cuts intended for human consumptionNote: This Draft Tanzania Standard was also notified under SPS committee.</t>
  </si>
  <si>
    <t>MEAT AND EDIBLE MEAT OFFAL (HS code(s): 02); Meat and meat products (ICS code(s): 67.120.10)</t>
  </si>
  <si>
    <t>02 - MEAT AND EDIBLE MEAT OFFAL</t>
  </si>
  <si>
    <r>
      <rPr>
        <sz val="11"/>
        <rFont val="Calibri"/>
      </rPr>
      <t>https://members.wto.org/crnattachments/2026/TBT/TZA/26_01431_00_e.pdf</t>
    </r>
  </si>
  <si>
    <t>CXM 2 Maximum residue limitsTZS 4 Rounding off numerical valuesTZS 76 General method for determination of Arsenic silver — Diethyldithiocarmate photometric methodTZS 109 Food processing units — Code of hygieneTZS 110 Ante mortem and post mortem inspection of slaughter animals, fresh meat and processed meat products — Code of hygieneTZS 118/ISO 4833 Microbiology of food and animal feeding stuffs — Horizontal method for the enumeration of microorganisms — Colony-count technique at 30 °C.TZS 121, Microbiological examination for Clostridium botulinum and Clostridium botulinum toxins — Test methodTZS 122 Microbiology of food and feeding staffs — Horizontal method for detection of Salmonella spp.TZS 125-1 /ISO 6888-1, Microbiology of food and animal feeding stuffs — Horizontal method for the enumeration of coagulase-positive staphylococci (Staphylococcus aureus and other species) – Part 1: Technique using Baird-Parker agar medium — Amendment 1: Inclusion of precision dataTZS 125-2 /ISO 6888-2 Microbiology of food and animal feeding stuffs — Horizontal method for the enumeration of coagulase-positive staphylococci (Staphylococcus aureus and other species) — Part 2: Technique using Rabbit Plasma Fibrinogen agar mediumTZS 129 Meat and meat products — Microbiological examination — SamplingTZS 131 /ISO 7954 Microbiology of food and animal feeding stuff—General guidance for enumeration of yeasts and moulds — Colony count technique at 25 °CTZS 183 Fresh meat in retail — Code of hygieneTZS 268 General atomic absorption spectrophotometric method for determination of Lead in food and food stuffsTZS 538 Labelling of pre-packaged foods — General requirementsTZS 731/ISO 7251 Microbiology of food and feeding-stuffs — Horizontal method for the detection and enumeration of presumptive Escherichia coli — Most Probable Number TechniqueTZS 949-1/ISO 21528-1 Microbiology of food and animal feeding stuffs — Horizontal methods for the detection and enumeration of Enterobacteriaceae — Part 1: Detection and enumeration by MPN technique with pre-enrichmentTZS 949-2/ISO 21528-2 Microbiology of food and animal feeding stuffs — Horizontal methods for the detection and enumeration of Enterobacteriaceae — Part 2: Colony count methodCXM 2 Maximum residue limitsTZS 4 Rounding off numerical valuesTZS 76 General method for determination of Arsenic silver — Diethyldithiocarmate photometric methodTZS 109 Food processing units — Code of hygieneTZS 110 Ante mortem and post mortem inspection of slaughter animals, fresh meat and processed meat products — Code of hygieneTZS 118/ISO 4833 Microbiology of food and animal feeding stuffs — Horizontal method for the enumeration of microorganisms — Colony-count technique at 30 °C.TZS 121, Microbiological examination for Clostridium botulinum and Clostridium botulinum toxins — Test methodTZS 122 Microbiology of food and feeding staffs — Horizontal method for detection of Salmonella spp.TZS 125-1 /ISO 6888-1, Microbiology of food and animal feeding stuffs — Horizontal method for the enumeration of coagulase-positive staphylococci (Staphylococcus aureus and other species) – Part 1: Technique using Baird-Parker agar medium — Amendment 1: Inclusion of precision dataTZS 125-2 /ISO 6888-2 Microbiology of food and animal feeding stuffs — Horizontal method for the enumeration of coagulase-positive staphylococci (Staphylococcus aureus and other species) — Part 2: Technique using Rabbit Plasma Fibrinogen agar mediumTZS 129 Meat and meat products — Microbiological examination — SamplingTZS 131 /ISO 7954 Microbiology of food and animal feeding stuff—General guidance for enumeration of yeasts and moulds — Colony count technique at 25 °CTZS 183 Fresh meat in retail — Code of hygieneTZS 268 General atomic absorption spectrophotometric method for determination of Lead in food and food stuffsTZS 538 Labelling of pre-packaged foods — General requirementsTZS 731/ISO 7251 Microbiology of food and feeding-stuffs — Horizontal method for the detection and enumeration of presumptive Escherichia coli — Most Probable Number TechniqueTZS 949-1/ISO 21528-1 Microbiology of food and animal feeding stuffs — Horizontal methods for the detection and enumeration of Enterobacteriaceae — Part 1: Detection and enumeration by MPN technique with pre-enrichmentTZS 949-2/ISO 21528-2 Microbiology of food and animal feeding stuffs — Horizontal methods for the detection and enumeration of Enterobacteriaceae — Part 2: Colony count method</t>
  </si>
  <si>
    <t>AFDC 22(4330) DTZS, Chilled and frozen Ostrich meat — Specification, First edition </t>
  </si>
  <si>
    <t>This Tanzania Standard specifies requirements, sampling and test methods for chilled and frozen ostrich meat intended for human consumptionNote: This Draft Tanzania Standard was also notified under SPS committee.</t>
  </si>
  <si>
    <t>(HS code(s): 0207); Meat and meat products (ICS code(s): 67.120.10)</t>
  </si>
  <si>
    <t>0207 - Meat and edible offal of fowls of the species Gallus domesticus, ducks, geese, turkeys and guinea fowls, fresh, chilled or frozen</t>
  </si>
  <si>
    <r>
      <rPr>
        <sz val="11"/>
        <rFont val="Calibri"/>
      </rPr>
      <t>https://members.wto.org/crnattachments/2026/TBT/TZA/26_01432_00_e.pdf</t>
    </r>
  </si>
  <si>
    <t>TZS 4, Rounding off numerical valuesTZS 76 General method for determination of arsenic silver diethyldithiocarmate photometric methodTZS 2180 Ante-mortem and post-mortem inspections of poultry — Code of practiceTZS 118, Microbiology of food and animal feeding stuffs — Horizontal method for the enumeration of microorganisms — Colony-count technique at 30 oCTZS 109 Food processing units — Code of hygieneTZS 119 Microbiology — General guidance for the enumeration of coliforms — Most Probable Number technique (MPN)TZS 122 Microbiology of food and animal feeding stuffs — Horizontal method for the detection of Salmonella sppTZS 125, Microbiology of food and animal feeding stuffs — Horizontal method for the enumeration of coagulase-positive staphylococci (Staphylococcus aureus and other species) — Part 1: Technique using Baird-parker agar medium — Amendment 1: Inclusion of precision dataTZS 129, Meat and meat products — Microbiological examination — SamplingTZS 268 General atomic absorption spectrophotometric method for determination of lead in food and food stuffsTZS 459 Poultry processing — Code of hygieneTZS 538, Labelling of pre-packaged foods — General requirementsTZS 731, Microbiology of food and feeding stuffs — Horizontal method for detection and enumeration of presumptive Escherichia coli — Most Probable Number TechniqueTZS 852-1, Microbiology of food and animal feeding stuffs — Horizontal method for detection and enumeration of Listeria monocytogenes — Part 1: Detection methodTZS 852-2, Microbiology of food and animal feeding stuffs — Horizontal method for detection and enumeration of Listeria monocytogenes — Enumeration methodTZS 963-2, Starch and derived products — Heavy metals content — Part 2: Determination of mercury content by atomic absorption spectrometryTZS 963, Starch and derived products — Heavy metals content — Part 4: Determination of cadmium content by atomic absorption spectrometry with electro\-thermal atomizationCodex Stan 193, Codex general standard for contaminants and toxins in food and feedCXM 2</t>
  </si>
  <si>
    <t>AFDC 7 (4025) DTZS, Essential oil of cardamom - Specification, First edition </t>
  </si>
  <si>
    <t>This Tanzania Standard specifies the requirements, methods of sampling and test for essential oil of cardamom intended for human consumptionNote: This Draft Tanzania Standard was also notified under SPS committee.</t>
  </si>
  <si>
    <t>- Essential oils other than those of citrus fruit: (HS code(s): 33012); Essential oils (ICS code(s): 71.100.60)</t>
  </si>
  <si>
    <t>33012 - - Essential oils other than those of citrus fruit:</t>
  </si>
  <si>
    <t>71.100.60 - Essential oils</t>
  </si>
  <si>
    <r>
      <rPr>
        <sz val="11"/>
        <rFont val="Calibri"/>
      </rPr>
      <t>https://members.wto.org/crnattachments/2026/TBT/TZA/26_01433_00_e.pdf</t>
    </r>
  </si>
  <si>
    <t>CXS 193, General standard for contaminants and toxins in food and feedTZS 109, Codes of hygiene for food processing units — GeneralTZS 4, Rounding off numerical valuesTZS 538, Packaging and labeling of foodsTZS 1328: 2017 (1st Ed) -ISO 279, Essential oils - Determination of relative density at 20°C – Reference methodAFDC 7 (4438)ISO 280:1998 Essential oils - Determination of refractive indexAFDC 7 (4436)/ ISO 1242:2023 Essential oils - Determination of acid value by two titration methods, manual and automaticAFDC 7 (4441) / ISO 592:1998 Essential oils - Determination of optical rotationAFDC 7 (4444)/ISO 875:1999 Essential oils - Evaluation of miscibility in ethanolAFDC 7 (4439)/ ISO 709:2001 Essential oils - Determination of ester valueAFDC7 (4435) ISO 212:2007, Essential oils — Sampling</t>
  </si>
  <si>
    <t>AFDC 14 (3721) DTZS, Holomo cheese – Specification, First edition </t>
  </si>
  <si>
    <t>This Tanzania standard specifies requirements, sampling and test methods for holomo cheese intended for direct consumption or for further processing.Note: This Draft Tanzania Standard was also notified under SPS committee.</t>
  </si>
  <si>
    <t>Cheese and curd (HS code(s): 0406); Cheese (ICS code(s): 67.100.30)</t>
  </si>
  <si>
    <t>0406 - Cheese and curd</t>
  </si>
  <si>
    <t>67.100.30 - Cheese</t>
  </si>
  <si>
    <r>
      <rPr>
        <sz val="11"/>
        <rFont val="Calibri"/>
      </rPr>
      <t>https://members.wto.org/crnattachments/2026/TBT/TZA/26_01434_00_e.pdf</t>
    </r>
  </si>
  <si>
    <t>TZS 4, Rounding off numerical values.TZS 109, Food processing units — Code of hygieneTZS 112, Milk — Production, processing, transportation and distribution — Code of hygieneTZS 118, Microbiology of food and animal feeding stuffs — Horizontal method for enumeration of micro- organisms — Colony count technique at 30°CTZS 119, Microbiology — General guidance for the enumeration of coliforms — Most Probable Number technique (MPN)TZS 122, Microbiology of food and feeding stuffs — Horizontal method for the detection of salmonella sppTZS 124, Milk and milk products — Sampling for microbiological examinationTZS 125, Microbiology of food and animal feeding stuffs — Horizontal method for enumeration of coagulase — positive staphylococci (staphylococcus aureus and other species)TZS 131, Microbiology — General guidance for enumeration of yeast and moulds — Colony count technique at 25°CTZS 268, General atomic absorption spectrophotometric method for determination of lead in food stuffsTZS 449, General standard for cheese — SpecificationTZS 450, Cheese methods of sampling and testTZS 538, Packaging and labeling of foodsTZS 731, Microbiology of food and feeding stuffs — Horizontal method for detection and enumeration of presumptive Escherichia Coli — Most Probable Number TechniqueTZS 799, Food stuffs – Determination of aflatoxin B1 and the total contentTZS 1290, Cheese and processed cheese products — Determination of chloride content by Polari metric titration methodTZS 1292, Cheese and processed cheese products — Determination of fat content — Gravimetric method (Reference methodTZS 1326, Animal and vegetable fats and oil — Determination of moisture and volatile matter</t>
  </si>
  <si>
    <t>DTZS 3955: 2026, Textile Floor Covering — artificial grass carpet made of synthetic yarn for landscape — specification, First Edition</t>
  </si>
  <si>
    <t>1.1 This Draft Tanzania Standard specifies sampling, the constructional particulars and performance requirements of tufted artificial grass made from polypropylene fibrillated yarn, polyethylene monofilament yarn or combination of both._x000D_
1.2 This Draft Tanzania Standard does not specify the general appearance, design and size of artificial grass carpet.</t>
  </si>
  <si>
    <t>Turf, of man-made textile materials, tufted "needle punched", whether or not made up (excl. of nylon or other polyamides) (HS code(s): 570331); Floor coverings (ICS code(s): 97.150)</t>
  </si>
  <si>
    <t>570331 - Turf, of man-made textile materials, tufted "needle punched", whether or not made up (excl. of nylon or other polyamides)</t>
  </si>
  <si>
    <r>
      <rPr>
        <sz val="11"/>
        <rFont val="Calibri"/>
      </rPr>
      <t>https://members.wto.org/crnattachments/2026/TBT/TZA/26_01435_00_e.pdf</t>
    </r>
  </si>
  <si>
    <t>TZS 4 Rounding off numerical values. TZS 40 Textiles - Tests for colour fastness – Colour fastness to light: Daylight. TZS 4641 - Textile floor coverings - Burning behaviour - Tablet test at ambient temperature ISO 105-E01 - Textiles - Tests for colour fastness - Colour fastness to water ISO 2551 – Textile floor coverings and Textile floor coverings inn Tukes form – Determination of effects of varied water and heat conditions and distortion out of plane. ISO 3018 – Textile floor coverings – Rectangular textile floor coverings – Determination of Dimensions ISO 4919 - Carpets – Determination of Tuft withdrawn force ISO 8543 – Textile floor covering – Determination of mass ISO 18168 – Textile floor coverings — Colour fastness to shampooing ISO 23122, Textile floor covering – Production of change in appearance by means of Hexapod tumbler Tester ISO 1766 - Textile floor coverings — Determination of thickness of pile above the substrate ISO 10834 - Textile floor coverings — Non-destructive measurement of pile thickness above the backing — WRONZ gauge method </t>
  </si>
  <si>
    <t>DARS 1038:2025,Karish cheese — Specification, First edition </t>
  </si>
  <si>
    <t>This Tanzania standard specifies requirements, sampling and test methods for cheeses in brine intended for direct consumption or for further processingNote: This Draft Tanzania Standard was also notified under SPS committee.</t>
  </si>
  <si>
    <r>
      <rPr>
        <sz val="11"/>
        <rFont val="Calibri"/>
      </rPr>
      <t>https://members.wto.org/crnattachments/2026/TBT/TZA/26_01436_00_e.pdf</t>
    </r>
  </si>
  <si>
    <t>TZS 4, Rounding off numerical valuesTZS 109, Food processing units —Code of hygieneTZS 112, Milk — Production, processing, transportation and distribution — Code of hygieneTZS 118, Microbiology of food and animal feeding stuffs — Horizontal method for enumeration of micro–organisms — Colony count technique at 30 ºCTZS 119, Microbiology — General guidance for the enumeration of coliforms — Most Probable Number technique (MPN)TZS 122 – Microbiology of food and animal feeding stuffs – Horizontal method for the detection of Salmonella sppTZS 124, Milk and milk products — Sampling for microbiological examinationTZS 125 – Microbiology of food and animal feeding stuffs – Horizontal method for the enumeration of coagulase-positive staphylococci (Staphylococcus aureus and other species) – Part 1: Technique using Baird-parker agar medium – Amendment 1: Inclusion of precision dataTZS 131, Microbiology — General guidance for enumeration of yeast and moulds —Colony count technique at 25 ºCTZS 268, General atomic absorption spectrophotometric method for determination of lead in food stuffsTZS 799, Food stuffs – Determination of aflatoxin B1 and the total contentTZS 450, Cheese methods of sampling and testTZS 538, Packaging and labeling of foodsTZS 852-2, Microbiology of food and animal feeding stuffs — Horizontal method for detection and enumeration of listeria monocytogenes — Enumeration methodTZS 1292, Cheese and processed cheese products — Determination of fat content —Gravimetric methodTZS 1291, Cheese and processed cheese products —Determination of total solid contentTZS 731, Microbiology of food and feeding stuffs — Horizontal method for detection and enumeration of presumptive Escherichia Coli — Most Probable Number Technique</t>
  </si>
  <si>
    <t>AFDC 14 (4313) DTZS, Whey milk drink — Specification, First edition </t>
  </si>
  <si>
    <t>This Tanzania standard specifies requirements, sampling and test methods for whey milk drink intended for direct human consumption.Note: This Draft Tanzania Standard was also notified under SPS committee.</t>
  </si>
  <si>
    <t>- Other: (HS code(s): 04029); Milk and processed milk products (ICS code(s): 67.100.10)</t>
  </si>
  <si>
    <t>04029 - - Other:</t>
  </si>
  <si>
    <r>
      <rPr>
        <sz val="11"/>
        <rFont val="Calibri"/>
      </rPr>
      <t>https://members.wto.org/crnattachments/2026/TBT/TZA/26_01437_00_e.pdf</t>
    </r>
  </si>
  <si>
    <t>TZS 4, Rounding off numerical valuesTZS 109, Food processing units – code of hygieneTZS 112, Milk – Production, processing, transportation and distribution – Code of hygieneTZS 122, Microbiology of food and animal feeding stuffs – Horizontal method for the detection of Salmonella sppTZS 124, Milk and milk products – sampling for microbiological examinationTZS 125, Microbiology of food and animal feeding stuffs – Horizontal method for the enumeration of coagulase-positive staphylococci (Staphylococcus aureus and other species) – Part 1: Technique using Baird-parker agar medium – Amendment 1: Inclusion of precision dataTZS 268, General atomic absorption spectrophotometric method for determination of lead in food stuffsTZS 450, Cheese methods of sampling and testTZS 538, Packaging and labeling of foodsTZS 635, Milk and milk products — Guidance on sampling and methods of testTZS 730–2, Microbiology of food and animal feeding stuffs – horizontal method for the enumeration of -b- glucuronidase-positive Escheria coli – part 2 – colony-count technique at 44 0c using 5-bromo-4-TZS 799, Food stuffs – Determination of aflatoxin B1 and the total contentTZS 852-2, Microbiology of food and animal feeding stuffs – Horizontal method for detection and enumeration of Listeria monocytogenes - Enumeration methodTZS 2426-1, Microbiology of food and animal feeding stuffs - Horizontal method for the enumeration of yeasts and moulds - Part 1: Colony count technique in products with water activity greater than 0.95TZS 3704, Milk-based edible ices and ice mixes — Determination of fat content — Gravimetric method (Reference method)TZS 1384, Milk determination of nitrogen content by Kjeldahl methodTZS 1390-1, Milk products and milk-based foods –Determination of fat content by the Weibull-Berntrop gravimetric method Part 1: Infants foodsCODEX STAN 192, General standard for food additives193, Codex General Standard for Contaminants and Toxins in Food and FeedISO 3594, Milk fat — Detection of vegetable fat by gas-liquid chromatography of sterols (Reference method)</t>
  </si>
  <si>
    <t>AFDC (4297) DTZS, Lamb and mutton carcasses and meat cuts — Specification, First edition </t>
  </si>
  <si>
    <t>This Tanzania Standard specifies the requirements, sampling and test methods for fresh, chilled and frozen lamb and mutton carcasses and meat cuts intended for human consumptionNote: This Draft Tanzania Standard was also notified under SPS committee.</t>
  </si>
  <si>
    <r>
      <rPr>
        <sz val="11"/>
        <rFont val="Calibri"/>
      </rPr>
      <t>https://members.wto.org/crnattachments/2026/TBT/TZA/26_01439_00_e.pdf</t>
    </r>
  </si>
  <si>
    <t>CXM 2 Maximum residue limitsTZS 4 Rounding off numerical valuesTZS 76 General method for determination of Arsenic silver — Diethyldithiocarmate photometric methodTZS 109 Food processing units — Code of hygieneTZS 110 Ante mortem and post mortem inspection of slaughter animals, fresh meat and processed meat products — Code of hygieneTZS 118/ISO 4833 Microbiology of food and animal feeding stuffs — Horizontal method for the enumeration of microorganisms — Colony-count technique at 30 °C.TZS 121, Microbiological examination for Clostridium botulinum and Clostridium botulinum toxins — Test methodTZS 122 Microbiology of food and feeding staffs — Horizontal method for detection of Salmonella spp.TZS 125-1 /ISO 6888-1, Microbiology of food and animal feeding stuffs — Horizontal method for the enumeration of coagulase-positive staphylococci (Staphylococcus aureus and other species) – Part 1: Technique using Baird-Parker agar medium — Amendment 1: Inclusion of precision dataTZS 125-2 /ISO 6888-2 Microbiology of food and animal feeding stuffs — Horizontal method for the enumeration of coagulase-positive staphylococci (Staphylococcus aureus and other species) — Part 2: Technique using Rabbit Plasma Fibrinogen agar mediumTZS 129 Meat and meat products — Microbiological examination — SamplingTZS 131 /ISO 7954 Microbiology of food and animal feeding stuff—General guidance for enumeration of yeasts and moulds — Colony count technique at 25 °CTZS 183 Fresh meat in retail — Code of hygieneTZS 268 General atomic absorption spectrophotometric method for determination of Lead in food and food stuffsTZS 538 Labelling of pre-packaged foods — General requirementsTZS 731/ISO 7251 Microbiology of food and feeding-stuffs — Horizontal method for the detection and enumeration of presumptive Escherichia coli — Most Probable Number TechniqueTZS 949-1/ISO 21528-1 Microbiology of food and animal feeding stuffs — Horizontal methods for the detection and enumeration of Enterobacteriaceae — Part 1: Detection and enumeration by MPN technique with pre-enrichmentTZS 949-2/ISO 21528-2 Microbiology of food and animal feeding stuffs — Horizontal methods for the detection and enumeration of Enterobacteriaceae — Part 2: Colony count method</t>
  </si>
  <si>
    <t>AFDC 15 (2800) DTZS, Soft candies - Specification, First edition </t>
  </si>
  <si>
    <t>This Tanzania Standard specifies requirements and methods of sampling and testing for soft candies intended for human consumption._x000D_
This standard does not apply to toffee, caramel and fudges in which specific national standard is availableNote: This Draft Tanzania Standard was also notified under SPS committee.</t>
  </si>
  <si>
    <t>SUGARS AND SUGAR CONFECTIONERY (HS code(s): 17); Sugar and sugar products (ICS code(s): 67.180.10)</t>
  </si>
  <si>
    <t>17 - SUGARS AND SUGAR CONFECTIONERY</t>
  </si>
  <si>
    <t>67.180.10 - Sugar and sugar products</t>
  </si>
  <si>
    <r>
      <rPr>
        <sz val="11"/>
        <rFont val="Calibri"/>
      </rPr>
      <t>https://members.wto.org/crnattachments/2026/TBT/TZA/26_01441_00_e.pdf</t>
    </r>
  </si>
  <si>
    <t>Codex Stan 193, Codex General Standard for Contaminants and Toxins in FoodsCodex Stan 192, Codex General Standard for foods additives.TZS 4, Rounding off numerical valuesTZS 109, Food processing units - Code of hygiene - GeneralTZS 155, Sugar confectionery – Methods of sampling and analysisTZS 2426-2, Microbiology of food and animal feeding stuff — General guidance for enumeration of yeasts and moulds — Colony count technique at 25 °CTZS 122-1, Microbiology of food and feeding stuffs - Horizontal method for the detection of salmonella sppTZS 125-1, Microbiology of food and animal feeding stuffs – Horizontal method for the enumeration of coagulase-positive staphylococci (Staphylococcus aureus and other species) – Part 1: Technique using Baird-Parker agar mediumTZS 538, Packaging and labeling of foodsTZS 731-2, Microbiology of food and feeding-stuffs – Horizontal method for the detection and enumeration of presumptive Escherichia Coli – Most Probable Number Technique.</t>
  </si>
  <si>
    <t>AFDC 15 (3835) DTZS, Liquid candies – Specification,First edition </t>
  </si>
  <si>
    <t>This Tanzania Standard specifies requirements and methods of sampling and testing for liquid candies intended for human consumption.Note: This Draft Tanzania Standard was also notified under SPS committee.</t>
  </si>
  <si>
    <r>
      <rPr>
        <sz val="11"/>
        <rFont val="Calibri"/>
      </rPr>
      <t>https://members.wto.org/crnattachments/2026/TBT/TZA/26_01442_00_e.pdf</t>
    </r>
  </si>
  <si>
    <t>Codex Stan 193, Codex General Standard for Contaminants and Toxins in FoodsCodex Stan 192, Codex General Standard for foods additives.TZS 4, Rounding off numerical valuesTZS 109, Food processing units - Code of hygiene - GeneralTZS 155, Sugar confectionery – Methods of sampling and analysisTZS 2426-2, Microbiology of food and animal feeding stuff — General guidance for enumeration of yeasts and moulds — Colony count technique at 25 °CTZS 122-1, Microbiology of food and feeding stuffs - Horizontal method for the detection of salmonella spp.TZS 125-1, Microbiology of food and animal feeding stuffs – Horizontal method for the enumeration of coagulase-positive staphylococci (Staphylococcus aureus and other species) – Part 1: Technique using Baird-Parker agar mediumTZS 538, Packaging and labeling of foodsTZS 731-2, Microbiology of food and feeding-stuffs – Horizontal method for the detection and enumeration of presumptive Escherichia Coli – Most Probable Number Technique.TZS 1491, Fruit and Vegetable products - Determination of pH</t>
  </si>
  <si>
    <t>TBS/CDC 3(4243) DTZS, Petroleum jelly for cosmetic industry — Specification, Third Edition</t>
  </si>
  <si>
    <t>This Draft Tanzania Standard specifies the requirements, sampling and test methods for petroleum jelly used in the cosmetic industry._x000D_
This Draft Tanzania Standard applies to petroleum jelly used in the manufacture of various types of cosmetics, such as creams, lipsticks, hair dressings, lubricating creams, rouges, foundation creams of a greasy type, and employed as an emollient for chapped skin.</t>
  </si>
  <si>
    <t>Petroleum jelly (HS code(s): 271210); Cosmetics. Toiletries (ICS code(s): 71.100.70)</t>
  </si>
  <si>
    <t>271210 - Petroleum jelly</t>
  </si>
  <si>
    <r>
      <rPr>
        <sz val="11"/>
        <rFont val="Calibri"/>
      </rPr>
      <t>https://members.wto.org/crnattachments/2026/TBT/TZA/26_01443_00_e.pdf</t>
    </r>
  </si>
  <si>
    <t>TZS 59, Water for analytical laboratory use — Specification and test method TZS 76, General method for determination of arsenic, silver diethyldithiocarmate photometric method TZS 314, Cosmetics and toiletries products — Methods of sampling TZS 2126/EAS 846, Glossary of terms relating to the cosmetic industry TZS 2127-16/EAS 847-16 Cosmetics — Analytical methods — Part 16: Determination of lead, mercury and arsenic content</t>
  </si>
  <si>
    <t> DTZS: 2026, Chicken meat — Specification, First edition </t>
  </si>
  <si>
    <t>This Tanzania Standard specifies the requirements, sampling and test methods for raw and spiced chicken “Gallus domesticus” meat carcasses or parts intended for human consumptionNote: This Draft Tanzania Standard was also notified under SPS committee.</t>
  </si>
  <si>
    <t>02 - MEAT AND EDIBLE MEAT OFFAL; 02071 - - Of fowls of the species Gallus domesticus:</t>
  </si>
  <si>
    <r>
      <rPr>
        <sz val="11"/>
        <rFont val="Calibri"/>
      </rPr>
      <t>https://members.wto.org/crnattachments/2026/TBT/TZA/26_01444_00_e.pdf</t>
    </r>
  </si>
  <si>
    <t>TZS 4, Rounding off numerical valuesTZS 109 Food processing units — Code of hygieneTZS 118/ISO 4833, Microbiology of food and animal feeding stuffs — Horizontal method for theenumeration of microorganisms — Colony-count technique at 30 oC.TZS 119/ISO 4831, Microbiology of food and animal feeding stuffs — Horizontal method for detection and enumeration of coliforms — Most probable number techniqueTZS 122 Microbiology of food and feeding stuffs — Horizontal method for detection of Salmonella sppTZS 123/ISO 7937, Microbiology of food and animal feeding stuffs — Horizontal method for the enumeration of Clostridium perfringens — Colony-count techniqueTZS 125 –1/ISO 6888-1 Microbiology of food and animal feeding stuffs — Horizontal method for the enumeration of coagulase-positive staphylococci (Staphylococcus aureus and other species) — Part 1: Technique using Baird-Parker agar medium — Amendment 1: Inclusion of precision dataTZS 125 – 2/ISO 6888-2, Microbiology of food and animal feeding stuffs — Horizontal method for the enumeration of coagulase-positive staphylococci (Staphylococcus aureus and other species) — Part 2: Technique using rabbit plasma fibrinogen agar medium.TZS 127/ISO/TS 21872-1, Microbiology of food and animal feeding stuffs — Horizontal method for detection of potentially enteropathogenic Vibrio spp. — Part 1: Detection of Vibrio parahaemolyticus and Vibrio choleraTZS 457 Code of hygienic practices for spices and dried aromatic plantsTZS 459 Code of hygiene for poultry processingTZS 538 Labelling of pre-packaged foods — General requirementsTZS 731/ISO 7251, Microbiology of food and feeding stuffs — Horizontal method for the detection and enumeration of presumptive Escherichia Coli — Most Probable Number TechniqueTZS 852-1/ISO 11290-1, Microbiology of food and animal feeding stuffs — Horizontal method for the detection and enumeration of Listeria monocytogenes — Part 1: Detection methodTZS 852-2/ISO 11290-2, Microbiology of food and animal feeding stuffs — Horizontal method for the detection and enumeration of Listeria monocytogenes — Part 2: Enumeration methodTZS 949-1/ISO 21528-1, Microbiology of food and animal feeding stuffs — Horizontal methods for the detection and enumeration of Enterobacteriaceae — Part 1: Detection and enumeration by MPN technique with pre-enrichmentTZS 949-2/ISO 21528-2, Microbiology of food and animal feeding stuffs — Horizontal methods for the detection and enumeration of Enterobacteriaceae — Part 2: Colony count methodTZS 2428/ISO 17604 Microbiology of the food chain — Carcass sampling for microbiology analysisISO 10272-1:2006, Microbiology of food and animal feeding stuffs — Horizontal method for detection and enumeration of Campylobacter spp. — Part 1: Detection methodISO 10272-2:2006, Microbiology of food and animal feeding stuffs — Horizontal method for detection and enumeration of Campylobacter spp. — Part 2: Colony-count techniqueCXS 193, Codex general standard for contaminants and toxins in food and feedTZS 129, Meat and meat products — Microbiological examination — Sampling</t>
  </si>
  <si>
    <t>Senegal</t>
  </si>
  <si>
    <t>Arrêté 003896 rendant d'application obligatoire la norme NS 01-047 Batteries d'accumulateurs de démarrage au plomb</t>
  </si>
  <si>
    <t>The notified Order establishes the procedures for compliance control of lead-acid starter batteries in Senegal.The placing on the market of starter batteries that are manufactured locally or imported requires prior authorization from the Directorate of Internal Trade.</t>
  </si>
  <si>
    <t>Accumulateurs au plomb, pour le démarrage des moteurs à piston (sauf hors d'usage) (Code(s) du SH : 850710); (Code(s) de l'ICS : 29.220.20)</t>
  </si>
  <si>
    <t>850710 - Lead-acid accumulators of a kind used for starting piston engine "starter batteries" (excl. spent)</t>
  </si>
  <si>
    <t>29.220.20 - Acid secondary cells and batteries</t>
  </si>
  <si>
    <t>Consumer information, labelling (TBT); Prevention of deceptive practices and consumer protection (TBT); Protection of human health or safety (TBT); Protection of the environment (TBT); Quality requirements (TBT)</t>
  </si>
  <si>
    <t>Les batteries d’accumulation au plomb constituent un élément essentiel pour de nombreux secteurs économiques du Sénégal, notamment le transport, l’énergie solaire, les télécommunications et l’industrie.Cependant, la qualité et la sécurité des batteries mises sur le marché varient considérablement en raison de l’absence d’un cadre réglementaire national fixant des exigences techniques minimales de fabrication, de performance et de sécurité.Cette situation favorise l’importation et la commercialisation de produits de qualité inférieure, présentant des risques pour :la sécurité des utilisateurs (risques de fuite d’acide, d’explosion ou d’incendie) ;la durabilité des batteries ;et la protection de l’environnement, en raison des pratiques non conformes liées à l’utilisation du plomb et des matières dangereuses.L’objectif principal du projet d’arrêté est d’établir à la suite du cadre normatif, un cadre réglementaire garantissant la qualité, la sécurité et la conformité environnementale des batteries d’accumulation au plomb fabriquées ou importées au Sénégal.De manière spécifique, l’arrêté vise à :Définir les spécifications techniques applicables aux batteries au plomb (capacité, durabilité, sécurité chimique, performance) ;Imposer la conformité aux normes nationales et internationales reconnues ;Encadrer le procédé de fabrication, les matériaux utilisés et les conditions d’essai ;Garantir la traçabilité et la certification de conformité des produits avant leur mise sur le marché ;Ces pratiques non régulées nuisent à la santé publique, en exposant les consommateurs à des carences nutritionnelles ou à des risques sanitaires. Par ailleurs, elles compromettent la compétitivité des produits locaux, alors que des entreprises sénégalaises investissent dans la production de batteries d’accumulateur à plomb.Face à ces enjeux, la norme NS 01-047 – Batteries d’accumulateur à plomb a été élaborée pour :Garantir une qualité des batteries d’accumulation à plomb disponibles sur le marché sénégalais ;Protéger les consommateurs contre les fraudes et les produits non conformes </t>
  </si>
  <si>
    <t>In force</t>
  </si>
  <si>
    <t xml:space="preserve">En vigueur </t>
  </si>
  <si>
    <r>
      <rPr>
        <sz val="11"/>
        <rFont val="Calibri"/>
      </rPr>
      <t>https://members.wto.org/crnattachments/2026/TBT/SEN/26_01386_00_f.pdf</t>
    </r>
  </si>
  <si>
    <t>https://www.asn.sn/fr/content/batteries-daccumulateurs-de-d%C3%A9marrage-au-plomb</t>
  </si>
  <si>
    <t>Anteproyecto de Norma de Emisión para Calderas</t>
  </si>
  <si>
    <t>This document presents the draft emission standard for boilers, currently under public consultation. The purpose of the notified emission standard is to regulate emissions of particulate matter (PM), nitrogen oxides (NOx), sulphur dioxide (SO2), and mercury (Hg) from boilers, in order to prevent harm and protect human health and the environment. This regulation, the first national-level regulation in Chile, will apply throughout the territory to both new and existing sources, including cogeneration systems and waste-heat recovery boilers with auxiliary combustion.</t>
  </si>
  <si>
    <t>Calderas</t>
  </si>
  <si>
    <t>13.020 - Environmental protection</t>
  </si>
  <si>
    <r>
      <rPr>
        <sz val="11"/>
        <rFont val="Calibri"/>
      </rPr>
      <t>https://members.wto.org/crnattachments/2026/TBT/CHL/26_01378_00_s.pdf</t>
    </r>
  </si>
  <si>
    <t>Ley N° 19.300 sobre Bases Generales del Medio Ambiente.Decreto Supremo N°6, de 2024, del Ministerio del Medio Ambiente.</t>
  </si>
  <si>
    <t>THE HANDLOOM MARK STANDARDS (LABELLING AND DISPLAY) REGULATIONS, 2025</t>
  </si>
  <si>
    <t>The "Draft - The Handloom Mark Standards (Labelling and Display) Regulations, 2025" is a draft regulatory framework proposed to be issued under Section 23 of the Textiles Committee Act, 1963 under Ministry of Textiles and aligned with the certification trade mark provisions of the Trade Marks Act, 1999. This Regulation intended for governing the use, labelling, display, monitoring, and enforcement of the Handloom Mark in India. The document establishes a comprehensive legal and administrative mechanism to regulate authenticity claims relating to handloom products.</t>
  </si>
  <si>
    <t>HSN 50, 51, 52, 53, 54, 55, 57, 58, 59, 62, 63</t>
  </si>
  <si>
    <t>50 - SILK; 51 - WOOL, FINE OR COARSE ANIMAL HAIR; HORSEHAIR YARN AND WOVEN FABRIC; 52 - COTTON; 53 - OTHER VEGETABLE TEXTILE FIBRES; PAPER YARN AND WOVEN FABRICS OF PAPER YARN; 54 - MAN-MADE FILAMENTS; STRIP AND THE LIKE OF MAN-MADE TEXTILE MATERIALS; 55 - MAN-MADE STAPLE FIBRES; 57 - CARPETS AND OTHER TEXTILE FLOOR COVERINGS; 58 - SPECIAL WOVEN FABRICS; TUFTED TEXTILE FABRICS; LACE; TAPESTRIES; TRIMMINGS; EMBROIDERY; 59 - IMPREGNATED, COATED, COVERED OR LAMINATED TEXTILE FABRICS; TEXTILE ARTICLES OF A KIND SUITABLE FOR INDUSTRIAL USE; 62 - ARTICLES OF APPAREL AND CLOTHING ACCESSORIES, NOT KNITTED OR CROCHETED; 63 - OTHER MADE-UP TEXTILE ARTICLES; SETS; WORN CLOTHING AND WORN TEXTILE ARTICLES; RAGS</t>
  </si>
  <si>
    <t>Promote handloom products in domestic and international markets Provide assurance to the consumers about the authenticity of Handloom Product. Improve domestic and international marketing linkages to the handloom weavers. Strengthen supply chain for Handloom products. Improve price realization of the Handloom products in domestic and international market. Improve the earnings of the Handloom weaver community. Facilitate uninterrupted workflow throughout the year to the Handloom weavers. Develop a database of Handloom suppliers and weavers.</t>
  </si>
  <si>
    <r>
      <rPr>
        <sz val="11"/>
        <rFont val="Calibri"/>
      </rPr>
      <t>https://members.wto.org/crnattachments/2026/TBT/IND/26_01372_00_e.pdf</t>
    </r>
  </si>
  <si>
    <t>AFDC 19 (3891) DTZS,Pumpkin seeds — Specification, First edition</t>
  </si>
  <si>
    <t>This Tanzania Standard specifies requirements, sampling and test methods for seeds obtained from pumpkin (Cucurbita pepo L.) intended for human consumption._x000D_
This standard applies to raw and roasted pumpkin seeds which may be hulled (green pepitas) or unhulled (white shell)Note: This Draft Tanzania Standard was also notified under SPS committee.</t>
  </si>
  <si>
    <t>- Other: (HS code(s): 10019); Food technology (ICS code(s): 67)</t>
  </si>
  <si>
    <t>10019 - - Other:; 120991 - Vegetable seeds, for sowing</t>
  </si>
  <si>
    <r>
      <rPr>
        <sz val="11"/>
        <rFont val="Calibri"/>
      </rPr>
      <t>https://members.wto.org/crnattachments/2026/TBT/TZA/26_01350_00_e.pdf</t>
    </r>
  </si>
  <si>
    <t>CXS 192, General standard for food additivesCXS 193, General Standard for Contaminants and toxins in food and feedTZS 4, Rounding off numerical valuesTZS 109, Food processing units – Code of hygiene – GeneralTZS 538, Packaging and labeling of foodsTZS 742, Oleaginous seeds – SamplingTZS 799, Foodstuffs – Determination of aflatoxin B1, and the total content of aflatoxins B1,B2, G1 and G2 in cereals, nuts and derived products – High-performance liquid chromatographic methodTZS 1314 – 1, Oilseeds – Determination of content of impuritiesTZS 1314 – 2, Oilseeds – Determination of moisture and volatile matter contentTZS 1314 – 3, Oilseeds – Determination of oil content (Reference method)TZS 1314 – 4, Oilseeds – Determination of acidity of oilsTZS 122-1 /ISO 6579-1, Microbiology of the food chain — Horizontal method for the detection, enumeration and serotyping of Salmonella- Part 1: Detection of Salmonella sppTZS 730-2 /ISO 16649-2, Microbiology of food and animal feeding stuffs – Horizontal method for the enumeration of -b-glucuronidase-positive Escherichia coli – Part 2 – Colony-count technique at 44 0C using 5-bromo-4-chloro-3-indolyl-b-D-glucuronideTZS 2426-2/ISO 21527-2, Microbiology of food and animal feeding stuffs - Horizontal method for the enumeration of yeasts and moulds - Part 2: Colony count technique in products with water activity less than or equal to 0.95TZS 125-2, Microbiology of food and animal feeding stuffs - Horizontal method for the enumeration of coagulase-positive staphylococci (Staphylococcus aureus and other species) - Part 2: Technique using rabbit plasma fibrinogen agar medium</t>
  </si>
  <si>
    <t>AFDC 12 (4152) DTZS,Dried vegetables and herbs for food use — Specification, First edition </t>
  </si>
  <si>
    <t>This Tanzania standard specifies requirements and methods of sampling and test for dried vegetables and herbs for food use, offered for direct human consumption or further processing._x000D_
This standard does not apply to vegetables powder/flour and herbs for which specific standards have been declaredNote: This Draft Tanzania Standard was also notified under SPS committee.</t>
  </si>
  <si>
    <t>(HS code(s): 071290); Vegetables and derived products (ICS code(s): 67.080.20)</t>
  </si>
  <si>
    <t>071290 - Dried vegetables and mixtures of vegetables, whole, cut, sliced, broken or in powder, but not further prepared (excl. onions, mushrooms and truffles, not mixed)</t>
  </si>
  <si>
    <t>67.080.20 - Vegetables and derived products</t>
  </si>
  <si>
    <r>
      <rPr>
        <sz val="11"/>
        <rFont val="Calibri"/>
      </rPr>
      <t>https://members.wto.org/crnattachments/2026/TBT/TZA/26_01351_00_e.pdf</t>
    </r>
  </si>
  <si>
    <t>CXS 192, General Standard for Food AdditivesCXS 193, General Standard for Contaminants and Toxins in Food and FeedTZS 4, Rounding off numerical valuesTZS 109, Food processing and manufacturing units -Code of hygiene -GeneralTZS 118/ISO 4833-1, Microbiology of food and animal feeding stuffs – Horizontal method for the enumeration of microorganisms – Colony-count technique at 30O CTZS 119/ ISO 4831, Microbiology of food and animal feeding stuffs – Horizontal method for detection and enumeration of coliforms – Most probable number techniqueTZS 122-2, Microbiology of food and animal feed - Horizontal method for the detection, enumeration and serotyping of Salmonella - Part 2: Enumeration by a miniaturized most probable number techniqueTZS 125-1, Microbiology of food and animal feeding stuffs – Horizontal method for the enumeration of coagulase-positive staphylococci (Staphylococcus aureus and other species) – Part 1: Colony Count Technique usingTZS 131, Microbiology of food and animal feeding stuff - General guidance for enumeration of yeasts and moulds - Colony count technique at 25 oCTZS 163, Processed fruits and vegetable products – Method of sampling and testTZS 538, Pre -packaged food Labeling - General requirementsTZS 730-2, Microbiology of food and animal feeding stuffs – Horizontal method for the enumeration of -b-glucuronidase-positive Escherichia coli – Part 2 – Colony-count technique at 44 0C using 5-bromo-4-chloro-3-indolyl-b-D-glucuronideTZS 1166, Tea - Determination of crude fibre contentTZS 1317/ISO 930, Spices and condiments- Determination of acid insoluble ashTZS 1318/ISO 939, Spices and condiments- Determination of moisture content Entrainment methodTZS 799, Foodstuffs -Determination of aflatoxin B1, and the total content of aflatoxins B1, B2, G1 and G2 in cereals, nuts and derived products - High-performance liquid chromatographic method</t>
  </si>
  <si>
    <t>AFDC 12 (4153) DTZS, Sugar free carbonated soft drinks –specification, First edition </t>
  </si>
  <si>
    <t>This Tanzania Standard specifies the requirements and methods of sampling and testing for sugar free carbonated soft drinks of which only non-nutritive sweeteners are used as sweetening agent.Note: This Draft Tanzania Standard was also notified under SPS committee.</t>
  </si>
  <si>
    <t>Non-alcoholic beverages (excl. water, fruit or vegetable juices, milk and beer) (HS code(s): 220299); Non-alcoholic beverages (ICS code(s): 67.160.20)</t>
  </si>
  <si>
    <t>220299 - Non-alcoholic beverages (excl. water, fruit or vegetable juices, milk and beer)</t>
  </si>
  <si>
    <r>
      <rPr>
        <sz val="11"/>
        <rFont val="Calibri"/>
      </rPr>
      <t>https://members.wto.org/crnattachments/2026/TBT/TZA/26_01352_00_e.pdf</t>
    </r>
  </si>
  <si>
    <t>CXS 192 General standard for Food additivesCAC/GL 66-2008 Guidelines for the Use of FlavouringsTZS 4, Rounding off numerical valuesTZS 59, Water Distilled Quality SpecificationTZS 109, Code of hygiene for food processing unitsTZS 114, Soft drink manufacturing units – Code of hygieneTZS 118, Foodstuffs – General Guidance for the Enumeration of microorganisms by Colony Count Technique at 30CTZS 119, Microbiology – General guidance for the enumeration of coliforms by Most probable number techniqueTZS 131, Microbiology - General guidance for enumeration of yeast and mould by Colony count technique at 25C.TZS 132, Edible common salt SpecificationTZS 163, Processed fruits and vegetable products – Methods of samplingTZS 268, General atomic absorption spectrophotometric method for determination of lead in food stuffsTZS 538, Packaging, marking and labelling of foodsTZS 789, Potable (Drinking) water SpecificationTZS 1488, Fruits and Vegetables – Determination of Titratable AcidityTZS 1491, Fruits and Vegetables – Determination of pHTZS 1492, Fruits and Vegetables – Determination of tin contentTZS 1493, Fruits and Vegetables – Determination of iron contentTZS 1494, Fruits and vegetables determination of benzoic acidTZS 1495, Fruits and Vegetables – Determination of copper contentTZS 1496, Fruits and Vegetables – Determination of soluble solidsTZS 1497, Fruits and Vegetables – Determination of sulphur dioxideTZS 1500, Fruits and Vegetables – Determination of zinc contentTZS 1501, Fruits, vegetables and derived products – Determination of mercury content – Flameless atomic absorption methodTZS 1502, Fruits and Vegetables – Determination of Arsenic contentTZS 1504, Fruits and Vegetables – Determination of Ethanol ContentTZS 1581-1, Determination of cadmium content – Method graphite furnace atomic absorption spectrometry</t>
  </si>
  <si>
    <t>AFDC 12 (4154) DTZS, Artificially sweetened flavoured drink in solid form —Specification, Second edition </t>
  </si>
  <si>
    <t>This Tanzania Standard specifies requirements, methods of sampling and test for artificially sweetened flavoured drinks in solid form intended for human consumption for people on diet as a ready to drink beverage after reconstitution with potable waterNote: This Draft Tanzania Standard was also notified under SPS committee.</t>
  </si>
  <si>
    <r>
      <rPr>
        <sz val="11"/>
        <rFont val="Calibri"/>
      </rPr>
      <t>https://members.wto.org/crnattachments/2026/TBT/TZA/26_01353_00_e.pdf</t>
    </r>
  </si>
  <si>
    <t>CXS 192, Permitted food additivesTZS 4, Rounding off numerical valuesTZS 114, Soft drink manufacturing units — Code of hygieneTZS 118, Microbiology of food and animal feeding stuffs — Horizontal method for the enumeration of microorganisms — Colony-count technique at 30 °CTZS 119, Microbiology of food and animal feeding stuffs — Horizontal method for detection and enumeration of coliforms — Most probable number techniqueTZS 122, Microbiology of food and feeding stuffs - Horizontal method for the detection of salmonella spp.TZS 125-2, Microbiology of food and animal feeding stuffs — Horizontal method for the enumeration of coagulase-positive staphylococci (Staphylococcus aureus and other species) – Part 2: Technique using rabbit plasma fibrinogen agar mediumTZS 131, Microbiology of food and animal feeding stuff - General guidance for enumeration of yeasts and moulds - Colony count technique at 25oCTZS 268, General atomic absorption spectrophotometric method for determination of lead in food and food stuffsTZS 538, General standard on packaging, marking and labelingTZS 585, Ready to drink non-carbonated non-alcoholic beverage - SpecificationTZS 789, Drinking (potable) water — SpecificationTZS 1318, Spices and condiments — Determination of moisture content — Entrainment methodTZS 1491, Fruits and Vegetables — Determination of PhTZS 1492 / ISO 2447, Fruit and vegetable products —Determination of tin contentTZS 1502, Fruits, vegetables and derived products — Determination of arsenic content \-Silver diethyldithocarbamate spectrophotometric methodTZS 2616, Foodstuffs-Determination of mercury by flameless atomic absorption spectrophotometric method</t>
  </si>
  <si>
    <t>AFDC 12 (4155) DTZS,Amaranth flour — Specification, Third edition </t>
  </si>
  <si>
    <t>This Tanzania Standard specifies the requirements, methods of sampling and testing for amaranth flour milled from grains of the amaranth intended for human consumption.Note: This Draft Tanzania Standard was also notified under SPS committee.</t>
  </si>
  <si>
    <t>Dried vegetables, whole, cut, sliced, broken or in powder, but not further prepared (HS code(s): 0712); Vegetables and derived products (ICS code(s): 67.080.20)</t>
  </si>
  <si>
    <t>0712 - Dried vegetables, whole, cut, sliced, broken or in powder, but not further prepared</t>
  </si>
  <si>
    <r>
      <rPr>
        <sz val="11"/>
        <rFont val="Calibri"/>
      </rPr>
      <t>https://members.wto.org/crnattachments/2026/TBT/TZA/26_01354_00_e.pdf</t>
    </r>
  </si>
  <si>
    <t>CXS 192, General standard for food additivesCXS 193, General standard for contaminants in foodTZS 4, Rounding off numerical valuesTZS 109, Code of hygiene for food processing units — GeneralTZS 118, Method of plate count of bacteria in foodstuffsTZS 122, Foodstuffs — Microbiological examination for salmonellaeTZS 131, Foodstuffs — Method for yeast and moulds countTZS 268, General atomic absorption spectrophotometric method for determination of lead in food stuffsTZS 330, Cereals — Sampling of milled productsTZS 331, Cereals — Methods of test for milled productsTZS 538, Packaging and labeling of foodsTZS 730-2/ISO 16649-2, Microbiology of food and animal feeding stuffs ― Horizontal method for the enumeration of -b-glucuronidase-positive Escheria coli ― Part 2: Colony- count technique at 44 ºC using 5-bromo-4-chloro-3-indolyl-b-D-glucuronideTZS 799, Foodstuffs -Determination of aflatoxin B1, and the total content of aflatoxins B1, B2, G1 and G2 in cereals, nuts and derived products - High-performance liquid chromatographic methodTZS 963 -2 :2007, Starch and derived products – Heavy metals content – Part 2 – Determination of mercury content by atomic absorption spectrophotometric methodTZS 1492, Fruits and vegetables — Determination of tin contentTZS 1502, Fruits and vegetables — Determination of arsenic content.</t>
  </si>
  <si>
    <t>AFDC 12 (4156),Flavoured drink in solid form — Specification, Third edition </t>
  </si>
  <si>
    <t>This Tanzania Standard specifies requirements, sampling and test methods for flavoured drink in solid form containing nutritive sweeteners intended for human consumption as a ready to drink beverage after reconstitution with potable waterNote: This Draft Tanzania Standard was also notified under SPS committee.</t>
  </si>
  <si>
    <r>
      <rPr>
        <sz val="11"/>
        <rFont val="Calibri"/>
      </rPr>
      <t>https://members.wto.org/crnattachments/2026/TBT/TZA/26_01355_00_e.pdf</t>
    </r>
  </si>
  <si>
    <t>CXS 192, General standard for food additivesTZS 4, Rounding off numerical valuesTZS 101, Refined sugar — SpecificationTZS 109, Food processing and manufacturing units -Code of hygiene -GeneralTZS 118, Microbiology of food and animal feeding stuffs — Horizontal method for enumeration of microorganisms-colony-count technique at 30 °CTZS 119, Microbiology of food and animal feeding stuffs — Horizontal method for detection and enumeration of coliforms — Most probable number technique (MPN)TZS 125-2, Microbiology of food and animal feeding stuffs – Horizontal method for the enumeration of coagulase-positive staphylococci (Staphylococcus aureus and other species) – Part 2: Technique using rabbit plasma fibrinogen agar mediumTZS 131, Microbiology of food and animal feeding stuff ― General guidance for enumeration of yeasts and moulds — Colony Count technique at 25 °CTZS 163, Fresh fruits and vegetable products — Methods of sampling and testsTZS 268, General atomic absorption spectrophotometric method for determination of lead in food and food stuffsTZS 538, Labelling of pre-packaged foods — General requirementsTZS 585, Ready to drink non-carbonated non-alcoholic beverage ― SpecificationTZS 789, Potable water — SpecificationTZS 1318, Spices and condiments — Determination of moisture content — Entrainment methodTZS 1491, Fruits and vegetables — Determination of pHTZS 1492, Fruit and vegetable products —Determination of tin contentTZS 1495, Fruits, vegetables and derived products — Determination of copper content — Method using flame atomic absorption spectrometryTZS 1502, Fruits, vegetables and derived products — Determination of arsenic content — Silver diethyldithocarbamate spectrophotometric methodTZS 122, Microbiology of food and feeding stuffs - Horizontal method for the detection of salmonella sppTZS 2616, Foodstuffs-Determination of mercury by flameless atomic absorption spectrophotometric method</t>
  </si>
  <si>
    <t>AFDC 12 (4156) DTZS,Tamarind (ukwaju) pulp – Specification, Second edition </t>
  </si>
  <si>
    <t>This Tanzania standard specifies the requirements, methods of sampling and testing for tamarind pulp, obtained from the mature fruits of Tamarindus indica intended for human consumptionNote: This Draft Tanzania Standard was also notified under SPS committee.</t>
  </si>
  <si>
    <t>220299 - Non-alcoholic beverages (excl. water, fruit or vegetable juices, milk and beer); 081340 - Dried peaches, pears, papaws "papayas", tamarinds and other edible fruits (excl. nuts, bananas, dates, figs, pineapples, avocados, guavas, mangoes, mangosteens, citrus fruit, grapes apricots, prunes and apples, unmixed)</t>
  </si>
  <si>
    <r>
      <rPr>
        <sz val="11"/>
        <rFont val="Calibri"/>
      </rPr>
      <t>https://members.wto.org/crnattachments/2026/TBT/TZA/26_01356_00_e.pdf</t>
    </r>
  </si>
  <si>
    <t>CXS 192, General Standard for Food AdditivesTZS 4, Rounding off numerical valuesTZS 33, Spices and condiments - SamplingTZS 109, Code of hygiene for food processing units — GeneralTZS 113, Code of hygienic practices for processed fruits and vegetablesTZS 118, Foodstuffs — General guidance for the Enumeration of microorganisms - Colony count technique at 30 °CTZS 122/ ISO 6579, Microbiology of food and feeding stuffs – Horizontal method for the detection of salmonella sppTZS 125, Microbiology of food and animal feeding stuffs — Horizontal method for enumeration of coagulase positive staphylococcus and other speciesTZS 131, Microbiology — General guidance for enumeration of yeast and mould — Colony count technique at 25 °C 289.TZS 163, Fruits and vegetables — SamplingTZS 268, General atomic absorption spectrophotometric method for determination of lead in food stuffsTZS 538, Packaging and labeling of goodsTZS 729, Microbiology — General guidance for the enumeration of coliforms — Colony count techniqueTZS 730 (Part 2)/ISO 16649 (Part 2), Microbiology of food and animal feeding stuffs – Horizontal method for the enumeration of -b-glucuronidase-positive Escheria coli – Part 2 – Colony-count technique at 44 0C using 5-bromo-4-chloro-3-indolyl-b-D-glucuronideTZS 731/ ISO 7251, Microbiology of food and feeding-stuffs – Horizontal method for the detection and enumeration of presumptive Escherichia Coli – Most Probable Number TechniqueTZS 799/ISO 16050, Foodstuffs – Determination of aflatoxin B1, and the total content of aflatoxins B1, B2, G1 and G2 in cereals, nuts and derived products – High-performance liquid chromatographic methodTZS 963 (Part 2):2007, Starch and derived products – Heavy metals content – Part 2 – Determination of mercury content by atomic absorption spectrometryTZS 1315/ ISO 927, Spice and Condiments - Determination of Extraneous matter and foreign matter contentTZS 1326/ ISO 662, Animal and vegetable fats and oils - Determination of moisture and volatile matter contentTZS 1488/ ISO 750, Fruits, vegetables and derived products – Sampling and methods of test . Part 2: Determination of titratable acidyTZS 1495, Fruits and vegetables — Determination of copper ContentTZS 1502, Fruits and vegetables — Determination of arsenic contentTZS 1503/ ISO 763, Fruit and vegetable products — Determination of ash insoluble inhydrochloric acidTZS 1581-1, Determination of cadmium content – Method graphite furnace atomic absorption spectrometryTZS 1581-2, Determination of cadmium content – Method flame atomic absorption spectrometry</t>
  </si>
  <si>
    <t>AFDC 12 (4158) DTZS, Baobab fruit powder — Specification, First edition </t>
  </si>
  <si>
    <t>This Tanzania standard specifies the requirements, methods of sampling and testing for Baobab fruit powder (Adansonia digitata) intended for human consumption and industrial useNote: This Draft Tanzania Standard was also notified under SPS committee.</t>
  </si>
  <si>
    <r>
      <rPr>
        <sz val="11"/>
        <rFont val="Calibri"/>
      </rPr>
      <t>https://members.wto.org/crnattachments/2026/TBT/TZA/26_01357_00_e.pdf</t>
    </r>
  </si>
  <si>
    <t>CXS 192, General Standard for Food AdditivesTZS 4, Rounding off numerical valuesTZS 109, Code of hygiene for food processing units — GeneralTZS 113, Code of hygienic practices for processed fruits and vegetablesTZS 118, Foodstuffs — General guidance for the Enumeration of microorganisms — Colony count technique at 30 °CTZS 122, Microbiology of food and feeding stuffs – Horizontal method for the detection of salmonella sppTZS 125, Microbiology of food and animal feeding stuffs — Horizontal method for enumeration of coagulase positive staphylococcus and other speciesTZS 131, Microbiology — General guidance for enumeration of yeast and mould — Colony count technique at 25 °CTZS 1316: 2017/ ISO 928:1997 Spices and Condiments - Determination of total ashTZS 1318: 2017/ ISO 939:1980Spice and condiments - Determination of moisture content – entrainment methodTZS 1502, Fruits and vegetables — Determination of arsenic contentTZS 1581-1, Determination of cadmium content – Method graphite furnace atomic absorptionspectrometryTZS 1581-2, Determination of cadmium content – Method flame atomic absorption spectrometryTZS 163, Fruits and vegetables — SamplingTZS 268, General atomic absorption spectrophotometric method for determination of lead in food stuffsTZS 330, Cereals, Pulses and their products - SamplingTZS 538, Packaging and labeling of goodsTZS 729, Microbiology — General guidance for the enumeration of coliforms — Colony count techniqueTZS 731-2 /ISO 7251, Microbiology of food and feeding-stuffs – Horizontal method for the detection and enumeration of presumptive Escherichia Coli – Most Probable Number TechniqueTZS 799, Foodstuffs – Determination of aflatoxin B1, and the total content of aflatoxins B1, B2, G1 and G2 in cereals, nuts and derived products – High\-performance liquid chromatographic methodTZS 963-2, Starch and derived products – Heavy metals content – Part 2 –Determination of mercury content by atomic absorption spectrometry</t>
  </si>
  <si>
    <t>AFDC 12 (4182) DTZS, Ginger drink — Specification, Second edition </t>
  </si>
  <si>
    <t>This Tanzania standard specifies requirements, method of sampling and testing for non-alcoholic ginger drink for direct human consumptionNote: This Draft Tanzania Standard was also notified under SPS committee.</t>
  </si>
  <si>
    <r>
      <rPr>
        <sz val="11"/>
        <rFont val="Calibri"/>
      </rPr>
      <t>https://members.wto.org/crnattachments/2026/TBT/TZA/26_01358_00_e.pdf</t>
    </r>
  </si>
  <si>
    <t>CXG 66, Guidelines for the use of flavouringsCXS 192, General Standard for food additivesCXS 193, General Standard for Contaminants and Toxins in Food and FeedTZS 109, Food processing and manufacturing units -Code of hygiene -GeneralTZS 118, Microbiology of food and animal feeding stuffs - Horizontal method for the enumeration of microorganisms - Colony-count technique at 30 oCTZS 119, Microbiology of food and animal feeding stuffs - Horizontal method for detection and enumeration of coliforms - Most probable number techniqueTZS 122, Microbiology of food and feeding stuffs - Horizontal method for the detection of salmonella sppTZS 125, Microbiology of food and animal feeding stuffs - Horizontal method for the enumeration of coagulase-positive staphylococci (Staphylococcus aureus and other species) - Part 2: Technique using rabbit plasma fibrinogen agar mediumTZS 131, Microbiology of food and animal feeding stuff - General guidance for enumeration of yeasts and moulds - Colony count technique at 25 oCTZS 163, Fresh fruits and vegetables - samplingTZS 268, General atomic absorption spectrophotometric method for determination of lead in food and food stuffsTZS 538, Pre -packaged food labeling - General requirementsTZS 799, Foodstuffs -Determination of aflatoxin B1, and the total content of aflatoxins B1, B2, G1 and G2 in cereals, nuts and derived products - High-performance liquid chromatographic methodTZS 1488, Fruits, vegetables and derived products –Determination of titratable acidityTZS 1491, Fruits, vegetables and derived products –Determination of pHTZS 1496, Fruits, vegetables and derived products –Determination of soluble solidsTZS 1504, Fruits and vegetable products – Determination of ethanol contentTZS 1581-1, Fruits, vegetables and derived products - Determination of cadmium content - Part 1: Method using graphite furnace atomic absorption spectrometry</t>
  </si>
  <si>
    <t>AFDC6 (3986) DTZS, Biofortified bean flour - Specification, First edition </t>
  </si>
  <si>
    <t>This Tanzania Standard specifies requirements, sampling and test methods for bio fortified bean flour obtained from biofortified beans (Phaseolus vulgaris L.) intended for human consumption.Note: This Draft Tanzania Standard was also notified under SPS committee.</t>
  </si>
  <si>
    <t>Flour, meal and powder of peas, beans, lentils and the other dried leguminous vegetables of heading 0713 (HS code(s): 110610); Processes in the food industry (ICS code(s): 67.020)</t>
  </si>
  <si>
    <t>110610 - Flour, meal and powder of peas, beans, lentils and the other dried leguminous vegetables of heading 0713</t>
  </si>
  <si>
    <t>67.020 - Processes in the food industry</t>
  </si>
  <si>
    <r>
      <rPr>
        <sz val="11"/>
        <rFont val="Calibri"/>
      </rPr>
      <t>https://members.wto.org/crnattachments/2026/TBT/TZA/26_01359_00_e.pdf</t>
    </r>
  </si>
  <si>
    <t>TZS 109, Hygiene in the food and drink manufacturing industry — Code of practiceTZS 122-2, Microbiology of food and animal feed - Horizontal method for the detection, enumeration and serotyping of Salmonella - Part 2: Enumeration by a miniaturized most probable number techniqueTZS 125-1, Microbiology of the food chain - Horizontal method for the enumeration of coagulase-positive staphylococci (Staphylococcus aureus and other species) - Part 1: Method using Baird-Parker agar mediumTZS 330, Cereal, Pulses and their products - SamplingTZS 331, Cereal, Pulses and their products - TestingTZS 481, Nutrition labelling — RequirementsTZS 482, Claims on foods ― General requirementsTZS 550, Use of nutrition and health claims ― RequirementsTZS 538, Labeling of pre-packaged food – RequirementsTZS 729, Microbiology of food and animal feeding stuffs -Horizontal method for the enumeration of coliforms - Colony count techniqueTZS 731, Microbiology of food and feeding-stuffs - Horizontal method for the detection and enumeration of presumptive Escherichia Coli - Most Probable Number TechniqueTZS 963-3, Starch and derived products – Heavy metals content – Part 3 – Determination of lead content by atomic absorption spectrometry with electro-thermal atomizationTZS 963-4, Starch and derived products – Heavy metals content – Part 4 – Determination of cadmium content by atomic absorption spectrometry with electro-thermal atomizationTZS 2426, Microbiology of food and animal feedstuffs — Horizontal method for the enumeration of yeasts and moulds — Part 2: Colony count technique in products with water activity less than or equal to 0.95TZS 2564, Bio fortified beans – SpecificationTZS/ISO 21424, milk products, infant formula and adult nutritional’s — Determination of minerals and trace elements — Inductively coupled plasma mass spectrometry (ICP-MS) method</t>
  </si>
  <si>
    <t>DEAS 1326:2026, Gum Arabic — Specification, First Edition</t>
  </si>
  <si>
    <t>This draft East African Standard specifies requirements, sampling and test methods for food grade Gum Arabic obtained from Acacia senegal (L.) Willdenow var. senegal or Acacia seyal (family Leguminosae) also known as Acacia gum intended for human consumption. </t>
  </si>
  <si>
    <t>Natural gum Arabic (HS code(s): 130120); Agriculture (ICS code(s): 65); Food additives (ICS code(s): 67.220.20)</t>
  </si>
  <si>
    <t>65 - Agriculture; 67.220.20 - Food additives</t>
  </si>
  <si>
    <t>Consumer information, labelling (TBT); Prevention of deceptive practices and consumer protection (TBT); Protection of human health or safety (TBT); Protection of the environment (TBT); Quality requirements (TBT); Harmonization (TBT); Reducing trade barriers and facilitating trade (TBT)</t>
  </si>
  <si>
    <r>
      <rPr>
        <sz val="11"/>
        <rFont val="Calibri"/>
      </rPr>
      <t>https://members.wto.org/crnattachments/2026/TBT/UGA/26_01344_00_e.pdf</t>
    </r>
  </si>
  <si>
    <t>AOAC 923.03, Ash of Flour (Direct Method)AOAC 952.13, Arsenic in food — Silver diethyldithiocarbamate methodAOAC 972.25, Lead in Food: Atomic Absorption Spectrophotometric MethodFDEAS 1244, General Standard for the Labelling of Food Additives when sold as such — RequirementsCAC/GL 50, General guidelines on samplingISO 4833-1, Microbiology of the food chain – Horizontal method for the enumeration of microorganisms – Part 1: Colony count at 30 degrees C by the pour plate techniqueISO 4833-2, Microbiology of the food chain — Horizontal method for the enumeration of microorganisms — Part 2: Colony count at 30 degrees C by the surface plating techniqueISO 5984, Animal feeding stuffs — Determination of crude ashISO 1871, Food and feed products — General guidelines for the determination of nitrogen by the Kjeldahl methodDEAS 1327, Harvesting, handling, processing and storage of Gum Arabic — Code of practiceISO 6579–1, Microbiology of the food chain — Horizontal method for the detection, enumeration and serotyping of Salmonella — Part 1: Detection of Salmonella spp.ISO/TS 6579–2, Microbiology of food and animal feed — Horizontal method for the detection, enumeration and serotyping of Salmonella — Part 2: Enumeration by a miniaturized most probable number techniqueISO 7251, Microbiology of food and animal feeding stuffs — Horizontal method for the detection and enumeration of presumptive Escherichia coli — Most probable number techniqueCXS 192, General Standard for Food AdditivesJECFA (1998). Specifications prepared at the 51st meeting of the Joint FAO/WHO Expert Committee on Food Additives (JECFA). FAO Food and Nutrition Paper (FNP) 52 Addendum 6 (1998). Republished in FNP 52 Addendum 7 (1999) to incorporate editorial revisions. This publication supersedes specifications issued at the 49th JECFA (1997) in FNP 52 Addendum 5 (1997). Acceptable Daily Intake (ADI): “not specified”, established by the 35th JECFA (1989)International Oenological Codex (2023). Gum Arabic (COEI-1-COMARA; SIN No. 414). Published in Food Bioscience, 53 (June 2023), Article 10271IS 6795: Acacia (Arabic) Gum, Food Grade</t>
  </si>
  <si>
    <t>DEAS 1327:2026, Harvesting, handling, processing and storage of Gum Arabic — Code of practice, First Edition.</t>
  </si>
  <si>
    <t>This draft Code of practice recommends appropriate hygienic practices for harvesting, processing, handling, packaging, storage, transport, distribution of Gum Arabic from Acacia senegal (L) Wild, Acacia seyal (L) Wild, or of related species of Acacia (Family. Leguminosae) raw material collection at the farm level to the final product intended for food application. This Code guarantees a safe, hygienic and wholesome product. These hygienic practices are particularly important, because hygiene control measures apply to Gum Arabic of different species from the farm to industry. It establishes practices to ensure product safety, quality traceability and compliance with relevant standards across the entire value chain.</t>
  </si>
  <si>
    <t>Natural gum Arabic (HS code(s): 130120); Food additives (ICS code(s): 67.220.20)</t>
  </si>
  <si>
    <t>67.220.20 - Food additives</t>
  </si>
  <si>
    <t>Prevention of deceptive practices and consumer protection (TBT); Protection of human health or safety (TBT); Protection of the environment (TBT); Harmonization (TBT); Reducing trade barriers and facilitating trade (TBT)</t>
  </si>
  <si>
    <r>
      <rPr>
        <sz val="11"/>
        <rFont val="Calibri"/>
      </rPr>
      <t>https://members.wto.org/crnattachments/2026/TBT/UGA/26_01346_00_e.pdf</t>
    </r>
  </si>
  <si>
    <t>EAS 12, Potable water — SpecificationEAS 38, Labelling of pre-packaged foods — General requirementsEAS 39, Hygiene in the food and drink manufacturing industry — Code of practiceLutte contre la desertification, By the Secretariat of the Interdepartmental working group on desertification, available as a bound book, or a CD-rom on Windows 95/98/NT-32Mbyte RAM; 11 Mbytes EDDThe Gum Tree and Gum Arabic, by Pape NDIENGOU SALL, 03.1997 - 29 pages Technical notes on the project RCS-SAHEL-1 507/RAF/33Walking profile: GUM ARABIC Overview of world production and commerce by D. MULLER, 1997 then 1999; 15 pages + 3 tablesProceedings of the SYGGA III Symposium Saint-Louis, SENEGAL, 25-28 10. 1988 State of research on seeds, gum formationTrees, shrubs and lianas of the dry zones of West Africa, 360 fact sheets, one per species, with 4 identification keys based on leaves, flowers, fruits or thorns, by Michel Arbonnier, January 2000. True field species identification guideTrees and shrubs of the Sahel, by H. J. VON MAYDELL, 1983 &amp; 1990 - 531 pages Pocket field guide, with several technical annexes</t>
  </si>
  <si>
    <t>Commission Implementing Decision laying down rules for the application of Directive (EU) 2019/904 of the European Parliament and of the Council as regards the calculation, verification and reporting of data on recycled plastic content in single-use plastic beverage bottles and repealing Commission Implementing Decision (EU) 2023/2683; D113092/01 - Comitology Register</t>
  </si>
  <si>
    <t>The implementing decision lays down rules for the calculation, verification and reporting of recycled content in PET bottles. EU Member States will have to apply these rules to demonstrate compliance with the recycled plastic content targets set in Article 6(5) of the Single-Use Plastics Directive (EU) 2019/904. The rules depend on the applied recycling technologies: For the mechanical recycling of PET, they are based on the system that is already established by EU food contact legislation (Regulation (EU) 2022/1616 on the use of recycled plastic materials in articles intended to come into contact with food). For chemical recycling, mass balance accounting has to be applied, and chemical recyclers are subject to additional third-party certification.The geographical scope for the recycling (including sorting) to take place in order to allow the output to count as recycled content is part of the definition of “recycled plastic” in Article 1(1).</t>
  </si>
  <si>
    <t>Single-use plastic beverage bottles that are made of polyethylene terephthalate as the major component, including caps, lids, labels and sleeves, with a volume of up to 3 litres (hereafter referred to as “PET bottles”) and intermediate materials of the supply chain of recycled plastic that is used in such bottles</t>
  </si>
  <si>
    <t>55.100 - Bottles. Pots. Jars; 83.140 - Rubber and plastics products</t>
  </si>
  <si>
    <t>Global plastic pollution negatively affects animal and plant life as well as human health. The Single-Use Plastics Directive (EU) 2019/904 introduced measures to reduce the negative effects caused by the littering of certain plastic products on the environment and human health and to increase the circularity of the plastics industry. These measures include targets for the minimum recycled content in single-use plastic beverage bottles on EU Member State level. The notified measure ensures that recycled plastic contributing to these targets has been recycled in an environmentally sound manner. This is necessary to preserve the environmental added value of promoting recycled content and to avoid situations in which inadequate waste collection and management practices as well as pollutant emissions undermine the sustainability benefits of substituting virgin with recycled materials.</t>
  </si>
  <si>
    <t>Q2/2026 (1 week after final date for comments)</t>
  </si>
  <si>
    <t>Q2/2026 (20 days after publication, i.e. approximately 5 weeks after adoption)</t>
  </si>
  <si>
    <r>
      <rPr>
        <sz val="11"/>
        <rFont val="Calibri"/>
      </rPr>
      <t>https://members.wto.org/crnattachments/2026/TBT/EEC/26_01339_00_e.pdf
https://members.wto.org/crnattachments/2026/TBT/EEC/26_01339_01_e.pdf</t>
    </r>
  </si>
  <si>
    <t>Proposal for a Regulation of the European Parliament and of the Council amending Regulations (EC) No 999/2001, (EC) No 1829/2003, (EC) No 1831/2003, (EC) No 852/2004, (EC) No 853/2004, (EC) No 396/2005, (EC) No 1099/2009, (EC) No 1107/2009, (EU) No 528/2012, (EU) 2017/625 as regards the simplification and strengthening of food and feed safety requirements (Text with EEA relevance) (COM(2025) 1030 finalProposal for a Regulation of the European Parliament and of the Council amending Regulation (EU) No 528/2012 as regards the extension of certain data protection periods (COM/2025/1020 final</t>
  </si>
  <si>
    <t>Regulation (EC) No 1829/2003: clarification of legal status of food and feed obtained using genetically modified microorganisms.Amendments to Regulation (EC) No 1831/2003: the draft act provides for 1) unlimited duration of authorisation of feed additives (except coccidiostats and histomonostats) accompanied by safety safeguards, 2) simplification and clarification of procedures for modification of feed additives authorisations and 3) allowing digital labelling of feed additives and premixtures for certain non-safety information.Regulation (EC) No 1099/2009: this part of the proposal removes the obligation in Article 18(4) of Regulation (EC) No 1099/2009 for Member States to submit a separate annual report on depopulation operations. Information on compliance with animal welfare requirements during depopulation activities will instead continue to be reported through the existing annual reports under Regulation (EU) 2017/625 on official controls.Amendment to Regulation (EC) No 999/2001: the proposal will make more flexible Regulation (EC) No 999/2001 to ensure that the control measures of that disease can be updated in a swifter and more proportionate manner to enable that it becomes more science-based and more aligned with the relevant Chapter 11.4 of the WOAH Terrestrial Code.Amendment to Regulation (EU) No 528/2012: The draft Proposal for a Regulation of the European Parliament and of the Council amending Regulation (EU) No 528/2012 proposes to extend the data protection of data of existing active substances still under evaluation in the review programme due to delays in the completion of the review programme, and also proposes a number of changes to lower administrative burden, including the possibility for certain active substances to have unlimited approval.Amendment to Regulation (EC) No 1107/2009: The draft Proposal for a Regulation of the European Parliament and of the Council amending Regulation (EC) No 1107/2009 proposes a number of changes to lower administrative burden and allow for faster market access, without reducing the existing protection standards for health and the environment. The proposal aims to accelerate access to innovative biocontrol solutions. This will be achieved by, among others, tackling procedural inefficiencies, defining biocontrol substances, allowing provisional authorisations of products containing biocontrol substances, and reallocating or increasing resources in Member State authorities and the European Food Safety Authority. The possibility for certain active substances to have unlimited approval periods is proposed, alongside new provisions to allow for the renewal or targeted reassessment of those substances. Existing provisions concerning derogation from the approval criteria and grace periods are also amended. The proposal also intends to expand market access for plant protection products through stronger mutual recognition of product authorisations between Member States and strengthened support for minor uses. In addition, the proposal intends to clarify provisions related to basic substances, seed treatment and data protection to increase harmonisation of implementation across Member States.Amendment to Regulation (EU) 2017/625: Two amendments are proposed on the official controls Regulation (OCR): (a) Article 50(3) is amended to provide the possibility to competent authorities of border control posts to split the consignments of plants and plant products before completing the official controls on the entirety of the consignment, in order to release the parts for which official controls have been finalised while other parts still need further controls. (b) Articles 41, 93, 100 and 144 are amended so that the Commission is empowered to adopt delegated acts concerning the cases where, and the conditions under which, laboratories may be designated as official laboratories, national reference laboratories and EU reference laboratories, while operating and being accredited in accordance with similar laboratory standards to EN ISO/IEC 17025 and/or not being accredited for all the methods they use for official controls or other official activities.</t>
  </si>
  <si>
    <t>This proposal amends a broad range of legislations with their various product coverages, as indicatively listed below:Food and feed obtained using genetically modified organisms, as covered by Regulation (EC) No 1829/2003.Preparations of a kind used in animal feeding, as covered by Regulation (EC) No 1831/2003.Live animals as covered by Regulation (EC) No 1099/2009.Live animals and certain commodities (bovine collagen and gelatine), as covered by Regulation (EC) No 999/2001.Biocidal Products, as covered by Regulation (EU) No 528/2012.Plants, plant products and other objects referred to in Article 47(1)(c) of Regulation (EU) 2017/625 [only for the amendment of Article 50(3)].Plant protection productsas covered byRegulation (EC) No 1107/2009.</t>
  </si>
  <si>
    <t>07.080 - Biology. Botany. Zoology; 65.020.20 - Plant growing; 65.020.30 - Animal husbandry and breeding; 65.120 - Animal feeding stuffs; 71.100 - Products of the chemical industry</t>
  </si>
  <si>
    <t>Protection of human health or safety (TBT); Protection of animal or plant life or health (TBT); Protection of the environment (TBT); Harmonization (TBT); Cost saving and productivity enhancement (TBT)</t>
  </si>
  <si>
    <t>Amendment to Regulation (EC) No 1829/2003: ensure the good functioning of the internal market and increase legal certainty as regards the legal status of food and feed obtained using genetically modified microorganisms. Amendments to Regulation (EC) No 1831/2003: protection of human health, animal health, environment and users’ and consumers’ interests in relation to feed additives.Amendment to Regulation (EC) No 999/2001: protection of animal and human health, removal of unnecessary regulatory and operational burdens, update in alignment with science and international standards.Amendment to Regulation (EU) No 528/2012: protection of human health or safety; protection of the environment; harmonisation; urgent extension of data protection due to delays in the completion of the EU review programme on biocides.Amendment of Regulation (EU) 2017/625: (a) amendment of Article 50: to allow the splitting of consignments of plants, plant products and other objects falling under Article 47(1)(c) of that Regulation, at the border, to facilitate the performance of official controls. In cases where such consignments consist of various commodities, there is a need to avoid unnecessary delay or financial loss for the operators of the plant sector while maintaining the level of phytosanitary protection of the Union territory.(b) amendment of Articles 41, 93, 100 and 144: to allow, under specific conditions, the designation as official laboratories, national reference laboratories and EU reference laboratories, laboratories operating and being accredited in accordance with similar laboratory standards to EN ISO/IEC 17025 and/or not being accredited for all the methods they use for official controls or other official activities.Amendment to Regulation (EC) No 1107/2009: protection of human health or safety; protection of the environment; harmonisation; facilitating market access for biocontrol substances and products; reduction of burden; innovation.</t>
  </si>
  <si>
    <r>
      <rPr>
        <sz val="11"/>
        <rFont val="Calibri"/>
      </rPr>
      <t>https://members.wto.org/crnattachments/2026/TBT/EEC/26_01342_01_e.pdf
https://members.wto.org/crnattachments/2026/TBT/EEC/26_01342_00_e.pdf</t>
    </r>
  </si>
  <si>
    <t>Evaluation of Regulation (EC) No 1831/2003 on additives for use in animal nutrition (SWD(2024) 46 final)Simplification Omnibus Package COMMISSION STAFF WORKING DOCUMENT Accompanying the document Proposal for a REGULATION OF THE EUROPEAN PARLIAMENT AND OF THE COUNCIL amending Regulations (EC) No 999/2001, (EC) No 1829/2003, (EC) No 1831/2003, (EC) No 852/2004, (EC) No 853/2004, (EC) No 396/2005, (EC) No 1099/2009, (EC) No 1107/2009, (EU) No 528/2012, (EU) 2017/625 as regards the simplification and strengthening of food and feed safety requirements {COM(2025) 1030} (SWD(2025)1030 final)Proposal for a REGULATION OF THE EUROPEAN PARLIAMENT AND OF THE COUNCIL amending Regulation (EU) No 528/2012 as regards the extension of certain data protection periods (COM/2025/1020 finalAs regard the amendments to Regulation (EC) No 999/2001 of the European Parliament and of the Council of 22 May 2001 laying down rules for the prevention, control and eradication of certain transmissible spongiform encephalopathies. Available in all EU languages. http://data.europa.eu/eli/reg/2001/999/2025-03-12., the relevant international standards are set out in Chapter 11.4 of the WOAH Terrestrial Code ( Codes and Manuals - WOAH - World Organisation for Animal Health)</t>
  </si>
  <si>
    <t>Reglamento Técnico Agua Envasada. Requisitos Generales (segunda Revisión) </t>
  </si>
  <si>
    <t>The notified Technical Regulations establishes the physico-chemical, microbiological, organoleptic and radiological requirements, as well as the sanitary conditions to ensure the safety and quality of bottled water intended for human consumption in the Republic of Panama.</t>
  </si>
  <si>
    <r>
      <rPr>
        <sz val="11"/>
        <rFont val="Calibri"/>
      </rPr>
      <t>https://members.wto.org/crnattachments/2026/TBT/PAN/26_01327_00_s.pdf</t>
    </r>
  </si>
  <si>
    <t>• Reglamento Técnico DGNTI – COPANIT 77-2007 Agua Envasada. Requisitos Generales.• DGNTI-COPANIT 21-2019 Tecnología de los alimentos agua. agua potable. definiciones y requisitos generales.• Norma Técnica DGNTI-COPANIT 427-2007, Agua envasada. Definiciones y requisitos generales.• Reglamento Técnico DGNTI-COPANIT 3-421-98 Metrología. Contenido de Neto de Preempacados. Requisitos.• Resolución No.181 de 10 de agosto de 2001 Que reglamenta el embotellamiento de agua en envases retornables.G/TBT/N/PAN/160- 2 - • Título II Ley 23 de 1997. Disposiciones sobre Normalización Técnica, Evaluación de la Conformidad, Acreditación, Certificación de Calidad, Metrología y Conversión al Sistema Internacional de Unidades.• Ley 45 del 31 de octubre de 2007 que "Dicta normas de protección al consumidor y defensa de la competencia.</t>
  </si>
  <si>
    <t>Paraguay</t>
  </si>
  <si>
    <t>DECRETO N° 5507/2026 “POR EL CUAL SE ACTUALIZAN Y MODIFICAN LOS ARTÍCULOS 1° y 5° DEL DECRETO N° 18.352 DEL 26 DE AGOSTO DE 2002”.</t>
  </si>
  <si>
    <t>The notified Decree updates and amends Articles 1 and 5 of Decree No. 18.352 of 26 August 2002.</t>
  </si>
  <si>
    <t>Cemento. Si. California. Mortero (Código(s) de la ICS: 91.100.10)</t>
  </si>
  <si>
    <t>91.100.10 - Cement. Gypsum. Lime. Mortar</t>
  </si>
  <si>
    <t>Consumer information, labelling (TBT); Prevention of deceptive practices and consumer protection (TBT); Quality requirements (TBT)</t>
  </si>
  <si>
    <r>
      <rPr>
        <sz val="11"/>
        <rFont val="Calibri"/>
      </rPr>
      <t>https://members.wto.org/crnattachments/2026/TBT/PRY/26_01332_00_s.pdf</t>
    </r>
  </si>
  <si>
    <t>Slovenia</t>
  </si>
  <si>
    <t>REGULATION on the restriction of CMR 1A/1B substances in childcare articles</t>
  </si>
  <si>
    <t>The Regulation temporarily restricts the presence of carcinogenic, mutagenic and toxic to reproduction substances of category 1A or 1B (CMR 1A/1B) in childcare products placed on the market in the Republic of Slovenia. It is based on Articles 50 and 51 of the Chemicals Act and was adopted due to a justified risk to children's health. The Regulation stipulates that these products may not contain CMR 1A/1B substances in a concentration ≥ 0.001% (10 mg/kg) in any homogeneous material, except where even stricter limits are prescribed for specific substances. Exceptions are also provided for: used products, parts inaccessible to children, and medical devices. The Regulation defines the concept of childcare products, the obligations of manufacturers, importers and distributors, and the method of control, which includes the requirement for technical documentation and laboratory analyses. The measure is temporary and, in accordance with the law, the Government must review it no later than within one year and, based on new findings, decide on its abolition, extension or amendment.</t>
  </si>
  <si>
    <t>Childcare articles</t>
  </si>
  <si>
    <t>97.190 - Equipment for children</t>
  </si>
  <si>
    <r>
      <rPr>
        <sz val="11"/>
        <rFont val="Calibri"/>
      </rPr>
      <t>https://technical-regulation-information-system.ec.europa.eu/en/notification/27663</t>
    </r>
  </si>
  <si>
    <t>Chemicals Act, OJ RS, no. 110/03</t>
  </si>
  <si>
    <t>Proposed amendments to the “Labelling Standards for Genetically Modified Foods”</t>
  </si>
  <si>
    <t>The ministry of Food and Drug Safety(MFDS) of the Republic of Korea proposes to amend the Labelling Standards for Genetically Modified Foods. The main amendments are as follows:Even when genetically modified DNA or proteins are not detectable in the final products, foods manufactured or processed using genetically modified ingredients shall be subject to genetically modified food labelling requirements, including:soy sauce, saccharides, edible fats and oils as defined under the Korean Food Code.    2. In consideration of industry preparedness and related circumstances, the dates of entry into force are set as follows:Soy sauce: effective from 31 December 2026Saccharides, edible fats and oils: effective from 31 December 2027</t>
  </si>
  <si>
    <t>Food types defined under the Korean Food Code, including: soy sauce, saccharides, edible fats and oils</t>
  </si>
  <si>
    <t>15 - ANIMAL, VEGETABLE OR MICROBIAL FATS AND OILS AND THEIR CLEAVAGE PRODUCTS; PREPARED EDIBLE FATS; ANIMAL OR VEGETABLE WAXES; 17 - SUGARS AND SUGAR CONFECTIONERY; 210310 - Soya sauce</t>
  </si>
  <si>
    <t>67.200.10 - Animal and vegetable fats and oils; 67.220.10 - Spices and condiments</t>
  </si>
  <si>
    <t>Consumer information, labelling (TBT)</t>
  </si>
  <si>
    <t>This amendment aims to enhance transparency of food information and support informed consumer choice.</t>
  </si>
  <si>
    <r>
      <rPr>
        <sz val="11"/>
        <rFont val="Calibri"/>
      </rPr>
      <t>https://members.wto.org/crnattachments/2026/TBT/KOR/26_01285_00_x.pdf</t>
    </r>
  </si>
  <si>
    <t>MFDS NOTIFICATION No. 2026-114, 27 February 2026</t>
  </si>
  <si>
    <t>New Zealand</t>
  </si>
  <si>
    <t>Electricity (Safety) Amendment Regulations 2025 and Gas (Safety and Measurement) Amendment Regulations 2025</t>
  </si>
  <si>
    <t>Amendments to the Electricity (Safety) Regulations 2010 (the ESR) and the Gas (Safety and Measurement) Regulations 2010 (the GSMR) will update_x000D_
approximately 440 citations of standards, alongside a range of technical updates.The Electricity (Safety) Regulations 2010 and the Gas (Safety and Measurement) Regulations 2010 (the regulations) set benchmarks for safe electricity and gas_x000D_
networks, installations, appliances, and associated fittings in New Zealand.The key changes are:_x000D_
• Updates to 50 citations in Schedule 2 of the Electricity (Safety) Regulations 2010, primarily to the latest available version of the same_x000D_
standard, including in relation to solar technologies.                • Updates to 309 citations in Schedule 4 of the Electricity (Safety) Regulations 2010, primarily to the latest available version of the same standard._x000D_
               • Introduction of 53 new citations in Schedule 4 of the Electricity (Safety) Regulations 2010, addressing a range of technologies, including (but not limited to) refrigerating systems, electrical vehicles, and transportable tools._x000D_
              • Updates to 22 citations in Schedule 1 of the Gas (Safety and Measurement) Regulations 2010, primarily to the latest available version of the same standard._x000D_
         o Additional to citation updates, these changes will also:_x000D_
             • Update references to Gas compliance bodies in the Gas (Safety and Measurement) Regulations 2010 to recognise current European, Australian, and British gas certification bodies._x000D_
            • Restructure parts of Schedule 4 of the Electricity (Safety) Regulations 2010 to better categorise products covered in these regulations._x000D_
        o These changes ensure the regulations are as up to date as possible and meet international standards. This will remove existing barriers and costs for both consumers and suppliers and move us closer in line to our international counterparts.</t>
  </si>
  <si>
    <t>See ICS codes table attached.</t>
  </si>
  <si>
    <t>13.260 - Protection against electric shock.  Live working; 19.080 - Electrical and electronic testing; 29.260.20 - Electrical apparatus for explosive atmospheres; 91.140.50 - Electricity supply systems</t>
  </si>
  <si>
    <r>
      <rPr>
        <sz val="11"/>
        <rFont val="Calibri"/>
      </rPr>
      <t xml:space="preserve">https://members.wto.org/crnattachments/2026/TBT/NZL/26_01249_00_e.pdf
</t>
    </r>
  </si>
  <si>
    <t>https://www.mbie.govt.nz/dmsdocument/31586-electricity-safety-amendment-regulations-2025-and-gas-safety-and-measurement-amendment-regulations-2025-proactiverelease-pdfhttps://www.legislation.govt.nz/regulation/public/2025/0225/latest/whole.htmlhttps://legislation.govt.nz/regulation/public/2025/0226/latest/LMS1525328.html</t>
  </si>
  <si>
    <t>AFDC 04 (3877) DTZS, Crude palm kernel oil — Specification, First edition </t>
  </si>
  <si>
    <t>This Tanzania Standard specifies the requirements, sampling and test methods for crude palm kernel oil derived from the kernel of the fruit of the palm species Elaeis guineensis intended for further processing in the food industryNote: This Draft Tanzania Standard was also notified under SPS committee.</t>
  </si>
  <si>
    <t>Crude palm oil (HS code(s): 151110); Oilseeds (ICS code(s): 67.200.20)</t>
  </si>
  <si>
    <t>151110 - Crude palm oil</t>
  </si>
  <si>
    <t>67.200.20 - Oilseeds</t>
  </si>
  <si>
    <r>
      <rPr>
        <sz val="11"/>
        <rFont val="Calibri"/>
      </rPr>
      <t>https://members.wto.org/crnattachments/2026/TBT/TZA/26_01292_00_e.pdf</t>
    </r>
  </si>
  <si>
    <t>TZS 4, Rounding off numerical valuesTZS 54, Animal and vegetable fats and oils — SamplingTZS 76, Methods for determination of arsenicTZS 109, Food processing units — Code of hygiene — GeneralTZS 268, General atomic absorption — Spectrophotometric method for determination of lead in food stuffsTZS 538, Packaging and labeling of Foods-General requirementTZS 1324, Animal and vegetable fats and oils — Determination of peroxide value-Iodometric (visual) end point determination TZS 1325, Animal and vegetable fats and oils — Determination of saponification valueTZS 1326, Animal and vegetable fats and oils — Determination of moisture and volatile matterTZS 1327, Animal and vegetable fats and oils — Determination of iodine valueTZS 1328, Essential oils — Determination of relative density at 20 °C — Reference methodTZS 1329, Animal and vegetable fats and oils — Determination of refractive indexTZS 1330, Animal and vegetable fats and oils - Determination of lovibondcolourTZS 1331, Animal and vegetable fats and oils — Determination of acid value and acidityTZS 1335, Animal and vegetable fats and oils — Determination of copper, iron and nickel content graphite furnace atomic absorptionTZS 1333, Animal and vegetable fats and oils- Determination of melting point in open capillary tubes (slip point)TZS 1336, Animal and vegetable fats and oils — Determination of insoluble impurities contentTZS 4646, Code of Practice for the storage and transport of edible fats and oils in bulk</t>
  </si>
  <si>
    <t>AFDC 4 (3878) DTZS, Edible rice bran oil (rice oil) — Specification, First edition </t>
  </si>
  <si>
    <t>This Tanzania Standard specifies the requirements, sampling and test methods for rice bran oil derived from the bran of rice (Oryza sativa L). intended for human consumptionNote: This Draft Tanzania Standard was also notified under SPS committee.</t>
  </si>
  <si>
    <t>- Other: (HS code(s): 12079); Oilseeds (ICS code(s): 67.200.20)</t>
  </si>
  <si>
    <t>12079 - - Other:</t>
  </si>
  <si>
    <r>
      <rPr>
        <sz val="11"/>
        <rFont val="Calibri"/>
      </rPr>
      <t>https://members.wto.org/crnattachments/2026/TBT/TZA/26_01293_00_e.pdf</t>
    </r>
  </si>
  <si>
    <t>CXS 192, General standards for food additivesTZS 4, Rounding off numerical valuesTZS 54, Animal and vegetable fats and oils — SamplingTZS 76, General method for determination of arsenic silver diethyldithiocarmate photometric methodTZS 109, Food processing units — Code of hygiene — GeneralTZS 268, General atomic absorption — Spectro — Photometric method for determination of lead in food stuffsTZS 538, Packaging and labeling of Foods-General requirementsTZS 799, Foodstuffs — Determination of aflatoxin B1, and the total content of aflatoxins B1, B2, G1 and G2 in cereals, nuts and derived products — High-performance liquidchromatographic methodTZS 1313, Fortified edible oils and fats — SpecificationTZS 1322, Oils and fats — Sampling and test methods — Purity testTZS 1324, Animal and vegetable fats and oils — Determination of peroxide value-Iodometric (visual) end point determinationTZS 1325, Animal and vegetable fats and oils — Determination of saponification valueTZS 1326, Animal and vegetable fats and oils — Determination of moisture and volatile matterTZS 1327, Animal and vegetable fats and oils — Determination of iodine valueTZS 1328, Essential oils — Determination of relative density at 20 °C — Reference methodTZS 1329, Animal and vegetable fats and oils — Determination of refractive indexTZS 1331, Animal and vegetable fats and oils — Determination of acid value and acidityTZS 1332, Animal and vegetable fats and oils — Determination of unsaponifiable matter-method using diethyl ether extractionTZS 1335, Animal and vegetable fats and oils — Determination of copper, iron and nicke –content graphite furnace atomic absorptionTZS 1336, Animal and vegetable fats and oils — Determination of insoluble impurities content</t>
  </si>
  <si>
    <t>AFDC 4 (3882) DTZS, Hardened vegetable fats — Specification, First edition </t>
  </si>
  <si>
    <t>This Tanzania Standard specifies the requirements and methods of sampling and testing of hardened vegetable fats for human consumptionNote: This Draft Tanzania Standard was also notified under SPS committee.</t>
  </si>
  <si>
    <t>Fixed vegetable fats and oils and their fractions, whether or not refined, but not chemically modified (excl. soya-bean, groundnut, olive, palm, sunflower-seed, safflower, cotton-seed, coconut, palm kernel, babassu, rape, colza and mustard, linseed, maize, castor and sesame oil and microbial oils) (HS code(s): 151590); Animal and vegetable fats and oils (ICS code(s): 67.200.10)</t>
  </si>
  <si>
    <t>151590 - Fixed vegetable fats and oils and their fractions, whether or not refined, but not chemically modified (excl. soya-bean, groundnut, olive, palm, sunflower-seed, safflower, cotton-seed, coconut, palm kernel, babassu, rape, colza and mustard, linseed, maize, castor and sesame oil and microbial oils)</t>
  </si>
  <si>
    <t>67.200.10 - Animal and vegetable fats and oils</t>
  </si>
  <si>
    <r>
      <rPr>
        <sz val="11"/>
        <rFont val="Calibri"/>
      </rPr>
      <t>https://members.wto.org/crnattachments/2026/TBT/TZA/26_01294_00_e.pdf</t>
    </r>
  </si>
  <si>
    <t>CXS 192, General standards for food additivesTZS 4, Rounding off numerical valuesTZS 54, Animal and Vegetable fats and oils – SamplingTZS 76, Methods for determination of arsenicTZS 109, Food processing units — Code of hygiene — GeneralTZS 268, General atomic absorption – Spectro – Photometric method for determination of lead in food stuffsTZS 538, Packaging and labeling of foods -General requirementsTZS 1324, Animal and vegetable fats and oils – Determination of peroxide value – Iodometric (visual) end point determinationTZS 1326, Animal and vegetable fats and oils – Determination of moisture and volatile matterTZS 1331, Animal and vegetable fats and oils – Determination of acid value and acidityTZS 1332, Animal and vegetable fats and oils – Determination of unsaponifiable matter- method using diethyl ether extractionTZS 1333, Animal and vegetable fats and oils – Determination of melting point in open capillary tubes (slip point)TZS 1335, Animal and vegetable fats and oils – Determination of copper, iron and nickel content-graphite furnace atomic absorptionTZS 1336, Animal and vegetable fats and oils – Determination of insoluble impurities contentTZS 1313, Fortified edible fats and oils – SpecificationTZS 118-1 /ISO 4833-2, Microbiology of the food chain - Horizontal method for the enumeration of microorganisms - Part 2 Colony count at 30 °C by pour plate techniqueTZS 122-1 /ISO 6579-1, Microbiology of the food chain — Horizontal method for the detection, enumeration and serotyping of Salmonella- Part 1: Detection of Salmonella spp.TZS 125, Microbiology of food and animal feeding stuffs - Horizontal method for the enumeration of coagulase-positive staphylococci (Staphylococcus aureus and other species)  Part 2: Technique using rabbit plasma fibrinogen agar mediumTZS 268, General atomic absorption — Spectro — Photometric method for determination of lead in food stuffsTZS 538, Pre -packaged food labeling — general requirementsTZS 730-2, Microbiology of food and animal feeding stuffs – Horizontal method for the enumeration of -b-glucuronidase-positive Escherichia coli – Part 2 – Colony-count technique at 44 0C using 5-bromo-4-chloro-3-indolyl-b-D-glucuronideTZS 2426-2, Microbiology of food and animal feeding stuffs - Horizontal method for the enumeration of yeasts and moulds - Part 2: Colony count technique in products with water activity less than or equal to 0.95</t>
  </si>
  <si>
    <t>AFDC 4 (4115) DTZS, Edible avocado oil — Specification, First edition </t>
  </si>
  <si>
    <t>This Tanzania standard specifies the requirements, sampling and test methods for edible avocado oil derived from the avocado fruit (Persea americana) intended for human consumptionNote: This Draft Tanzania Standard was also notified under SPS committee.</t>
  </si>
  <si>
    <t>Fixed vegetable or microbial fats and oils, incl. jojoba oil, and their fractions, whether or not refined, but not chemically modified (excl. soya-bean, groundnut, olive, palm, sunflower-seed, safflower, cotton-seed, coconut, palm kernel, babassu, rape, colza and mustard oil) (HS code(s): 1515); Animal and vegetable fats and oils (ICS code(s): 67.200.10)</t>
  </si>
  <si>
    <t>1515 - Fixed vegetable or microbial fats and oils, incl. jojoba oil, and their fractions, whether or not refined, but not chemically modified (excl. soya-bean, groundnut, olive, palm, sunflower-seed, safflower, cotton-seed, coconut, palm kernel, babassu, rape, colza and mustard oil)</t>
  </si>
  <si>
    <r>
      <rPr>
        <sz val="11"/>
        <rFont val="Calibri"/>
      </rPr>
      <t>https://members.wto.org/crnattachments/2026/TBT/TZA/26_01295_00_e.pdf</t>
    </r>
  </si>
  <si>
    <t>CXS 192, General standards for food additivesTZS 4, Rounding off numerical valuesTZS 54, Animal and vegetable fats and oils — SamplingTZS 76, General method for determination of arsenic silver diethyldithiocarmate photometric methodTZS 109, Food processing units — Code of hygiene — GeneralTZS 268, General atomic absorption — Spectro — Photometric method for determination of lead in food stuffsTZS 288-2, Animal and vegetable fats and oils - Gas chromatography of fatty acid methyl esters - Part 2: Preparation of methyl esters of fatty acidsTZS 288-4, Animal and vegetable fats and oils - Gas chromatography of fatty acid methyl esters - Part 4: Determination by capillary gas chromatographyTZS 538, Packaging and labeling of foodsTZS 799, Foodstuffs — Determination of aflatoxin B1, and the total content of aflatoxins B1, B2, G1 and G2 in cereals, nuts and derived products — High-performance liquid chromatographic methodTZS 1313, Fortified edible oils and fats — SpecificationTZS 1322, Oils and fats — Sampling and test methods — Purity testTZS 1324, Animal and vegetable fats and oils — Determination of peroxide value-Iodometric (visual) end point determinationTZS 1325, Animal and vegetable fats and oils — Determination of saponification valueTZS 1326, Animal and vegetable fats and oils — Determination of moisture and volatile matterTZS 1327, Animal and vegetable fats and oils — Determination of iodine valueTZS 1328, Essential oils — Determination of relative density at 20 °C — Reference methodTZS 1329, Animal and vegetable fats and oils — Determination of refractive indexTZS 1331, Animal and vegetable fats and oils — Determination of acid value and acidityTZS 1332, Animal and vegetable fats and oils — Determination of unsaponifiable matter- method using diethyl ether extractionTZS 1335, Animal and vegetable fats and oils — Determination of copper, iron and nicke —content graphite furnace atomic absorptionTZS 1336, Animal and vegetable fats and oils — Determination of insoluble impurities content</t>
  </si>
  <si>
    <t>AFDC 4 (3880) DTZS, Nut or oilseed butter — Specification,First edition </t>
  </si>
  <si>
    <t>This Tanzania standard specifies the requirements, sampling and test methods for nut or oilseed butter intended for human consumption._x000D_
This standard does not apply to nut or oilseed butters which are covered by specific standards such as peanut butter,cashew butter and almond butterNote: This Draft Tanzania Standard was also notified under SPS committee.</t>
  </si>
  <si>
    <t>Other oil seeds and oleaginous fruits, whether or not broken (excl. edible nuts, olives, soya beans, groundnuts, copra, linseed, rape or colza seeds and sunflower seeds) (HS code(s): 1207); Oilseeds (ICS code(s): 67.200.20)</t>
  </si>
  <si>
    <t>1207 - Other oil seeds and oleaginous fruits, whether or not broken (excl. edible nuts, olives, soya beans, groundnuts, copra, linseed, rape or colza seeds and sunflower seeds)</t>
  </si>
  <si>
    <r>
      <rPr>
        <sz val="11"/>
        <rFont val="Calibri"/>
      </rPr>
      <t>https://members.wto.org/crnattachments/2026/TBT/TZA/26_01296_00_e.pdf</t>
    </r>
  </si>
  <si>
    <t>CXS 192, General standards for food additivesCXS 193, Codex general standard for contaminants and toxins in food and feedTZS 4, Rounding off numerical valuesTZS 54, Animal and Vegetable fats and oils – SamplingTZS 76, General method for determination of arsenic silver diethyldithiocarmate photometric methodTZS 109, General principles of food hygiene -Code of practiceTZS 118-1 /ISO 4833-2, Microbiology of the food chain - Horizontal method for the enumeration of microorganisms - Part 2 Colony count at 30 °C by pour plate techniqueTZS 122-1 /ISO 6579-1, Microbiology of the food chain — Horizontal method for the detection, enumeration and serotyping of Salmonella- Part 1: Detection of Salmonella spp.TZS 125, Microbiology of food and animal feeding stuffs - Horizontal method for the enumeration of coagulase-positive staphylococci (Staphylococcus aureus and other species) - Part 2: Technique using rabbit plasma fibrinogen agar mediumTZS 268, General atomic absorption — Spectro — Photometric method for determination of lead in food stuffsTZS 538, Pre -packaged food labeling — general requirementsTZS 730-2, Microbiology of food and animal feeding stuffs – Horizontal method for the enumeration of -b-glucuronidase-positive Escherichia coli – Part 2 – Colony-count technique at 44 0C using 5-bromo-4-chloro-3-indolyl-b-D-glucuronideTZS 1326, Animal and vegetable fats and oils – Determination of moisture and volatile matterTZS 1331, Animal and vegetable fats and oils – Determination of acid value and acidityTZS 2426-2, Microbiology of food and animal feeding stuffs - Horizontal method for the enumeration of yeasts and moulds - Part 2: Colony count technique in products with water activity less than or equal to 0.95TZS 799, Foodstuffs – Determination of aflatoxin B1, and the total content of aflatoxins B1, B2, G1 and G2 in cereals, nuts and derived products – High-performance liquid chromatographic methodTZS 3420, Oilseed Residues — Determination of Ash Insoluble in Hydrochloric Acid</t>
  </si>
  <si>
    <t>AFDC 19 (3879) DTZS,Coconut milk powder — Specification,First edition </t>
  </si>
  <si>
    <t>This Tanzania standard specifies the requirements, sampling and test methods for coconut milk powder obtained from the fruit of the coconut palm (Cocos nucifera L) intended for human consumptionNote: This Draft Tanzania Standard was also notified under SPS committee.</t>
  </si>
  <si>
    <t>Desiccated coconuts (HS code(s): 080111); Food products in general (ICS code(s): 67.040)</t>
  </si>
  <si>
    <t>080111 - Desiccated coconuts</t>
  </si>
  <si>
    <r>
      <rPr>
        <sz val="11"/>
        <rFont val="Calibri"/>
      </rPr>
      <t>https://members.wto.org/crnattachments/2026/TBT/TZA/26_01297_00_e.pdf</t>
    </r>
  </si>
  <si>
    <t>CXS 192, General standards for food additivesCXS 193, Codex general standard for contaminants and toxins in food and feedTZS 4, Rounding off numerical valuesTZS 109, Food processing units – Code of hygiene – GeneralTZS 118-1 /ISO 4833-2, Microbiology of the food chain - Horizontal method for the enumeration of microorganisms - Part 2 Colony count at 30 °C by pour plate techniqueTZS 122-1 /ISO 6579-1, Microbiology of the food chain — Horizontal method for the detection, enumeration and serotyping of Salmonella- Part 1: Detection of Salmonella spp.TZS 268, General atomic absorption spectrophotometric method for determination of lead in food and food stuffsTZS 538, Pre -packaged food labeling — general requirementsTZS 730-2 /ISO 16649-2, Microbiology of food and animal feeding stuffs – Horizontal method for the enumeration of -b-glucuronidase-positive Escherichia coli – Part 2 – Colony-count technique at 44 0C using 5-bromo-4-chloro-3-indolyl-b-D-glucuronideTZS 2426-2/ISO 21527-2, Microbiology of food and animal feeding stuffs - Horizontal method for the enumeration of yeasts and moulds - Part 2: Colony count technique in products with water activity less than or equal to 0.95TZS 799/ISO 16050, Foodstuffs – Determination of aflatoxin B1, and the total content of aflatoxins B1, B2, G1 and G2 in cereals, nuts and derived products – High-performance liquid chromatographic methodTZS 1314 –2, Oilseeds – Determination of moisture and volatile matter contentTZS 1314 – 4, Oilseeds – Determination of acidity of oilsTZS 330, Cereals — Sampling of milled productsTZS 2624, Oilseed residues - Determination of total ashTZS 3607-1, Cereals and pulses Determination of the nitrogen content and calculation of the crude protein content - Kjeldahl methodTZS 2623, Butter, edible oil emulsions and spreadable fats - Determination of fat content (Reference method)TZS 76, General method for determination of arsenic silver diethyldithiocarmate photometric method</t>
  </si>
  <si>
    <t>AFDC 19(3883) DTZS, Flaxseed/Linseed — Specification, First edition </t>
  </si>
  <si>
    <t>This Tanzania Standard specifies the requirements, sampling and test methods for raw and roasted flaxseed/linseed (Linum usitatissimum) intended for human consumption.Note: This Draft Tanzania Standard was also notified under SPS committee.</t>
  </si>
  <si>
    <t>Linseed, whether or not broken. (HS code(s): 1204); Oilseeds (ICS code(s): 67.200.20)</t>
  </si>
  <si>
    <t>1204 - Linseed, whether or not broken.</t>
  </si>
  <si>
    <r>
      <rPr>
        <sz val="11"/>
        <rFont val="Calibri"/>
      </rPr>
      <t>https://members.wto.org/crnattachments/2026/TBT/TZA/26_01298_00_e.pdf</t>
    </r>
  </si>
  <si>
    <t>CXS 192, General standard for food additivesCXS 193, General Standard for Contaminants and Toxins in Food and FeedTZS 4, Rounding off numerical valuesTZS 109, Food processing units – Code of hygiene – GeneralTZS 538, Packaging and labeling of foodsTZS 742, Oleaginous seeds – SamplingTZS 799, Foodstuffs – Determination of aflatoxin B1, and the total content of aflatoxins B1,B2, G1 and G2 in cereals, nuts and derived products – High-performance liquid chromatographic methodTZS 1314 – 1, Oilseeds – Determination of content of impuritiesTZS 1314 – 2, Oilseeds – Determination of moisture and volatile matter contentTZS 1314 – 3, Oilseeds – Determination of oil content (Reference method)TZS 1314 – 4, Oilseeds – Determination of acidity of oilsTZS 122-1 /ISO 6579-1, Microbiology of the food chain — Horizontal method for the detection, enumeration and serotyping of Salmonella- Part 1: Detection of Salmonella sppTZS 730-2 /ISO 16649-2, Microbiology of food and animal feeding stuffs – Horizontal method for the enumeration of -b-glucuronidase-positive Escherichia coli – Part 2 – Colony-count technique at 44 0C using 5-bromo-4-chloro-3-indolyl-b-D-glucuronideTZS 2426-2/ISO 21527-2, Microbiology of food and animal feeding stuffs - Horizontal method for the enumeration of yeasts and moulds - Part 2: Colony count technique in products with water activity less than or equal to 0.95TZS 125-2, Microbiology of food and animal feeding stuffs - Horizontal method for the enumeration of coagulase-positive staphylococci (Staphylococcus aureus and other species) -Part 2: Technique using rabbit plasma fibrinogen agar mediumTZS 2623, Butter, edible oil emulsions and spreadable fats - Determination of fat content (Reference method)TZS 3420, Oilseed residues - Determination of ash insoluble in hydrochloric acidTZS 3607-1, Cereals and pulses Determination of the nitrogen content and calculation of the crude protein content - Kjeldahl method</t>
  </si>
  <si>
    <t>AFDC 19(3881) DTZS, Canola (Rapeseed) seeds for oil extraction — Specification, First edition </t>
  </si>
  <si>
    <t>This Tanzania Standard specifies requirements, sampling and testing methods for canola seeds of the species Brassica napus L., Brassica rapa L., Brassica juncea L. and Brassica tournefortii Gouan intended for oil extraction for human consumptionNote: This Draft Tanzania Standard was also notified under SPS committee.</t>
  </si>
  <si>
    <t>Rape, colza or mustard oil and fractions thereof, whether or not refined, but not chemically modified (HS code(s): 1514); Oilseeds (ICS code(s): 67.200.20)</t>
  </si>
  <si>
    <t>1514 - Rape, colza or mustard oil and fractions thereof, whether or not refined, but not chemically modified</t>
  </si>
  <si>
    <r>
      <rPr>
        <sz val="11"/>
        <rFont val="Calibri"/>
      </rPr>
      <t>https://members.wto.org/crnattachments/2026/TBT/TZA/26_01299_00_e.pdf</t>
    </r>
  </si>
  <si>
    <t>CXS 192, General standard for food additivesCXS 193, General Standard for Contaminants and Toxins in Food and FeedTZS 4, Rounding off numerical valuesTZS 109, Food processing units – Code of hygiene – GeneralTZS 538, Packaging and labeling of foodsTZS 742, Oleaginous seeds – SamplingTZS 799, Foodstuffs – Determination of aflatoxin B1, and the total content of aflatoxins B1, B2, G1 and G2 in cereals, nuts and derived products – High-performance liquid chromatographic methodTZS 1314 – 1, Oilseeds – Determination of content of impuritiesTZS 1314 – 2, Oilseeds – Determination of moisture and volatile matter contentTZS 1314 – 3, Oilseeds – Determination of oil content (Reference method)TZS 1314 – 4, Oilseeds – Determination of acidity of oilsTZS 288-4, Animal and vegetable fats and oils - Gas chromatography of fatty acid methyl esters – Part 4: Determination by capillary gas chromatography</t>
  </si>
  <si>
    <t>CDC10(4304)DTZS, Paper adhesive, liquid gum and office paste Specifications, Second Edition</t>
  </si>
  <si>
    <t>This Tanzania Standard prescribes the requirements, test methods and sampling for adhesives for joining paper to paper or paper to other surfaces like paperboard, wood, cloth, glass and metal in general office use._x000D_
This standard does not cover adhesives used for making cartons and quick-setting adhesive used for labelling with high speed machinery</t>
  </si>
  <si>
    <t xml:space="preserve">Prepared glues and other prepared adhesives, n.e.s.; products suitable for use as glues or adhesives, put up for retail sale as glues or adhesives, and weighing net </t>
  </si>
  <si>
    <t>3506 - Prepared glues and other prepared adhesives, n.e.s.; products suitable for use as glues or adhesives, put up for retail sale as glues or adhesives, and weighing net &lt;= 1 kg</t>
  </si>
  <si>
    <t>83.180 - Adhesives</t>
  </si>
  <si>
    <r>
      <rPr>
        <sz val="11"/>
        <rFont val="Calibri"/>
      </rPr>
      <t>https://members.wto.org/crnattachments/2026/TBT/TZA/26_01300_00_e.pdf</t>
    </r>
  </si>
  <si>
    <t>IS 2257: 1989 Paper adhesive, liquid gum and office paste — Specification</t>
  </si>
  <si>
    <t>CDC10 (4315) DTZS, Folders and files — Specification, Fourth Edition</t>
  </si>
  <si>
    <t>This Draft Tanzania Standard specifies the requirements, sampling and test methods of the folders and files</t>
  </si>
  <si>
    <t>Binders (other than book covers), folders and file covers, of paper or paperboard (HS code(s): 482030); Documents in administration, commerce and industry (ICS code(s): 01.140.30)</t>
  </si>
  <si>
    <t>482030 - Binders (other than book covers), folders and file covers, of paper or paperboard</t>
  </si>
  <si>
    <t>01.140.30 - Documents in administration, commerce and industry</t>
  </si>
  <si>
    <r>
      <rPr>
        <sz val="11"/>
        <rFont val="Calibri"/>
      </rPr>
      <t>https://members.wto.org/crnattachments/2026/TBT/TZA/26_01301_00_e.pdf</t>
    </r>
  </si>
  <si>
    <t>TZS 80, Paper and board — Sampling to determine average qualityTZS 63, Paper sizes -SpecificationTZS 208-1/ISO 3377-1, Leather — Physical and mechanical tests — Determination of tear load — Part 1: Single edge tearTZS 3051-2/ISO 2286-2, Methods for determination of total mass per unit area, per unit area of coating and mass per unit area of substrateTZS 3051-3/ISO 2286-3, Rubber- or plastics-coated fabrics — Determination of roll characteristics — Part 3: Method for determination of thicknessISO 105-X12, Textiles — Tests for colour fastness — Part 12: Colour fastness to rubbingISO 536, Paper and board — Determination of grammageISO 1923, Cellular plastics and rubbers — Determination of linear dimensionsISO 2589, Leather — Physical and mechanical tests — Determination of thicknessISO 3801, Textiles — Woven fabrics — Determination of mass per unit length and mass per unit areaISO 4045, Leather — Chemical tests — Determination of pH and difference figureISO 5398, Leather — Chemical determination of chromic oxide content Part 1: Quantification by titration.US 434 Files and folders — Specification</t>
  </si>
  <si>
    <t>CDC10 (4308) DTZS, Kraft liner board - specification, Second Edition</t>
  </si>
  <si>
    <t>This draft Tanzania Standard specifies the requirements, sampling and test methods of Kraft liner board</t>
  </si>
  <si>
    <t> Kraftliner: (HS code(s): 48041); Paper products in general (ICS code(s): 85.080.01)</t>
  </si>
  <si>
    <t>48041 - - Kraftliner:</t>
  </si>
  <si>
    <r>
      <rPr>
        <sz val="11"/>
        <rFont val="Calibri"/>
      </rPr>
      <t>https://members.wto.org/crnattachments/2026/TBT/TZA/26_01302_00_e.pdf</t>
    </r>
  </si>
  <si>
    <t>TZS 4: Rounding off numerical valueTZS 79: Paper – Determination for bursting strengthTZS 81: Method for the determination of grammage (basic mass)TZS 80: Paper – Sampling methods for testingTZS 82: -ISO 187, Paper board and pulps — Standard atmosphere for conditioning and testing and procedure for monitoring the atmosphere and conditioning of samplesTZS 83: -ISO 287; Paper and board — Determination of moisture content of a lot — Oven-drying methodTZS 423: -ISO 535: Paper and board — Determination of water absorptiveness- cobb methodTZS 747: - ISO 1974, Paper — Determination of tearing resistance — Elmendorf methodTZS 891: -ISO 534; Paper and board — Determination of thickness, density and specific volumeISO 5636-5: Paper and board – Determination of air permeance (medium range)- Part 5 (Gurley Method)ISO 6588-1: Paper, board and pulps — Determination of pH of aqueous extracts — Part 1: Cold extractionISO 12192: Paper and Board - Determination of compressive strength – Ring Crush methodISO 9895: Paper and Board- Compressive strength – Short Span Test</t>
  </si>
  <si>
    <t>Kyrgyz Republic</t>
  </si>
  <si>
    <t>Draft Amendments No. 1 to the Technical regulation of the Eurasian Economic Commission «On Requirements to Energy Efficiency of Energy Consuming Devices» (TR EAEU 048/2019)</t>
  </si>
  <si>
    <t>Adjustment of certain provisions of the technical regulations in terms of editorial changes based on the results of application practice, clarification of requirements for certain types of products and energy efficiency classes </t>
  </si>
  <si>
    <t xml:space="preserve">Energy Consuming Devices_x000D_
</t>
  </si>
  <si>
    <t>29 - ELECTRICAL ENGINEERING; 97 - DOMESTIC AND COMMERCIAL EQUIPMENT. ENTERTAINMENT. SPORTS</t>
  </si>
  <si>
    <r>
      <rPr>
        <sz val="11"/>
        <rFont val="Calibri"/>
      </rPr>
      <t>https://members.wto.org/crnattachments/2026/TBT/KGZ/26_01268_00_x.pdf
https://members.wto.org/crnattachments/2026/TBT/KGZ/26_01268_01_x.pdf</t>
    </r>
  </si>
  <si>
    <t>Draft Department Administrative Order (DAO) on the Implementing Guidelines Concerning The Mandatory Product Certification Of Novel Tobacco Products</t>
  </si>
  <si>
    <t>The shortened commenting period of fourteen (14) days is respectfully proposed in view of the urgent public health considerations surrounding the draft issuance. Recent regulatory actions of department underscore the need to ensure that only compliant Novel Tobacco Products remain available in the market. In light of these developments, an expedited commenting period is deemed necessary to allow the prompt adoption of regulatory measures that will protect consumers and preventfurther exposure to hazardous products.</t>
  </si>
  <si>
    <r>
      <rPr>
        <sz val="11"/>
        <rFont val="Calibri"/>
      </rPr>
      <t>https://members.wto.org/crnattachments/2026/TBT/PHL/26_01260_00_e.pdf</t>
    </r>
  </si>
  <si>
    <t>Republic Act No. 11900 (RA11900), or the Vaporized Nicotine and Non-Nicotine Products Regulation ActDTI Department Administrative Order No. 22-06 (DAO22-06) (2022), as supplemented by DTI Department Administrative Order No. 24-02 (DAO24-02) (2024), provides for the Technical Regulation concerning the Mandatory Product Certification of Vaporized Nicotine and Non-Nicotine Products, their Devices, and Novel Tobacco Products</t>
  </si>
  <si>
    <t>Draft Order of the Ministry of Economy, Environment and Agriculture of Ukraine "On Amendments to Annex 2 to the Technical Regulation on Labelling the Materials Used to Manufacture the Main Components of Footwear for Sale to the Consumer"</t>
  </si>
  <si>
    <t>The draft Order proposes an amendment to Annex 2 of the Technical Regulation on Labelling the Materials Used to Manufacture the Main Components of Footwear for Sale to the Consumer, approved by Order of the Ministry of Economic Development and Trade of Ukraine No. 358 of 06 March 2019. The amendment introduces a new paragraph aligned with the final paragraph of Annex 2 to Directive 94/11/EC of the European Parliament and of the Council of 23 March 1994 on the approximation of the laws, regulations and administrative provisions of the Member States relating to labelling of the materials used in the main components of footwear for sale to the consumer, taking into account national legislation. The proposed paragraph reads as follows:“The scope of the Technical Regulation  on Labelling the Materials Used to Manufacture the Main Components of Footwear for Sale to the Consumer extends to products included in Group 64 of the Ukrainian Classification of Goods for Foreign Economic Activity (UKT ZED), and which, according to the definition of the term “footwear” belong to the types of footwear listed in this Annex, taking into account the provisions of paragraph 4 of the said Technical Regulation”.The draft Order has been developed to ensure full alignment of the Technical Regulation with Directive 94/11/EC.</t>
  </si>
  <si>
    <t>Footwear</t>
  </si>
  <si>
    <t>64 - FOOTWEAR, GAITERS AND THE LIKE; PARTS OF SUCH ARTICLES</t>
  </si>
  <si>
    <t>61.060 - Footwear</t>
  </si>
  <si>
    <t>Consumer information, labelling (TBT); Harmonization (TBT)</t>
  </si>
  <si>
    <t>The Order will enter into force  six months after the date of its official publication.</t>
  </si>
  <si>
    <r>
      <rPr>
        <sz val="11"/>
        <rFont val="Calibri"/>
      </rPr>
      <t>https://members.wto.org/crnattachments/2026/TBT/UKR/26_01270_00_x.pdf</t>
    </r>
  </si>
  <si>
    <t>The Laws of Ukraine “On Technical Regulations and Conformity Assessment”, “On the Customs Tariff of Ukraine”;Order of the Ministry of Economic Development and Trade of Ukraine No. 358 "On Approval of the Technical Regulation on Labelling the Materials Used to Manufacture the Main Components of Footwear for Sale to the Consumer" of 06 March 2019</t>
  </si>
  <si>
    <t>Resolution of the Cabinet of Ministers of Ukraine No. 233 "On the implementation of a pilot project for the electronic submission and publication of information (reporting) on the ingredients and emissions of tobacco products" of 18 February 2026</t>
  </si>
  <si>
    <t>The Resolution approves the Procedure for the implementation of a pilot project for the electronic submission and publication of information (reporting) on the ingredients and emissions of tobacco products and has been developed to implement the provisions of Article 11-1 of the Law of Ukraine "On Measures to Prevent and Reduce the Use of Tobacco Products and Their Harmful Impact on Public Health". Pursuant to this Resolution, manufacturers and importers of tobacco products and herbal smoking products shall submit electronic reports on the ingredients of tobacco products, herbal smoking products and their emissions through the “eTobacco” system.Such reporting shall be submitted for the first time within three months after information on the launch of the “eTobacco” system is published on the official website of the State Service of Ukraine for Food Safety and Consumer Protection. Reporting shall be submitted in accordance with the procedure established under Article 11-1 of the Law of Ukraine Measures to Prevent and Reduce the Use of Tobacco Products and Their Harmful Impact on Public Health", as determined by the Ministry of Health of Ukraine.The use of the “eTobacco” system, as well as the creation, processing, protection and transmission of information through the system, shall be provided free of charge. On behalf of manufacturers/importers of tobacco products, the “eTobacco” system shall be used by the head of the entity and/or their authorized representatives. Access to the “eTobacco” system shall be provided to users through their electronic user accounts.The Resolution also provides that the pilot project on the electronic submission and publication of information (reporting) on the ingredients and emissions of tobacco products shall be implemented for a period of two years from the date of entry into force of this Resolution.This pilot project is consistent with the provisions of Directive 2014/40/EU of the European Parliament and of the Council of 3 April 2014 on the approximation of the laws, regulations and administrative provisions of the Member States concerning the manufacture, presentation and sale of tobacco and related products and repealing Directive 2001/37/EC, Commission Implementing Decision (EU) 2015/2186 of 25 November 2015 establishing a format for the submission and making available of information on tobacco products and Commission Implementing Decision (EU) 2016/787 of 18 May 2016 laying down a priority list of additives contained in cigarettes and roll-your-own tobacco subject to enhanced reporting obligations. The digital platform “eTobacco” is designed as a prototype of the EU Common Entry Gate (EU-CEG).</t>
  </si>
  <si>
    <t>Tobacco products ingredients</t>
  </si>
  <si>
    <t>24 - TOBACCO AND MANUFACTURED TOBACCO SUBSTITUTES; PRODUCTS, WHETHER OR NOT CONTAINING NICOTINE, INTENDED FOR INHALATION WITHOUT COMBUSTION; OTHER NICOTINE CONTAINING PRODUCTS INTENDED FOR THE INTAKE OF NICOTINE INTO THE HUMAN BODY</t>
  </si>
  <si>
    <t>Consumer information, labelling (TBT); Protection of human health or safety (TBT); Protection of the environment (TBT); Harmonization (TBT)</t>
  </si>
  <si>
    <r>
      <rPr>
        <sz val="11"/>
        <rFont val="Calibri"/>
      </rPr>
      <t>https://zakon.rada.gov.ua/laws/show/233-2026-%D0%BF#Text</t>
    </r>
  </si>
  <si>
    <t>Laws of Ukraine "On Measures to Prevent and Reduce the Use of Tobacco Products and Their Harmful Impact on Public Health", "On State Regulation of the Production and Circulation of Ethyl Alcohol, Alcohol Distillates, Bioethanol, Alcoholic Beverages, Tobacco Products, Tobacco Raw Materials, Liquids Used in Electronic Cigarettes, and Fuel"</t>
  </si>
  <si>
    <t>DEAS 1311: 2025 Non-hazardous waste management —Specification</t>
  </si>
  <si>
    <t>This Draft East African Standard specifies requirements for non-hazardous waste discharge from homes, institutions, industries and business areas. It covers all stages from generation, segregation, collection, transportation, recycling and disposal.</t>
  </si>
  <si>
    <t>Wastes in general (ICS code(s): 13.030.01)</t>
  </si>
  <si>
    <t>13.030.01 - Wastes in general</t>
  </si>
  <si>
    <t>Protection of the environment (TBT); Quality requirements (TBT); Harmonization (TBT)</t>
  </si>
  <si>
    <r>
      <rPr>
        <sz val="11"/>
        <rFont val="Calibri"/>
      </rPr>
      <t>https://members.wto.org/crnattachments/2026/TBT/KEN/26_01251_00_e.pdf</t>
    </r>
  </si>
  <si>
    <t>ISO 24161, Waste collection and transportation management—Vocabulary</t>
  </si>
  <si>
    <t>DEAS 1312: 2025 Waste tyres management —Specification</t>
  </si>
  <si>
    <t>This Draft East African Standard specify requirements for generation, collection, transportation, storage, utilization and disposal of waste tyres. It covers waste tyres arising from individual and institutional level.</t>
  </si>
  <si>
    <t>Solid wastes (ICS code(s): 13.030.10)</t>
  </si>
  <si>
    <t>13.030.10 - Solid wastes</t>
  </si>
  <si>
    <r>
      <rPr>
        <sz val="11"/>
        <rFont val="Calibri"/>
      </rPr>
      <t>https://members.wto.org/crnattachments/2026/TBT/KEN/26_01254_00_e.pdf</t>
    </r>
  </si>
  <si>
    <t>ISO 24161, Waste collection and transportation management — Vocabulary</t>
  </si>
  <si>
    <t>DEAS 1314: 2025 Electrical and electronic waste management — Specification</t>
  </si>
  <si>
    <t>This Draft East African Standard specify the requirements and responsibilities for the safe and environmentally sound handling, collection, transport, refurbishment, dismantling, recycling, storage and disposal of electrical and electronic waste. It excludes radioactive waste.</t>
  </si>
  <si>
    <t>Recycling (ICS code(s): 13.030.50)</t>
  </si>
  <si>
    <t>13.030.50 - Recycling</t>
  </si>
  <si>
    <r>
      <rPr>
        <sz val="11"/>
        <rFont val="Calibri"/>
      </rPr>
      <t>https://members.wto.org/crnattachments/2026/TBT/KEN/26_01257_00_e.pdf</t>
    </r>
  </si>
  <si>
    <t>ISO 14001, Environmental management systems — Requirements with guidance for use ISO 45001, Occupational health and safety management systems — Requirements with guidance for use</t>
  </si>
  <si>
    <t>DEAS 1313: 2025 Solid waste management of healthcare waste ─Specification</t>
  </si>
  <si>
    <t>This Draft East African Standard specifies requirements for management of health care wastes from generation, segregation, storage, transportation, treatment by incineration and autoclaving to final disposal. It applies to wastes arising from activities such as medical, dental, veterinary practice, pathology and pharmaceutical laboratories, health care and home based care services, medical emergency services, blood banks, mortuaries, saloons, tattooing and body piercing establishments.</t>
  </si>
  <si>
    <r>
      <rPr>
        <sz val="11"/>
        <rFont val="Calibri"/>
      </rPr>
      <t>https://members.wto.org/crnattachments/2026/TBT/KEN/26_01258_00_e.pdf</t>
    </r>
  </si>
  <si>
    <t>EAS 491, Specification for incineration plants for hospital waste EAS 492, Method of test and calculation for performance of hospital waste incinerators</t>
  </si>
  <si>
    <t>Public Consultation No. 10, 24 February 2026</t>
  </si>
  <si>
    <t>Proposal for the establishment of technical requirements for the conformity assessment of transmitters and retransmitters of the brazilian second-generation digital terrestrial television system (ATSC 3.0).</t>
  </si>
  <si>
    <t>ELECTRICAL MACHINERY AND EQUIPMENT AND PARTS THEREOF; SOUND RECORDERS AND REPRODUCERS, TELEVISION IMAGE AND SOUND RECORDERS AND REPRODUCERS, AND PARTS AND ACCESSORIES OF SUCH ARTICLES (HS code(s): 85); Telecommunications. Audio and video engineering (ICS code(s): 33)</t>
  </si>
  <si>
    <t>85 - ELECTRICAL MACHINERY AND EQUIPMENT AND PARTS THEREOF; SOUND RECORDERS AND REPRODUCERS, TELEVISION IMAGE AND SOUND RECORDERS AND REPRODUCERS, AND PARTS AND ACCESSORIES OF SUCH ARTICLES</t>
  </si>
  <si>
    <t>33 - Telecommunications. Audio and video engineering</t>
  </si>
  <si>
    <r>
      <rPr>
        <sz val="11"/>
        <rFont val="Calibri"/>
      </rPr>
      <t>https://members.wto.org/crnattachments/2026/TBT/BRA/26_01239_00_x.pdf</t>
    </r>
  </si>
  <si>
    <t>SEI process number 53500.006932/2026-39 (access process documentsOfficial Gazette of the Union Edition: 23 | Section: 1 | Page: 9 https://www.in.gov.br/en/web/dou/-/consulta-publica-n-10-de-24-de-fevereiro-de-2026-688669741</t>
  </si>
  <si>
    <t>Public Consultation No. 48, 11 December 2024</t>
  </si>
  <si>
    <t>Proposal for technical requirements and operational procedure for the conformity assessment of data centers that are part of telecommunications networks.</t>
  </si>
  <si>
    <r>
      <rPr>
        <sz val="11"/>
        <rFont val="Calibri"/>
      </rPr>
      <t>https://members.wto.org/crnattachments/2026/TBT/BRA/26_01248_00_x.pdf</t>
    </r>
  </si>
  <si>
    <t>Designation of Shitei Yakubutsu (designated substances), based on the Act on Securing Quality, Efficacy and Safety of Products Including Pharmaceuticals and Medical Devices (hereinafter referred to as the Act). (1960, Law No.145)</t>
  </si>
  <si>
    <t>Proposal for the additional designation of 4 substances as ShiteiYakubutsu, and their proper uses under the Act.</t>
  </si>
  <si>
    <t>Substances with probable effects on the central nervous system</t>
  </si>
  <si>
    <t>In order to prevent the abuse of substances with probable effects on the central nervous system and to clarify the regulation under the Act, the MHLW designates such substances as Shitei Yakubutsu. Manufacture, import, sale, simple ownership and the use of ShiteiYakubutsu are banned except for the proper uses designated under the Act.</t>
  </si>
  <si>
    <r>
      <rPr>
        <sz val="11"/>
        <rFont val="Calibri"/>
      </rPr>
      <t>https://members.wto.org/crnattachments/2026/TBT/JPN/26_01250_00_e.pdf</t>
    </r>
  </si>
  <si>
    <t>The Act on Securing Quality, Efficacy and Safety of Products Including Pharmaceuticals and Medical Devices.https://www.japaneselawtranslation.go.jp/en/laws/view/3213When adopted, Shitei Yakubutsu (designated substances) and their proper uses will be publicized in the Official Gazette, KAMPO</t>
  </si>
  <si>
    <t>DKS 3050-2: 2025 Fire Doors and Door-sets — Specification</t>
  </si>
  <si>
    <t>This draft standard establishes the requirements for the design, materials, and construction of fire-rated metal and wooden doors, specifically swing doors, sliding doors, and roller shutters. The standard also provides requirements for the supply, installation, and routine maintenance of fire door assemblies. The scope extends to the necessary protection of door or wall openings, including the adjoining floors and ceilings, to ensure effective fire and smoke compartmentation within a structure and prevent the spread of smoke. This draft standard does not cover doors that are vertical sliding, or swinging doors used in hoist-way doors for lifts and dumbwaiters. Fire safety curtains and vault doors are also not covered in this standard.</t>
  </si>
  <si>
    <t>Doors and windows (ICS code(s): 91.060.50)</t>
  </si>
  <si>
    <t>91.060.50 - Doors and windows</t>
  </si>
  <si>
    <r>
      <rPr>
        <sz val="11"/>
        <rFont val="Calibri"/>
      </rPr>
      <t>https://members.wto.org/crnattachments/2026/TBT/KEN/26_01236_00_e.pdf</t>
    </r>
  </si>
  <si>
    <t>KS ISO 3575:2025, Continuous hot-dip zinc-coated and zinc-iron alloy-coated carbon steel sheet of commercial and drawing qualities. KS ISO 3008-1 Fire resistance tests — Door and shutter assemblies —Part 1: General requirements ISO 834-1, Fire-resistance tests — Elements of building construction — Part 1: General requirements ISO 834-8, Fire-resistance tests — Elements of building construction — Part 8: Specific requirements for non-load bearing vertical separating elements ISO 3009, Fire-resistance tests — Elements of building construction — Glazed elements KS ISO 13943, Fire safety — Vocabulary KS ISO 8275:2023 Hinged or pivoted doors — Determination of the resistance to vertical load KS ISO/IEC 17025, General requirements for the competence of testing and calibration laboratories EN 1154 – Controlled Door Closing Devices EN 1935– Single-Axis Hinges EN 1155 – Covers door closers with electrically powered hold-open functionality. EN 1158 – Pertains to door closer coordinators, such as those used with double doors.</t>
  </si>
  <si>
    <t>Guía Técnica. TECNOLOGÍA DE LOS ALIMENTOS. PRODUCTOS LÁCTEOS. TOMA DE MUESTRA Y MÉTODOS DE ANÁLISIS</t>
  </si>
  <si>
    <t>The notified Technical Guide establishes the following: Technical Guide. Food Technology. Milk Products. Sampling and Analysis Methods; (26 pages, in Spanish). This Technical Guide establishes the technical guidelines for sampling and analysis methods applicable to milk and milk products that are produced in, imported into, distributed and marketed in the Republic of Panama, to ensure standardized procedures, guarantee the quality and safety of products, and support control and verification actions undertaken by the competent authorities.</t>
  </si>
  <si>
    <t>Leche y productos lácteos en general (Código(s) de la ICS: 67.100.01)</t>
  </si>
  <si>
    <t>67.100.01 - Milk and milk products in general</t>
  </si>
  <si>
    <r>
      <rPr>
        <sz val="11"/>
        <rFont val="Calibri"/>
      </rPr>
      <t>https://members.wto.org/crnattachments/2026/TBT/PAN/26_01217_00_s.pdf</t>
    </r>
  </si>
  <si>
    <t>G/TBT/N/PAN/156- 2 - • FAO and WHO. 1995. General Standard for Food Additives. Codex Alimentarius Standard, CXS 192-1995. Codex Alimentarius Commission. Rome.• FAO and WHO. 1995.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1999. General Standard for the Use of Dairy Terms. Codex Alimentarius Standard, CXS 206-1999. Codex Alimentarius Commission. Rome.• FAO and WHO. 1999. Recommended Methods of Analysis and Sampling. Codex Alimentarius Standard, CXS 234-1999. Codex Alimentarius Commission. Rome.• FAO and WHO. 2004. General Guidelines on Sampling. Codex Alimentarius Standard, CXG 50-2004. Codex Alimentarius Commission. Rome.</t>
  </si>
  <si>
    <t>Reglamento Técnico. TECNOLOGÍA DE LOS ALIMENTOS. PRODUCTOS LÁCTEOS. CHEDDAR. ESPECIFICACIONES</t>
  </si>
  <si>
    <t>The notified Technical Regulations establish the following: Technical Regulations Food Technology. Milk Products. Cheddar. Specifications; (7 pages, in Spanish). The notified Technical Regulations establish the technical and sanitary, and quality provisions for cheddar cheese. They apply to the manufacturing, handling, distribution and marketing of this product.</t>
  </si>
  <si>
    <t>Queso (Código(s) de la ICS: 67.100.30)</t>
  </si>
  <si>
    <r>
      <rPr>
        <sz val="11"/>
        <rFont val="Calibri"/>
      </rPr>
      <t>https://members.wto.org/crnattachments/2026/TBT/PAN/26_01218_00_s.pdf</t>
    </r>
  </si>
  <si>
    <t>• FAO and WHO. 1995. General Standard for Food Additives. Codex Alimentarius Standard, CXS 192-1995. Codex Alimentarius Commission. Rome.G/TBT/N/PAN/157- 2 - • FAO and WHO. 1978. General Standard for Cheese. Codex Alimentarius Standard, CXS 283-1978. Codex Alimentarius Commission. Rome.• FAO and WHO. 2001. Group Standard for Unripened Cheese, including Fresh Cheese. Codex Alimentarius Standard, CXS 221-2001. Codex Alimentarius Commission. Rome.• FAO and WHO. 1999. General Standard for the Use of Dairy Terms. Codex Alimentarius Standard, CXS 206-1999. Codex Alimentarius Commission. Rome.• FAO and WHO. 1995.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1997. Guidelines for Use of Nutrition and Health Claims Codex Alimentarius Guidelines, CXG 23-1997. Codex Alimentarius Commission. Rome.• FAO and WHO. 1997. Guidelines for Use of Nutrition and Health Claims Codex Alimentarius Guidelines, CXG 23-1997. Codex Alimentarius Commission. Rome.• FAO and WHO. 2021. General Standard for the Labelling of Non-retail Containers of Foods, CXS 346-2021. Codex Alimentarius Commission. Rome.• FAO and WHO. 1999. Recommended Methods of Analysis and Sampling. Codex Alimentarius Standard, CXS 234-1999. Codex Alimentarius Commission. Rome.</t>
  </si>
  <si>
    <t>Reglamento Técnico. TECNOLOGÍA DE LOS ALIMENTOS. PRODUCTOS LÁCTEOS. MOZZARELLA. ESPECIFICACIONES</t>
  </si>
  <si>
    <t>The notified Technical Regulations establish the following:• Technical Regulations Food Technology. Milk Products. Mozzarella. Specifications; (8 pages, in Spanish).The notified Technical Regulations establish the technical and sanitary provisions for mozzarella cheese. They apply to the manufacturing, handling, distribution and marketing of this product.</t>
  </si>
  <si>
    <r>
      <rPr>
        <sz val="11"/>
        <rFont val="Calibri"/>
      </rPr>
      <t>https://members.wto.org/crnattachments/2026/TBT/PAN/26_01219_00_s.pdf</t>
    </r>
  </si>
  <si>
    <t>• FAO and WHO. 1995. General Standard for Food Additives. Codex Alimentarius Standard, CXS 192-1995. Codex Alimentarius Commission. Rome.• FAO and WHO. 1978. General Standard for Cheese. Codex Alimentarius Standard, CXS 283-1978. Codex Alimentarius Commission. Rome.• FAO and WHO. 2001. Group Standard for Unripened Cheese, including Fresh Cheese. Codex Alimentarius Standard, CXS 221-2001. Codex Alimentarius Commission. Rome.• FAO and WHO. 1999. General Standard for the Use of Dairy Terms. Codex Alimentarius Standard, CXS 206-1999. Codex Alimentarius Commission. Rome.• FAO and WHO. 1995.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1997. Guidelines for Use of Nutrition and Health Claims Codex Alimentarius Guidelines, CXG 23-1997. Codex Alimentarius Commission. Rome.• FAO and WHO. 2021. General Standard for the Labelling of Non-retail Containers of Foods, CXS 346-2021. Codex Alimentarius Commission. Rome.• FAO and WHO. 1999. Recommended Methods of Analysis and Sampling. Codex Alimentarius Standard, CXS 234-1999. Codex Alimentarius Commission. Rome.</t>
  </si>
  <si>
    <t>Reglamento Técnico. TECNOLOGÍA DE LOS ALIMENTOS. PRODUCTOS LÁCTEOS. LECHE LÍQUIDA SABORIZADA. ESPECIFICACIONES</t>
  </si>
  <si>
    <t>The notified Technical Regulations establish the following: Technical Regulations. Food Technology. Milk Products. Flavoured liquid milk. Specifications; (8 pages, in Spanish). The notified Technical Regulations establish the technical requirements that liquid milk with flavours must meet.</t>
  </si>
  <si>
    <t>Leche y productos lácteos procesados (Código(s) de la ICS: 67.100.10)</t>
  </si>
  <si>
    <r>
      <rPr>
        <sz val="11"/>
        <rFont val="Calibri"/>
      </rPr>
      <t>https://members.wto.org/crnattachments/2026/TBT/PAN/26_01220_00_s.pdf</t>
    </r>
  </si>
  <si>
    <t>• FAO and WHO. 1995. General Standard for Food Additives. Codex Alimentarius Standard, CXS 192-1995. Codex Alimentarius Commission. Rome.G/TBT/N/PAN/159- 2 - • FAO and WHO. 1995.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1999. General Standard for the Use of Dairy Terms. Codex Alimentarius Standard, CXS 206-1999.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t>
  </si>
  <si>
    <t>Prescribing the Guidelines for the Application of Certificate of Good Manufacturing Practice (GMP) Compliance for Local and Foreign Pharmaceutical Manufacturers</t>
  </si>
  <si>
    <t>The draft issuance prescribes the guidelines, procedures, documentary requirements, and regulatory framework for the application, issuance, renewal, and monitoring of Certificates of Good Manufacturing Practice (GMP) Compliance for both local and foreign pharmaceutical manufacturers.The measure includes:Requirements for GMP certification of pharmaceutical manufacturers;Procedures for application and evaluation;Mechanism for evaluation (Desktop and on-site inspection);Grounds for suspension, revocation, or cancellation of GMP certificates;The objective is to strengthen regulatory oversight, ensure product quality, safety, and efficacy, and harmonize GMP compliance requirements with internationally accepted standards.</t>
  </si>
  <si>
    <r>
      <rPr>
        <sz val="11"/>
        <rFont val="Calibri"/>
      </rPr>
      <t>https://members.wto.org/crnattachments/2026/TBT/PHL/26_01228_00_e.pdf
https://members.wto.org/crnattachments/2026/TBT/PHL/26_01228_01_e.pdf
https://members.wto.org/crnattachments/2026/TBT/PHL/26_01228_02_e.pdf
https://members.wto.org/crnattachments/2026/TBT/PHL/26_01228_03_e.pdf
https://members.wto.org/crnattachments/2026/TBT/PHL/26_01228_04_e.pdf
https://members.wto.org/crnattachments/2026/TBT/PHL/26_01228_05_e.pdf
https://members.wto.org/crnattachments/2026/TBT/PHL/26_01228_06_e.pdf
https://members.wto.org/crnattachments/2026/TBT/PHL/26_01228_07_e.pdf</t>
    </r>
  </si>
  <si>
    <t>Republic Act (RA) No. 3720, “Food, Drugs and Devices, and Cosmetics Act” as amended by Executive Order (EO) No. 175 and RA 9711Republic Act (RA) No. 9711, ““Food and Drug Administration (FDA) Act of 2009”Administrative Order No. 2013-0022 “Guidelines for Current Good Manufacturing Practice (cGMP) Clearance and Inspection of Foreign Drug Manufacturers’WHO Technical Report Series on Good Manufacturing PracticesPIC/S Guide to Good Manufacturing Practice (as applicable)</t>
  </si>
  <si>
    <t>ConsultationonRSS-Gen, Issue 6 (48 pages in English, 50 pages in French)</t>
  </si>
  <si>
    <t>Notice is hereby given by the Ministry of Innovation, Science and Economic Development Canada has amended the following standard:RSS-Gen, issue 6, General requirements for compliance of radio apparatus, sets out the general requirements applicable to licensed and licence-exempt radio apparatus.</t>
  </si>
  <si>
    <t>Telecommunications (ICS 33.170)</t>
  </si>
  <si>
    <t>33.170 - Television and radio broadcasting</t>
  </si>
  <si>
    <t>Consultation</t>
  </si>
  <si>
    <r>
      <rPr>
        <sz val="11"/>
        <rFont val="Calibri"/>
      </rPr>
      <t>https://www.rabc-cccr.ca/ised-radio-standards-specification-rss-gen-issue-6-feb-2026-general-requirements-for-compliance-of-radio-apparatus-ised-radio-standards-specification-rss-310-issue-6-feb-2026/</t>
    </r>
  </si>
  <si>
    <t>ConsultationonRSS-310, Issue 6 (10 pages in English, 10 pages in French)</t>
  </si>
  <si>
    <t>Notice is hereby given by the Ministry of Innovation, Science and Economic Development Canada has amended the following standard:RSS-310, issue 6, Licence-exempt radio apparatus: category II equipment, sets out the requirements for licence-exempt radio apparatus that is exempt from certification.</t>
  </si>
  <si>
    <t>Draft Commission Implementing Decision (EU) on the non-approval of terbutryn, 1,2-Benzisothiazol-3(2H)-one (BIT), and tetrahydro-1,3,4,6-tetrakis(hydroxymethyl)imidazo[4,5-d]imidazole-2,5(1H,3H)-dione (TMAD) as existing active substances for use in biocidal products of product-types 9, 9, and 12, respectively, in accordance with Regulation (EU) No 528/2012 of the European Parliament and of the Council</t>
  </si>
  <si>
    <t>This draft Commission Implementing Decision does not approve certain active substances in biocidal products pursuant to Regulation (EU) No 528/2012 of the European Parliament and of the Council. For these active substance/product-type combinations included in the review programme of existing active substances listed in Annex II to Regulation (EU) No 1062/2014, all the participants have withdrawn or are considered to have withdrawn their support. For these active substances the role of participant had not previously been taken over, but no notification has been submitted to the European Chemicals Agency. Therefore, all these active substance/product-type combinations should not be approved for use in biocidal products. As a consequence, also treated articles treated with or incorporating those active substances cannot be placed on the market in the Union 180 days after the decision.</t>
  </si>
  <si>
    <t>Biocidal products and treated articles treated with or incorporating biocidal products</t>
  </si>
  <si>
    <t>Protection of public health and of the environment. Harmonisation of the EU market on biocidal products</t>
  </si>
  <si>
    <r>
      <rPr>
        <sz val="11"/>
        <rFont val="Calibri"/>
      </rPr>
      <t>https://members.wto.org/crnattachments/2026/TBT/EEC/26_01207_00_e.pdf
https://members.wto.org/crnattachments/2026/TBT/EEC/26_01207_01_e.pdf</t>
    </r>
  </si>
  <si>
    <t>-Regulation (EU) No 528/2012 of the European Parliament and of the Council of 22 May 2012 concerning the making available on the market and use of biocidal products (OJ L 167, 27.6.2012, p. 1.). Available in all EU languages. EUR-Lex - 32012R0528 - EN - EUR-Lex (europa.eu)</t>
  </si>
  <si>
    <t>Draft Commission Delegated Regulation (EU) amending Regulation (EU) No 528/2012 of the European Parliament and of the Council as regards the restriction of the use for the active substance carbon dioxide in Annex I, Category 6, thereto</t>
  </si>
  <si>
    <t>This draft Commission Delegated Regulation amends Regulation (EU) No 528/2012 of the European Parliament and of the Council as regards the restriction of the use for the active substance carbon dioxide in Annex I, Category 6, thereto.The relevant restriction of carbon dioxide in Annex I, Category 6, is amended and replaced by a new restriction.</t>
  </si>
  <si>
    <t>Protection of public health and of the environment. Harmonisation of the EU market on biocidal products.</t>
  </si>
  <si>
    <r>
      <rPr>
        <sz val="11"/>
        <rFont val="Calibri"/>
      </rPr>
      <t>https://members.wto.org/crnattachments/2026/TBT/EEC/26_01208_00_e.pdf
https://members.wto.org/crnattachments/2026/TBT/EEC/26_01208_01_e.pdf</t>
    </r>
  </si>
  <si>
    <t>Draft Order of the Ministry of Economy, Environment and Agriculture of Ukraine "On Amendments to the Order of the Ministry of Agrarian Policy and Food of Ukraine No. 391 of 14 February 2024"</t>
  </si>
  <si>
    <t>The draft Order provides for amendments to the Order of the Ministry of Agrarian Policy and Food of Ukraine No. 391 "On Approval of the Requirements for Fruit Jams, Jellies, Marmalades and Sweetened Chestnut Puree" of 14 February 2024 (notified in document G/TBT/N/UKR/238/Add.1) and to the Requirements, by setting them out in a new version._x000D_
The proposed new version of the Requirements provides, in particular, for the following supplements:_x000D_
-the possibility of using the names 'marmalade' and 'marmalade extra' instead of the names of food products "jam" and 'jam extra' respectively, except in cases where jam and jam extra are made from citrus fruits;_x000D_
- an increase in the minimum total fruit content in the production of jam and extra jam, thereby reducing the amount of added sugar needed to achieve the minimum soluble dry matter content in these products, and contributing to healthier nutrition;_x000D_
- the possibility of adding appropriate concentrated juices in the production of jam, jelly, as well as the addition of food additives that comply with the Requirements for Food Additives, approved by the Order of the Ministry of Health of Ukraine No. 45 "On Approval of Requirements for Food Flavours, Requirements for Food Additives and Requirements for Food Enzymes" of 8 January 2024.The draft Order also proposes to exclude provisions regarding the use of sulphur dioxide (E 220) or its salts (E 221, E 222, E 223, E 224, E 226 and E 227) in the processing of fruit raw materials.Furthermore, pursuant to the amendments proposed to paragraph 3 of Order of the Ministry of Agrarian Policy and Food of Ukraine No. 391 of 14 February 2024, the words “may be placed on the market for three years” shall be replaced with the words “may be produced and/or placed on the market for three years”._x000D_
The draft Order developed in order to implement EU legislation._x000D_
The draft Order is also notified under the SPS Agreement.</t>
  </si>
  <si>
    <t>Fruit jams, jellies, marmalades, sweetened chestnut puree</t>
  </si>
  <si>
    <t>2007 - Jams, fruit jellies, marmalades, fruit or nut purée and fruit or nut pastes, obtained by cooking, whether or not containing added sugar or other sweetening matter</t>
  </si>
  <si>
    <t>67.080.10 - Fruits and derived products</t>
  </si>
  <si>
    <t>Six months after its official publication.</t>
  </si>
  <si>
    <r>
      <rPr>
        <sz val="11"/>
        <rFont val="Calibri"/>
      </rPr>
      <t>https://members.wto.org/crnattachments/2026/TBT/UKR/26_01191_00_x.pdf
https://me.gov.ua/Documents/Detail/1729f49f-c542-4648-a976-abb7660a60e4?lang=uk-UA&amp;title=ProktNakazuMinisterstvaEkonomiki DovkilliaTaSilskogoGospodarstvaUkrainiproVnesenniaZminDoNakazuMinisterstvaAgrarnoiPolitikiTaProdovolstvaUkrainiVid14-Liutogo2024-Roku391-</t>
    </r>
  </si>
  <si>
    <t>- Laws of Ukraine "On Basic Principles and Requirements for Food Safety and Quality, "On Consumer Information on Food Products";- Order of the Ministry of Agrarian Policy and Food of Ukraine No. 391 "On Approval of the Requirements for Fruit Jams, Jellies, Marmalades and Sweetened Chestnut Puree" of 14 February 2024 (notified in document G/TBT/N/UKR/283/Add.1);- Order of the Ministry of Health of Ukraine No. 45 "On Approval of Requirements for Food Flavours, Requirements for Food Additives and Requirements for Food Enzymes" of 8 January 2024;- Council Directive 2001/113/EC of 20 December 2001 relating to fruit jams, jellies and marmalades and sweetened chestnut purée intended for human consumption;- Directive (EU) 2024/1438 of the European Parliament and of the Council of 14 May 2024 amending Council Directives 2001/110/EC relating to honey, 2001/112/EC relating to fruit juices and certain similar products intended for human consumption, 2001/113/EC relating to fruit jams, jellies and marmalades and sweetened chestnut purée intended for human consumption, and 2001/114/EC relating to certain partly or wholly dehydrated preserved milk for human consumption.</t>
  </si>
  <si>
    <t>Approval of the 2023 Edition of the American Society of 
Mechanical Engineers Boiler and Pressure Vessel Code and Code Cases, 
Revision 41</t>
  </si>
  <si>
    <t>Proposed rule - The U.S. Nuclear Regulatory Commission (NRC) is proposing to 
amend its regulations to incorporate by reference the 2023 Edition of 
the American Society of Mechanical Engineers (ASME) Boiler and Pressure 
Vessel Code. This action is in accordance with the NRC's policy to 
periodically update the regulations to incorporate by reference new 
editions of the ASME Codes and is intended to maintain the safety of 
nuclear power plants and to make NRC activities more effective and 
efficient. The NRC also is proposing to amend its regulations to 
incorporate by reference proposed revisions of three regulatory guides, 
which would approve new, revised, and reaffirmed code cases published 
by the ASME. This proposed action would allow nuclear power plant 
licensees and applicants to use the code cases listed in these draft 
regulatory guides as voluntary alternatives to engineering standards 
for the construction, inservice inspection, and inservice testing of 
nuclear power plant components. This proposed rule also incorporates 
minor editorial corrections. The NRC is requesting comments on this 
proposed rule, on the draft versions of three regulatory guides, and 
the draft version of an additional regulatory guide which will not be 
incorporated by reference.&gt;</t>
  </si>
  <si>
    <t>Nuclear power plant engineering; Quality (ICS code(s): 03.120); Nuclear energy engineering (ICS code(s): 27.120)</t>
  </si>
  <si>
    <t>03.120 - Quality; 27.120 - Nuclear energy engineering</t>
  </si>
  <si>
    <t>Protection of human health or safety (TBT); Quality requirements (TBT); Cost saving and productivity enhancement (TBT)</t>
  </si>
  <si>
    <r>
      <rPr>
        <sz val="11"/>
        <rFont val="Calibri"/>
      </rPr>
      <t>https://members.wto.org/crnattachments/2026/TBT/USA/26_01188_00_e.pdf</t>
    </r>
  </si>
  <si>
    <t xml:space="preserve">91 Federal Register (FR) 9733, 27 February 2026; Title 10 Code of Federal Regulations (CFR) Part 50_x000D_
https://www.govinfo.gov/content/pkg/FR-2026-02-27/html/2026-03993.htm_x000D_
https://www.govinfo.gov/content/pkg/FR-2026-02-27/pdf/2026-03993.pdfThis proposed rule is identified by Docket Number NRC-2020-0029. The Docket Folder is available on Regulations.gov at https://www.regulations.gov/docket/NRC-2020-0029/document and provides access to primary and supporting documents as well as comments received. Documents are also accessible from Regulations.gov by searching the Docket Number. _x000D_
Draft Regulatory Guide (DG) DG-1446 - RG 1.84, "Design, Fabrication, and Materials Code Case Acceptability, ASME Section III,'' Revision 41_x000D_
Draft Regulatory Guide (DG) DG-1447 - RG 1.147, "Inservice Inspection Code Case Acceptability, ASME Section XI, Division 1,'' Revision 22 Draft Regulatory Guide (DG) DG-1448 - RG 1.192, "Operation and Maintenance [OM] Code Case Acceptability, ASME OM Code,'' Revision 6_x000D_
</t>
  </si>
  <si>
    <t>Implementing Statutory Addition of Certain Per- and 
Polyfluoroalkyl Substances (PFAS) to the Toxics Release Inventory 
Beginning With Reporting Year 2026</t>
  </si>
  <si>
    <t>Final Rule - The Environmental Protection Agency (EPA or the Agency) is 
updating the list of chemicals subject to toxic chemical release 
reporting under the Emergency Planning and Community Right-to-Know Act &gt;EPCRA) and the Pollution Prevention Act (PPA). Specifically, this 
action updates the regulations to identify one perfluoroalkyl substance 
that must be reported pursuant to the National Defense Authorization 
Act for Fiscal Year 2020 (FY 2020 NDAA) enacted on 20 December 2019. 
As this action is being taken to conform the regulations to a 
Congressional legislative mandate, notice and comment rulemaking is 
unnecessary.</t>
  </si>
  <si>
    <t>Per- and Polyfluoroalkyl Substances; Production in the chemical industry (ICS code(s): 71.020); Products of the chemical industry (ICS code(s): 71.100)</t>
  </si>
  <si>
    <t>71.020 - Production in the chemical industry; 71.100 - Products of the chemical industry</t>
  </si>
  <si>
    <r>
      <rPr>
        <sz val="11"/>
        <rFont val="Calibri"/>
      </rPr>
      <t>https://members.wto.org/crnattachments/2026/TBT/USA/26_01187_00_e.pdf</t>
    </r>
  </si>
  <si>
    <t>91 Federal Register (FR) 9728, 27 February 2026; Title 40 Code of Federal Regulations (CFR) Part 372_x000D_
https://www.govinfo.gov/content/pkg/FR-2026-02-27/html/2026-03944.htmhttps://www.govinfo.gov/content/pkg/FR-2026-02-27/pdf/2026-03944.pdfThis final rule is identified by Docket Number EPA-HQ-OPPT-2024-0044. The Docket Folder is available on Regulations.gov at https://www.regulations.gov/docket/EPA-HQ-OPPT-2024-0044/document and provides access to primary and supporting documents. Documents are also accessible from Regulations.gov by searching the Docket Number.</t>
  </si>
  <si>
    <t>Draft Decree on the Management of Cosmetics</t>
  </si>
  <si>
    <t>Description of content: _x000D_
1. This draft Decree regulates the management of cosmetics, including:_x000D_
a) Declaration of cosmetic products;_x000D_
b) Manufacture of cosmetics in Vietnam;_x000D_
c) Management of imported cosmetic products and issuance of Certificates of Free Sale for exported cosmetic products;_x000D_
d) Product information dossiers, labeling and advertising of cosmetics;_x000D_
e) Online dossiers, procedures, and record keeping;_x000D_
f) Inspection, monitoring and ensuring the safety and quality of cosmetic products;_x000D_
g) Recall of cosmetic products, revocation of the registration number of the cosmetic product declaration form, and cessation of receiving applications for cosmetic product declarations._x000D_
2. This draft Decree applies to domestic and foreign agencies, organizations, and individuals involved in activities related to cosmetic products in Vietnam._x000D_
The Draft Decree consists of 10 Chapters and 52 Articles, specifically:_x000D_
1. Chapter I – General Provisions (02 Articles)_x000D_
Provides for the scope of regulation, subjects of application and interpretation of terms._x000D_
2. Chapter II – Cosmetic Product Notification (12 Articles), provides for:_x000D_
- Requirements on the safety and quality of cosmetic products;_x000D_
- Cosmetic products must be notified to the competent state management authority before being placed on the market;_x000D_
- Dossiers and procedures for product notification, post-notification amendments, and applications for renewal of notification validity;_x000D_
- Following notification and public disclosure of product information, the competent state authority shall conduct post-notification dossier review and carry out inspection and supervision of cosmetic products circulated on the Vietnamese market._x000D_
3. Chapter III – Manufacture of Cosmetics in Viet Nam (07 Articles), provides for:_x000D_
- Cosmetic manufacturing establishments must satisfy requirements relating to personnel, facilities, equipment and quality management systems, and shall be subject to periodic assessment every three (03) years or extraordinary inspection;_x000D_
- Establishes unified conditions for the issuance of the Certificate of Eligibility for Cosmetic Manufacture and the CGMP Certificate;_x000D_
- Decentralization to Provincial People’s Committees the authority to issue, amend and revoke the Certificate of Eligibility for Cosmetic Manufacture and the CGMP Certificate;_x000D_
- Provides specific cases for revocation of the Certificate of Eligibility for Cosmetic Manufacture._x000D_
4. Chapter IV – Management of Imported Cosmetics and Issuance of Certificates of Free Sale (CFS) for Exported Cosmetics (03 Articles), provides for:_x000D_
- Imported cosmetic products must be notified prior to customs clearance, except in cases such as importation for research or testing purposes, importation by diplomatic missions, personal gifts not intended for commercial purposes, etc.;_x000D_
- Provisions on the issuance of Certificates of Free Sale (CFS) for domestically manufactured cosmetic products intended for export._x000D_
5. Chapter V – Product Information File (PIF), Advertising and Labelling of Cosmetics (03 Articles), provides for:_x000D_
- Cosmetic products placed on the market must have a Product Information File (PIF) in accordance with ASEAN guidelines;_x000D_
- Labelling of cosmetic products shall comply with the legislation on goods labelling, and mandatory labelling requirements shall be implemented in accordance with the ASEAN Cosmetic Agreement;_x000D_
- Cosmetic advertising shall comply with the law on advertising and shall not require prior content approval._x000D_
6. Chapter VI – Online Dossiers, Procedures and Electronic Record Retention (03 Articles)_x000D_
Provides for requirements applicable to online dossiers; provisions on online procedures; and electronic record retention._x000D_
7. Chapter VII – Inspection, Supervision and Assurance of Cosmetic Safety and Quality (04 Articles), provides for:_x000D_
- Detailed provisions on post-notification dossier review;_x000D_
- Detailed provisions on specialized inspection. Cosmetic products that have undergone compliant post-notification dossier review shall not be subject to re-inspection;_x000D_
- Risk-based prioritization for quality inspection according to the level of risk posed by cosmetic products;_x000D_
- Specification of competent authorities designated to conduct sampling and testing of cosmetic products for quality control._x000D_
8. Chapter VIII – Recall of Cosmetic Products, Revocation of Notification Receipt Numbers and Suspension of Acceptance of Notification Dossiers (04 Articles), provides for:_x000D_
- Cases of recall of cosmetic products; cases of revocation of notification receipt numbers and suspension of acceptance of notification dossiers;_x000D_
- Forms, competence and responsibilities relating to the recall of cosmetic products._x000D_
9. Chapter IX – Organization of Implementation (09 Articles)_x000D_
Provides for the responsibilities of ministries, sectors, organizations and individuals engaged in the manufacture and trading of cosmetic products._x000D_
10. Chapter X – Implementation Provisions (05 Articles)_x000D_
Provides for transitional provisions, entry into force, reference clauses and responsibilities for implementation.</t>
  </si>
  <si>
    <t>Cosmetics</t>
  </si>
  <si>
    <t>- To implement the provisions of the 2025 Law on Promulgation of Legal Documents (amended and supplemented by Law No. 87/2025/QH15 dated June 25, 2025) and Decree No. 78/2025/ND-CP dated 01 April 2025 of the Government providing guidance on its implementation (amended and supplemented by Decree No. 187/2025/ND-CP dated July 1, 2025);_x000D_
- To implement Decision No. 150/QD-TTg dated 16 January 2025 of the Prime Minister promulgating the 2025 Government Working Program_x000D_
- The Ministry of Health is responsible for drafting the Decree on Cosmetic Management for submission to the Prime Minister.</t>
  </si>
  <si>
    <r>
      <rPr>
        <sz val="11"/>
        <rFont val="Calibri"/>
      </rPr>
      <t>https://members.wto.org/crnattachments/2026/TBT/VNM/26_01197_00_x.pdf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</si>
</sst>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Calibri"/>
    </font>
    <font>
      <b/>
      <sz val="11"/>
      <name val="Calibri"/>
    </font>
    <font>
      <u/>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92"/>
  <sheetViews>
    <sheetView tabSelected="1" topLeftCell="A45" workbookViewId="0">
      <selection activeCell="B6" sqref="B6"/>
    </sheetView>
  </sheetViews>
  <sheetFormatPr defaultRowHeight="15" x14ac:dyDescent="0.25"/>
  <cols>
    <col min="1" max="1" width="100" style="2" customWidth="1"/>
    <col min="2" max="2" width="30" customWidth="1"/>
    <col min="3" max="3" width="20" style="4" customWidth="1"/>
    <col min="4" max="4" width="50" customWidth="1"/>
    <col min="5" max="6" width="100" style="2" customWidth="1"/>
    <col min="8" max="12" width="100" style="2" customWidth="1"/>
    <col min="13" max="13" width="100" customWidth="1"/>
    <col min="14" max="16" width="30" style="4" customWidth="1"/>
    <col min="17" max="28" width="100" customWidth="1"/>
    <col min="29" max="29" width="100" style="2" customWidth="1"/>
    <col min="30" max="34" width="100" customWidth="1"/>
    <col min="35" max="35" width="100" style="2" customWidth="1"/>
  </cols>
  <sheetData>
    <row r="1" spans="1:35" ht="30" customHeight="1" x14ac:dyDescent="0.25">
      <c r="A1" s="3" t="s">
        <v>5</v>
      </c>
      <c r="B1" s="1" t="s">
        <v>0</v>
      </c>
      <c r="C1" s="5" t="s">
        <v>1</v>
      </c>
      <c r="D1" s="1" t="s">
        <v>2</v>
      </c>
      <c r="E1" s="3" t="s">
        <v>3</v>
      </c>
      <c r="F1" s="3" t="s">
        <v>4</v>
      </c>
      <c r="H1" s="3" t="s">
        <v>6</v>
      </c>
      <c r="I1" s="3" t="s">
        <v>7</v>
      </c>
      <c r="J1" s="3" t="s">
        <v>8</v>
      </c>
      <c r="K1" s="3" t="s">
        <v>9</v>
      </c>
      <c r="L1" s="3" t="s">
        <v>10</v>
      </c>
      <c r="M1" s="1" t="s">
        <v>11</v>
      </c>
      <c r="N1" s="5" t="s">
        <v>12</v>
      </c>
      <c r="O1" s="5" t="s">
        <v>13</v>
      </c>
      <c r="P1" s="5" t="s">
        <v>14</v>
      </c>
      <c r="Q1" s="1" t="s">
        <v>15</v>
      </c>
      <c r="R1" s="1" t="s">
        <v>16</v>
      </c>
      <c r="S1" s="1" t="s">
        <v>17</v>
      </c>
      <c r="T1" s="1" t="s">
        <v>18</v>
      </c>
      <c r="U1" s="1" t="s">
        <v>19</v>
      </c>
      <c r="V1" s="1" t="s">
        <v>20</v>
      </c>
      <c r="W1" s="1" t="s">
        <v>21</v>
      </c>
      <c r="X1" s="1" t="s">
        <v>22</v>
      </c>
      <c r="Y1" s="1" t="s">
        <v>23</v>
      </c>
      <c r="Z1" s="1" t="s">
        <v>24</v>
      </c>
      <c r="AA1" s="1" t="s">
        <v>25</v>
      </c>
      <c r="AB1" s="1" t="s">
        <v>26</v>
      </c>
      <c r="AC1" s="3" t="s">
        <v>27</v>
      </c>
      <c r="AD1" s="1" t="s">
        <v>28</v>
      </c>
      <c r="AE1" s="1" t="s">
        <v>29</v>
      </c>
      <c r="AF1" s="1" t="s">
        <v>30</v>
      </c>
      <c r="AG1" s="1" t="s">
        <v>31</v>
      </c>
      <c r="AH1" s="1" t="s">
        <v>32</v>
      </c>
      <c r="AI1" s="3" t="s">
        <v>33</v>
      </c>
    </row>
    <row r="2" spans="1:35" ht="60" x14ac:dyDescent="0.25">
      <c r="A2" s="8" t="s">
        <v>37</v>
      </c>
      <c r="B2" s="6" t="s">
        <v>34</v>
      </c>
      <c r="C2" s="7">
        <v>46142</v>
      </c>
      <c r="D2" s="9" t="str">
        <f>HYPERLINK("https://www.epingalert.org/en/Search?viewData= G/TBT/N/CHN/2253"," G/TBT/N/CHN/2253")</f>
        <v xml:space="preserve"> G/TBT/N/CHN/2253</v>
      </c>
      <c r="E2" s="8" t="s">
        <v>35</v>
      </c>
      <c r="F2" s="8" t="s">
        <v>36</v>
      </c>
      <c r="H2" s="8" t="s">
        <v>38</v>
      </c>
      <c r="I2" s="8" t="s">
        <v>39</v>
      </c>
      <c r="J2" s="8" t="s">
        <v>40</v>
      </c>
      <c r="K2" s="8" t="s">
        <v>41</v>
      </c>
      <c r="L2" s="8" t="s">
        <v>41</v>
      </c>
      <c r="M2" s="6"/>
      <c r="N2" s="7">
        <v>46202</v>
      </c>
      <c r="O2" s="7" t="s">
        <v>42</v>
      </c>
      <c r="P2" s="7" t="s">
        <v>43</v>
      </c>
      <c r="Q2" s="6" t="s">
        <v>44</v>
      </c>
      <c r="R2" s="8" t="s">
        <v>45</v>
      </c>
      <c r="S2" t="str">
        <f>HYPERLINK("https://docs.wto.org/imrd/directdoc.asp?DDFDocuments/t/G/TBTN26/CHN2253.docx", "https://docs.wto.org/imrd/directdoc.asp?DDFDocuments/t/G/TBTN26/CHN2253.docx")</f>
        <v>https://docs.wto.org/imrd/directdoc.asp?DDFDocuments/t/G/TBTN26/CHN2253.docx</v>
      </c>
      <c r="T2" t="str">
        <f>HYPERLINK("https://docs.wto.org/imrd/directdoc.asp?DDFDocuments/u/G/TBTN26/CHN2253.docx", "https://docs.wto.org/imrd/directdoc.asp?DDFDocuments/u/G/TBTN26/CHN2253.docx")</f>
        <v>https://docs.wto.org/imrd/directdoc.asp?DDFDocuments/u/G/TBTN26/CHN2253.docx</v>
      </c>
      <c r="V2" t="s">
        <v>46</v>
      </c>
      <c r="W2" t="s">
        <v>47</v>
      </c>
      <c r="X2" t="s">
        <v>47</v>
      </c>
      <c r="Y2" t="s">
        <v>47</v>
      </c>
      <c r="Z2" t="s">
        <v>47</v>
      </c>
      <c r="AA2" t="s">
        <v>47</v>
      </c>
      <c r="AB2" t="s">
        <v>47</v>
      </c>
      <c r="AC2" s="2" t="s">
        <v>41</v>
      </c>
      <c r="AD2" t="s">
        <v>41</v>
      </c>
      <c r="AE2" t="s">
        <v>41</v>
      </c>
      <c r="AF2" t="s">
        <v>41</v>
      </c>
      <c r="AG2" t="s">
        <v>41</v>
      </c>
      <c r="AH2" t="s">
        <v>41</v>
      </c>
      <c r="AI2" s="2" t="s">
        <v>41</v>
      </c>
    </row>
    <row r="3" spans="1:35" ht="75" x14ac:dyDescent="0.25">
      <c r="A3" s="8" t="s">
        <v>51</v>
      </c>
      <c r="B3" s="6" t="s">
        <v>48</v>
      </c>
      <c r="C3" s="7">
        <v>46142</v>
      </c>
      <c r="D3" s="9" t="str">
        <f>HYPERLINK("https://www.epingalert.org/en/Search?viewData= G/TBT/N/EGY/577"," G/TBT/N/EGY/577")</f>
        <v xml:space="preserve"> G/TBT/N/EGY/577</v>
      </c>
      <c r="E3" s="8" t="s">
        <v>49</v>
      </c>
      <c r="F3" s="8" t="s">
        <v>50</v>
      </c>
      <c r="H3" s="8" t="s">
        <v>41</v>
      </c>
      <c r="I3" s="8" t="s">
        <v>52</v>
      </c>
      <c r="J3" s="8" t="s">
        <v>53</v>
      </c>
      <c r="K3" s="8" t="s">
        <v>54</v>
      </c>
      <c r="L3" s="8" t="s">
        <v>55</v>
      </c>
      <c r="M3" s="6"/>
      <c r="N3" s="7">
        <v>46202</v>
      </c>
      <c r="O3" s="7" t="s">
        <v>42</v>
      </c>
      <c r="P3" s="7" t="s">
        <v>42</v>
      </c>
      <c r="Q3" s="6" t="s">
        <v>44</v>
      </c>
      <c r="R3" s="6"/>
      <c r="S3" t="str">
        <f>HYPERLINK("https://docs.wto.org/imrd/directdoc.asp?DDFDocuments/t/G/TBTN26/EGY577.docx", "https://docs.wto.org/imrd/directdoc.asp?DDFDocuments/t/G/TBTN26/EGY577.docx")</f>
        <v>https://docs.wto.org/imrd/directdoc.asp?DDFDocuments/t/G/TBTN26/EGY577.docx</v>
      </c>
      <c r="T3" t="str">
        <f>HYPERLINK("https://docs.wto.org/imrd/directdoc.asp?DDFDocuments/u/G/TBTN26/EGY577.docx", "https://docs.wto.org/imrd/directdoc.asp?DDFDocuments/u/G/TBTN26/EGY577.docx")</f>
        <v>https://docs.wto.org/imrd/directdoc.asp?DDFDocuments/u/G/TBTN26/EGY577.docx</v>
      </c>
      <c r="U3" t="str">
        <f>HYPERLINK("https://docs.wto.org/imrd/directdoc.asp?DDFDocuments/v/G/TBTN26/EGY577.docx", "https://docs.wto.org/imrd/directdoc.asp?DDFDocuments/v/G/TBTN26/EGY577.docx")</f>
        <v>https://docs.wto.org/imrd/directdoc.asp?DDFDocuments/v/G/TBTN26/EGY577.docx</v>
      </c>
      <c r="V3" t="s">
        <v>46</v>
      </c>
      <c r="W3" t="s">
        <v>47</v>
      </c>
      <c r="X3" t="s">
        <v>47</v>
      </c>
      <c r="Y3" t="s">
        <v>47</v>
      </c>
      <c r="Z3" t="s">
        <v>47</v>
      </c>
      <c r="AA3" t="s">
        <v>47</v>
      </c>
      <c r="AB3" t="s">
        <v>47</v>
      </c>
      <c r="AC3" s="2" t="s">
        <v>56</v>
      </c>
      <c r="AD3" t="s">
        <v>41</v>
      </c>
      <c r="AE3" t="s">
        <v>41</v>
      </c>
      <c r="AF3" t="s">
        <v>41</v>
      </c>
      <c r="AG3" t="s">
        <v>41</v>
      </c>
      <c r="AH3" t="s">
        <v>41</v>
      </c>
      <c r="AI3" s="2" t="s">
        <v>41</v>
      </c>
    </row>
    <row r="4" spans="1:35" ht="60" x14ac:dyDescent="0.25">
      <c r="A4" s="8" t="s">
        <v>51</v>
      </c>
      <c r="B4" s="6" t="s">
        <v>48</v>
      </c>
      <c r="C4" s="7">
        <v>46142</v>
      </c>
      <c r="D4" s="9" t="str">
        <f>HYPERLINK("https://www.epingalert.org/en/Search?viewData= G/TBT/N/EGY/578"," G/TBT/N/EGY/578")</f>
        <v xml:space="preserve"> G/TBT/N/EGY/578</v>
      </c>
      <c r="E4" s="8" t="s">
        <v>57</v>
      </c>
      <c r="F4" s="8" t="s">
        <v>58</v>
      </c>
      <c r="H4" s="8" t="s">
        <v>41</v>
      </c>
      <c r="I4" s="8" t="s">
        <v>52</v>
      </c>
      <c r="J4" s="8" t="s">
        <v>53</v>
      </c>
      <c r="K4" s="8" t="s">
        <v>54</v>
      </c>
      <c r="L4" s="8" t="s">
        <v>55</v>
      </c>
      <c r="M4" s="6"/>
      <c r="N4" s="7">
        <v>46202</v>
      </c>
      <c r="O4" s="7" t="s">
        <v>42</v>
      </c>
      <c r="P4" s="7" t="s">
        <v>42</v>
      </c>
      <c r="Q4" s="6" t="s">
        <v>44</v>
      </c>
      <c r="R4" s="6"/>
      <c r="S4" t="str">
        <f>HYPERLINK("https://docs.wto.org/imrd/directdoc.asp?DDFDocuments/t/G/TBTN26/EGY578.docx", "https://docs.wto.org/imrd/directdoc.asp?DDFDocuments/t/G/TBTN26/EGY578.docx")</f>
        <v>https://docs.wto.org/imrd/directdoc.asp?DDFDocuments/t/G/TBTN26/EGY578.docx</v>
      </c>
      <c r="T4" t="str">
        <f>HYPERLINK("https://docs.wto.org/imrd/directdoc.asp?DDFDocuments/u/G/TBTN26/EGY578.docx", "https://docs.wto.org/imrd/directdoc.asp?DDFDocuments/u/G/TBTN26/EGY578.docx")</f>
        <v>https://docs.wto.org/imrd/directdoc.asp?DDFDocuments/u/G/TBTN26/EGY578.docx</v>
      </c>
      <c r="U4" t="str">
        <f>HYPERLINK("https://docs.wto.org/imrd/directdoc.asp?DDFDocuments/v/G/TBTN26/EGY578.docx", "https://docs.wto.org/imrd/directdoc.asp?DDFDocuments/v/G/TBTN26/EGY578.docx")</f>
        <v>https://docs.wto.org/imrd/directdoc.asp?DDFDocuments/v/G/TBTN26/EGY578.docx</v>
      </c>
      <c r="V4" t="s">
        <v>46</v>
      </c>
      <c r="W4" t="s">
        <v>47</v>
      </c>
      <c r="X4" t="s">
        <v>47</v>
      </c>
      <c r="Y4" t="s">
        <v>47</v>
      </c>
      <c r="Z4" t="s">
        <v>47</v>
      </c>
      <c r="AA4" t="s">
        <v>47</v>
      </c>
      <c r="AB4" t="s">
        <v>47</v>
      </c>
      <c r="AC4" s="2" t="s">
        <v>59</v>
      </c>
      <c r="AD4" t="s">
        <v>41</v>
      </c>
      <c r="AE4" t="s">
        <v>41</v>
      </c>
      <c r="AF4" t="s">
        <v>41</v>
      </c>
      <c r="AG4" t="s">
        <v>41</v>
      </c>
      <c r="AH4" t="s">
        <v>41</v>
      </c>
      <c r="AI4" s="2" t="s">
        <v>41</v>
      </c>
    </row>
    <row r="5" spans="1:35" ht="30" x14ac:dyDescent="0.25">
      <c r="A5" s="8" t="s">
        <v>63</v>
      </c>
      <c r="B5" s="6" t="s">
        <v>60</v>
      </c>
      <c r="C5" s="7">
        <v>46142</v>
      </c>
      <c r="D5" s="9" t="str">
        <f>HYPERLINK("https://www.epingalert.org/en/Search?viewData= G/TBT/N/IND/433"," G/TBT/N/IND/433")</f>
        <v xml:space="preserve"> G/TBT/N/IND/433</v>
      </c>
      <c r="E5" s="8" t="s">
        <v>61</v>
      </c>
      <c r="F5" s="8" t="s">
        <v>62</v>
      </c>
      <c r="H5" s="8" t="s">
        <v>41</v>
      </c>
      <c r="I5" s="8" t="s">
        <v>64</v>
      </c>
      <c r="J5" s="8" t="s">
        <v>65</v>
      </c>
      <c r="K5" s="8" t="s">
        <v>66</v>
      </c>
      <c r="L5" s="8" t="s">
        <v>41</v>
      </c>
      <c r="M5" s="6"/>
      <c r="N5" s="7">
        <v>46202</v>
      </c>
      <c r="O5" s="7" t="s">
        <v>42</v>
      </c>
      <c r="P5" s="7" t="s">
        <v>67</v>
      </c>
      <c r="Q5" s="6" t="s">
        <v>44</v>
      </c>
      <c r="R5" s="8" t="s">
        <v>68</v>
      </c>
      <c r="S5" t="str">
        <f>HYPERLINK("https://docs.wto.org/imrd/directdoc.asp?DDFDocuments/t/G/TBTN26/IND433.docx", "https://docs.wto.org/imrd/directdoc.asp?DDFDocuments/t/G/TBTN26/IND433.docx")</f>
        <v>https://docs.wto.org/imrd/directdoc.asp?DDFDocuments/t/G/TBTN26/IND433.docx</v>
      </c>
      <c r="T5" t="str">
        <f>HYPERLINK("https://docs.wto.org/imrd/directdoc.asp?DDFDocuments/u/G/TBTN26/IND433.docx", "https://docs.wto.org/imrd/directdoc.asp?DDFDocuments/u/G/TBTN26/IND433.docx")</f>
        <v>https://docs.wto.org/imrd/directdoc.asp?DDFDocuments/u/G/TBTN26/IND433.docx</v>
      </c>
      <c r="V5" t="s">
        <v>47</v>
      </c>
      <c r="W5" t="s">
        <v>47</v>
      </c>
      <c r="X5" t="s">
        <v>46</v>
      </c>
      <c r="Y5" t="s">
        <v>47</v>
      </c>
      <c r="Z5" t="s">
        <v>47</v>
      </c>
      <c r="AA5" t="s">
        <v>47</v>
      </c>
      <c r="AB5" t="s">
        <v>47</v>
      </c>
      <c r="AC5" s="2" t="s">
        <v>69</v>
      </c>
      <c r="AD5" t="s">
        <v>41</v>
      </c>
      <c r="AE5" t="s">
        <v>41</v>
      </c>
      <c r="AF5" t="s">
        <v>41</v>
      </c>
      <c r="AG5" t="s">
        <v>41</v>
      </c>
      <c r="AH5" t="s">
        <v>41</v>
      </c>
      <c r="AI5" s="2" t="s">
        <v>41</v>
      </c>
    </row>
    <row r="6" spans="1:35" ht="315" x14ac:dyDescent="0.25">
      <c r="A6" s="8" t="s">
        <v>73</v>
      </c>
      <c r="B6" s="6" t="s">
        <v>70</v>
      </c>
      <c r="C6" s="7">
        <v>46142</v>
      </c>
      <c r="D6" s="9" t="str">
        <f>HYPERLINK("https://www.epingalert.org/en/Search?viewData= G/TBT/N/MEX/564"," G/TBT/N/MEX/564")</f>
        <v xml:space="preserve"> G/TBT/N/MEX/564</v>
      </c>
      <c r="E6" s="8" t="s">
        <v>71</v>
      </c>
      <c r="F6" s="8" t="s">
        <v>72</v>
      </c>
      <c r="H6" s="8" t="s">
        <v>41</v>
      </c>
      <c r="I6" s="8" t="s">
        <v>74</v>
      </c>
      <c r="J6" s="8" t="s">
        <v>75</v>
      </c>
      <c r="K6" s="8" t="s">
        <v>41</v>
      </c>
      <c r="L6" s="8" t="s">
        <v>76</v>
      </c>
      <c r="M6" s="6"/>
      <c r="N6" s="7">
        <v>46202</v>
      </c>
      <c r="O6" s="7" t="s">
        <v>42</v>
      </c>
      <c r="P6" s="7" t="s">
        <v>42</v>
      </c>
      <c r="Q6" s="6" t="s">
        <v>44</v>
      </c>
      <c r="R6" s="8" t="s">
        <v>77</v>
      </c>
      <c r="U6" t="str">
        <f>HYPERLINK("https://docs.wto.org/imrd/directdoc.asp?DDFDocuments/v/G/TBTN26/MEX564.docx", "https://docs.wto.org/imrd/directdoc.asp?DDFDocuments/v/G/TBTN26/MEX564.docx")</f>
        <v>https://docs.wto.org/imrd/directdoc.asp?DDFDocuments/v/G/TBTN26/MEX564.docx</v>
      </c>
      <c r="V6" t="s">
        <v>46</v>
      </c>
      <c r="W6" t="s">
        <v>47</v>
      </c>
      <c r="X6" t="s">
        <v>46</v>
      </c>
      <c r="Y6" t="s">
        <v>47</v>
      </c>
      <c r="Z6" t="s">
        <v>47</v>
      </c>
      <c r="AA6" t="s">
        <v>47</v>
      </c>
      <c r="AB6" t="s">
        <v>47</v>
      </c>
      <c r="AC6" s="2" t="s">
        <v>78</v>
      </c>
      <c r="AD6" t="s">
        <v>41</v>
      </c>
      <c r="AE6" t="s">
        <v>41</v>
      </c>
      <c r="AF6" t="s">
        <v>41</v>
      </c>
      <c r="AG6" t="s">
        <v>41</v>
      </c>
      <c r="AH6" t="s">
        <v>41</v>
      </c>
      <c r="AI6" s="2" t="s">
        <v>41</v>
      </c>
    </row>
    <row r="7" spans="1:35" ht="90" x14ac:dyDescent="0.25">
      <c r="A7" s="8" t="s">
        <v>81</v>
      </c>
      <c r="B7" s="6" t="s">
        <v>70</v>
      </c>
      <c r="C7" s="7">
        <v>46142</v>
      </c>
      <c r="D7" s="9" t="str">
        <f>HYPERLINK("https://www.epingalert.org/en/Search?viewData= G/TBT/N/MEX/565"," G/TBT/N/MEX/565")</f>
        <v xml:space="preserve"> G/TBT/N/MEX/565</v>
      </c>
      <c r="E7" s="8" t="s">
        <v>79</v>
      </c>
      <c r="F7" s="8" t="s">
        <v>80</v>
      </c>
      <c r="H7" s="8" t="s">
        <v>41</v>
      </c>
      <c r="I7" s="8" t="s">
        <v>82</v>
      </c>
      <c r="J7" s="8" t="s">
        <v>83</v>
      </c>
      <c r="K7" s="8" t="s">
        <v>41</v>
      </c>
      <c r="L7" s="8" t="s">
        <v>41</v>
      </c>
      <c r="M7" s="6"/>
      <c r="N7" s="7">
        <v>46202</v>
      </c>
      <c r="O7" s="7" t="s">
        <v>42</v>
      </c>
      <c r="P7" s="7" t="s">
        <v>42</v>
      </c>
      <c r="Q7" s="6" t="s">
        <v>44</v>
      </c>
      <c r="R7" s="8" t="s">
        <v>84</v>
      </c>
      <c r="U7" t="str">
        <f>HYPERLINK("https://docs.wto.org/imrd/directdoc.asp?DDFDocuments/v/G/TBTN26/MEX565.docx", "https://docs.wto.org/imrd/directdoc.asp?DDFDocuments/v/G/TBTN26/MEX565.docx")</f>
        <v>https://docs.wto.org/imrd/directdoc.asp?DDFDocuments/v/G/TBTN26/MEX565.docx</v>
      </c>
      <c r="V7" t="s">
        <v>46</v>
      </c>
      <c r="W7" t="s">
        <v>47</v>
      </c>
      <c r="X7" t="s">
        <v>46</v>
      </c>
      <c r="Y7" t="s">
        <v>47</v>
      </c>
      <c r="Z7" t="s">
        <v>47</v>
      </c>
      <c r="AA7" t="s">
        <v>47</v>
      </c>
      <c r="AB7" t="s">
        <v>47</v>
      </c>
      <c r="AC7" s="2" t="s">
        <v>85</v>
      </c>
      <c r="AD7" t="s">
        <v>41</v>
      </c>
      <c r="AE7" t="s">
        <v>41</v>
      </c>
      <c r="AF7" t="s">
        <v>41</v>
      </c>
      <c r="AG7" t="s">
        <v>41</v>
      </c>
      <c r="AH7" t="s">
        <v>41</v>
      </c>
      <c r="AI7" s="2" t="s">
        <v>41</v>
      </c>
    </row>
    <row r="8" spans="1:35" ht="105" x14ac:dyDescent="0.25">
      <c r="A8" s="8" t="s">
        <v>89</v>
      </c>
      <c r="B8" s="6" t="s">
        <v>86</v>
      </c>
      <c r="C8" s="7">
        <v>46142</v>
      </c>
      <c r="D8" s="9" t="str">
        <f>HYPERLINK("https://www.epingalert.org/en/Search?viewData= G/TBT/N/TPKM/594"," G/TBT/N/TPKM/594")</f>
        <v xml:space="preserve"> G/TBT/N/TPKM/594</v>
      </c>
      <c r="E8" s="8" t="s">
        <v>87</v>
      </c>
      <c r="F8" s="8" t="s">
        <v>88</v>
      </c>
      <c r="H8" s="8" t="s">
        <v>90</v>
      </c>
      <c r="I8" s="8" t="s">
        <v>91</v>
      </c>
      <c r="J8" s="8" t="s">
        <v>75</v>
      </c>
      <c r="K8" s="8" t="s">
        <v>41</v>
      </c>
      <c r="L8" s="8" t="s">
        <v>41</v>
      </c>
      <c r="M8" s="6"/>
      <c r="N8" s="7">
        <v>46202</v>
      </c>
      <c r="O8" s="7" t="s">
        <v>42</v>
      </c>
      <c r="P8" s="7">
        <v>46569</v>
      </c>
      <c r="Q8" s="6" t="s">
        <v>44</v>
      </c>
      <c r="R8" s="8" t="s">
        <v>92</v>
      </c>
      <c r="S8" t="str">
        <f>HYPERLINK("https://docs.wto.org/imrd/directdoc.asp?DDFDocuments/t/G/TBTN26/TPKM594.docx", "https://docs.wto.org/imrd/directdoc.asp?DDFDocuments/t/G/TBTN26/TPKM594.docx")</f>
        <v>https://docs.wto.org/imrd/directdoc.asp?DDFDocuments/t/G/TBTN26/TPKM594.docx</v>
      </c>
      <c r="V8" t="s">
        <v>46</v>
      </c>
      <c r="W8" t="s">
        <v>47</v>
      </c>
      <c r="X8" t="s">
        <v>46</v>
      </c>
      <c r="Y8" t="s">
        <v>47</v>
      </c>
      <c r="Z8" t="s">
        <v>47</v>
      </c>
      <c r="AA8" t="s">
        <v>47</v>
      </c>
      <c r="AB8" t="s">
        <v>47</v>
      </c>
      <c r="AC8" s="2" t="s">
        <v>93</v>
      </c>
      <c r="AD8" t="s">
        <v>41</v>
      </c>
      <c r="AE8" t="s">
        <v>41</v>
      </c>
      <c r="AF8" t="s">
        <v>41</v>
      </c>
      <c r="AG8" t="s">
        <v>41</v>
      </c>
      <c r="AH8" t="s">
        <v>41</v>
      </c>
      <c r="AI8" s="2" t="s">
        <v>41</v>
      </c>
    </row>
    <row r="9" spans="1:35" ht="120" x14ac:dyDescent="0.25">
      <c r="A9" s="8" t="s">
        <v>89</v>
      </c>
      <c r="B9" s="6" t="s">
        <v>86</v>
      </c>
      <c r="C9" s="7">
        <v>46142</v>
      </c>
      <c r="D9" s="9" t="str">
        <f>HYPERLINK("https://www.epingalert.org/en/Search?viewData= G/TBT/N/TPKM/595"," G/TBT/N/TPKM/595")</f>
        <v xml:space="preserve"> G/TBT/N/TPKM/595</v>
      </c>
      <c r="E9" s="8" t="s">
        <v>94</v>
      </c>
      <c r="F9" s="8" t="s">
        <v>95</v>
      </c>
      <c r="H9" s="8" t="s">
        <v>90</v>
      </c>
      <c r="I9" s="8" t="s">
        <v>96</v>
      </c>
      <c r="J9" s="8" t="s">
        <v>75</v>
      </c>
      <c r="K9" s="8" t="s">
        <v>41</v>
      </c>
      <c r="L9" s="8" t="s">
        <v>41</v>
      </c>
      <c r="M9" s="6"/>
      <c r="N9" s="7">
        <v>46202</v>
      </c>
      <c r="O9" s="7" t="s">
        <v>42</v>
      </c>
      <c r="P9" s="7">
        <v>46569</v>
      </c>
      <c r="Q9" s="6" t="s">
        <v>44</v>
      </c>
      <c r="R9" s="8" t="s">
        <v>97</v>
      </c>
      <c r="S9" t="str">
        <f>HYPERLINK("https://docs.wto.org/imrd/directdoc.asp?DDFDocuments/t/G/TBTN26/TPKM595.docx", "https://docs.wto.org/imrd/directdoc.asp?DDFDocuments/t/G/TBTN26/TPKM595.docx")</f>
        <v>https://docs.wto.org/imrd/directdoc.asp?DDFDocuments/t/G/TBTN26/TPKM595.docx</v>
      </c>
      <c r="V9" t="s">
        <v>46</v>
      </c>
      <c r="W9" t="s">
        <v>47</v>
      </c>
      <c r="X9" t="s">
        <v>46</v>
      </c>
      <c r="Y9" t="s">
        <v>47</v>
      </c>
      <c r="Z9" t="s">
        <v>47</v>
      </c>
      <c r="AA9" t="s">
        <v>47</v>
      </c>
      <c r="AB9" t="s">
        <v>47</v>
      </c>
      <c r="AC9" s="2" t="s">
        <v>93</v>
      </c>
      <c r="AD9" t="s">
        <v>41</v>
      </c>
      <c r="AE9" t="s">
        <v>41</v>
      </c>
      <c r="AF9" t="s">
        <v>41</v>
      </c>
      <c r="AG9" t="s">
        <v>41</v>
      </c>
      <c r="AH9" t="s">
        <v>41</v>
      </c>
      <c r="AI9" s="2" t="s">
        <v>41</v>
      </c>
    </row>
    <row r="10" spans="1:35" ht="255" x14ac:dyDescent="0.25">
      <c r="A10" s="8" t="s">
        <v>101</v>
      </c>
      <c r="B10" s="6" t="s">
        <v>98</v>
      </c>
      <c r="C10" s="7">
        <v>46141</v>
      </c>
      <c r="D10" s="9" t="str">
        <f>HYPERLINK("https://www.epingalert.org/en/Search?viewData= G/TBT/N/GBR/119"," G/TBT/N/GBR/119")</f>
        <v xml:space="preserve"> G/TBT/N/GBR/119</v>
      </c>
      <c r="E10" s="8" t="s">
        <v>99</v>
      </c>
      <c r="F10" s="8" t="s">
        <v>100</v>
      </c>
      <c r="H10" s="8" t="s">
        <v>41</v>
      </c>
      <c r="I10" s="8" t="s">
        <v>102</v>
      </c>
      <c r="J10" s="8" t="s">
        <v>75</v>
      </c>
      <c r="K10" s="8" t="s">
        <v>103</v>
      </c>
      <c r="L10" s="8" t="s">
        <v>41</v>
      </c>
      <c r="M10" s="6"/>
      <c r="N10" s="7">
        <v>46201</v>
      </c>
      <c r="O10" s="7">
        <v>46309</v>
      </c>
      <c r="P10" s="7">
        <v>46372</v>
      </c>
      <c r="Q10" s="6" t="s">
        <v>44</v>
      </c>
      <c r="R10" s="8" t="s">
        <v>104</v>
      </c>
      <c r="S10" t="str">
        <f>HYPERLINK("https://docs.wto.org/imrd/directdoc.asp?DDFDocuments/t/G/TBTN26/GBR119.docx", "https://docs.wto.org/imrd/directdoc.asp?DDFDocuments/t/G/TBTN26/GBR119.docx")</f>
        <v>https://docs.wto.org/imrd/directdoc.asp?DDFDocuments/t/G/TBTN26/GBR119.docx</v>
      </c>
      <c r="T10" t="str">
        <f>HYPERLINK("https://docs.wto.org/imrd/directdoc.asp?DDFDocuments/u/G/TBTN26/GBR119.docx", "https://docs.wto.org/imrd/directdoc.asp?DDFDocuments/u/G/TBTN26/GBR119.docx")</f>
        <v>https://docs.wto.org/imrd/directdoc.asp?DDFDocuments/u/G/TBTN26/GBR119.docx</v>
      </c>
      <c r="U10" t="str">
        <f>HYPERLINK("https://docs.wto.org/imrd/directdoc.asp?DDFDocuments/v/G/TBTN26/GBR119.docx", "https://docs.wto.org/imrd/directdoc.asp?DDFDocuments/v/G/TBTN26/GBR119.docx")</f>
        <v>https://docs.wto.org/imrd/directdoc.asp?DDFDocuments/v/G/TBTN26/GBR119.docx</v>
      </c>
      <c r="V10" t="s">
        <v>46</v>
      </c>
      <c r="W10" t="s">
        <v>47</v>
      </c>
      <c r="X10" t="s">
        <v>47</v>
      </c>
      <c r="Y10" t="s">
        <v>47</v>
      </c>
      <c r="Z10" t="s">
        <v>47</v>
      </c>
      <c r="AA10" t="s">
        <v>47</v>
      </c>
      <c r="AB10" t="s">
        <v>47</v>
      </c>
      <c r="AC10" s="2" t="s">
        <v>105</v>
      </c>
      <c r="AD10" t="s">
        <v>41</v>
      </c>
      <c r="AE10" t="s">
        <v>41</v>
      </c>
      <c r="AF10" t="s">
        <v>41</v>
      </c>
      <c r="AG10" t="s">
        <v>41</v>
      </c>
      <c r="AH10" t="s">
        <v>41</v>
      </c>
      <c r="AI10" s="2" t="s">
        <v>41</v>
      </c>
    </row>
    <row r="11" spans="1:35" ht="105" x14ac:dyDescent="0.25">
      <c r="A11" s="8" t="s">
        <v>109</v>
      </c>
      <c r="B11" s="6" t="s">
        <v>106</v>
      </c>
      <c r="C11" s="7">
        <v>46141</v>
      </c>
      <c r="D11" s="9" t="str">
        <f>HYPERLINK("https://www.epingalert.org/en/Search?viewData= G/TBT/N/KAZ/36"," G/TBT/N/KAZ/36")</f>
        <v xml:space="preserve"> G/TBT/N/KAZ/36</v>
      </c>
      <c r="E11" s="8" t="s">
        <v>107</v>
      </c>
      <c r="F11" s="8" t="s">
        <v>108</v>
      </c>
      <c r="H11" s="8" t="s">
        <v>110</v>
      </c>
      <c r="I11" s="8" t="s">
        <v>111</v>
      </c>
      <c r="J11" s="8" t="s">
        <v>112</v>
      </c>
      <c r="K11" s="8" t="s">
        <v>113</v>
      </c>
      <c r="L11" s="8" t="s">
        <v>76</v>
      </c>
      <c r="M11" s="6"/>
      <c r="N11" s="7">
        <v>46201</v>
      </c>
      <c r="O11" s="7" t="s">
        <v>42</v>
      </c>
      <c r="P11" s="7" t="s">
        <v>42</v>
      </c>
      <c r="Q11" s="6" t="s">
        <v>44</v>
      </c>
      <c r="R11" s="6"/>
      <c r="S11" t="str">
        <f>HYPERLINK("https://docs.wto.org/imrd/directdoc.asp?DDFDocuments/t/G/TBTN26/KAZ36.docx", "https://docs.wto.org/imrd/directdoc.asp?DDFDocuments/t/G/TBTN26/KAZ36.docx")</f>
        <v>https://docs.wto.org/imrd/directdoc.asp?DDFDocuments/t/G/TBTN26/KAZ36.docx</v>
      </c>
      <c r="T11" t="str">
        <f>HYPERLINK("https://docs.wto.org/imrd/directdoc.asp?DDFDocuments/u/G/TBTN26/KAZ36.docx", "https://docs.wto.org/imrd/directdoc.asp?DDFDocuments/u/G/TBTN26/KAZ36.docx")</f>
        <v>https://docs.wto.org/imrd/directdoc.asp?DDFDocuments/u/G/TBTN26/KAZ36.docx</v>
      </c>
      <c r="U11" t="str">
        <f>HYPERLINK("https://docs.wto.org/imrd/directdoc.asp?DDFDocuments/v/G/TBTN26/KAZ36.docx", "https://docs.wto.org/imrd/directdoc.asp?DDFDocuments/v/G/TBTN26/KAZ36.docx")</f>
        <v>https://docs.wto.org/imrd/directdoc.asp?DDFDocuments/v/G/TBTN26/KAZ36.docx</v>
      </c>
      <c r="V11" t="s">
        <v>46</v>
      </c>
      <c r="W11" t="s">
        <v>47</v>
      </c>
      <c r="X11" t="s">
        <v>47</v>
      </c>
      <c r="Y11" t="s">
        <v>47</v>
      </c>
      <c r="Z11" t="s">
        <v>47</v>
      </c>
      <c r="AA11" t="s">
        <v>47</v>
      </c>
      <c r="AB11" t="s">
        <v>47</v>
      </c>
      <c r="AC11" s="2" t="s">
        <v>114</v>
      </c>
      <c r="AD11" t="s">
        <v>41</v>
      </c>
      <c r="AE11" t="s">
        <v>41</v>
      </c>
      <c r="AF11" t="s">
        <v>41</v>
      </c>
      <c r="AG11" t="s">
        <v>41</v>
      </c>
      <c r="AH11" t="s">
        <v>41</v>
      </c>
      <c r="AI11" s="2" t="s">
        <v>41</v>
      </c>
    </row>
    <row r="12" spans="1:35" ht="45" x14ac:dyDescent="0.25">
      <c r="A12" s="8" t="s">
        <v>117</v>
      </c>
      <c r="B12" s="6" t="s">
        <v>106</v>
      </c>
      <c r="C12" s="7">
        <v>46141</v>
      </c>
      <c r="D12" s="9" t="str">
        <f>HYPERLINK("https://www.epingalert.org/en/Search?viewData= G/TBT/N/KAZ/37"," G/TBT/N/KAZ/37")</f>
        <v xml:space="preserve"> G/TBT/N/KAZ/37</v>
      </c>
      <c r="E12" s="8" t="s">
        <v>115</v>
      </c>
      <c r="F12" s="8" t="s">
        <v>116</v>
      </c>
      <c r="H12" s="8" t="s">
        <v>41</v>
      </c>
      <c r="I12" s="8" t="s">
        <v>118</v>
      </c>
      <c r="J12" s="8" t="s">
        <v>119</v>
      </c>
      <c r="K12" s="8" t="s">
        <v>120</v>
      </c>
      <c r="L12" s="8" t="s">
        <v>41</v>
      </c>
      <c r="M12" s="6"/>
      <c r="N12" s="7">
        <v>46201</v>
      </c>
      <c r="O12" s="7" t="s">
        <v>42</v>
      </c>
      <c r="P12" s="7" t="s">
        <v>42</v>
      </c>
      <c r="Q12" s="6" t="s">
        <v>44</v>
      </c>
      <c r="R12" s="6"/>
      <c r="S12" t="str">
        <f>HYPERLINK("https://docs.wto.org/imrd/directdoc.asp?DDFDocuments/t/G/TBTN26/KAZ37.docx", "https://docs.wto.org/imrd/directdoc.asp?DDFDocuments/t/G/TBTN26/KAZ37.docx")</f>
        <v>https://docs.wto.org/imrd/directdoc.asp?DDFDocuments/t/G/TBTN26/KAZ37.docx</v>
      </c>
      <c r="T12" t="str">
        <f>HYPERLINK("https://docs.wto.org/imrd/directdoc.asp?DDFDocuments/u/G/TBTN26/KAZ37.docx", "https://docs.wto.org/imrd/directdoc.asp?DDFDocuments/u/G/TBTN26/KAZ37.docx")</f>
        <v>https://docs.wto.org/imrd/directdoc.asp?DDFDocuments/u/G/TBTN26/KAZ37.docx</v>
      </c>
      <c r="U12" t="str">
        <f>HYPERLINK("https://docs.wto.org/imrd/directdoc.asp?DDFDocuments/v/G/TBTN26/KAZ37.docx", "https://docs.wto.org/imrd/directdoc.asp?DDFDocuments/v/G/TBTN26/KAZ37.docx")</f>
        <v>https://docs.wto.org/imrd/directdoc.asp?DDFDocuments/v/G/TBTN26/KAZ37.docx</v>
      </c>
      <c r="V12" t="s">
        <v>46</v>
      </c>
      <c r="W12" t="s">
        <v>47</v>
      </c>
      <c r="X12" t="s">
        <v>47</v>
      </c>
      <c r="Y12" t="s">
        <v>47</v>
      </c>
      <c r="Z12" t="s">
        <v>47</v>
      </c>
      <c r="AA12" t="s">
        <v>47</v>
      </c>
      <c r="AB12" t="s">
        <v>47</v>
      </c>
      <c r="AC12" s="2" t="s">
        <v>121</v>
      </c>
      <c r="AD12" t="s">
        <v>41</v>
      </c>
      <c r="AE12" t="s">
        <v>41</v>
      </c>
      <c r="AF12" t="s">
        <v>41</v>
      </c>
      <c r="AG12" t="s">
        <v>41</v>
      </c>
      <c r="AH12" t="s">
        <v>41</v>
      </c>
      <c r="AI12" s="2" t="s">
        <v>41</v>
      </c>
    </row>
    <row r="13" spans="1:35" ht="210" x14ac:dyDescent="0.25">
      <c r="A13" s="8" t="s">
        <v>125</v>
      </c>
      <c r="B13" s="6" t="s">
        <v>122</v>
      </c>
      <c r="C13" s="7">
        <v>46141</v>
      </c>
      <c r="D13" s="9" t="str">
        <f>HYPERLINK("https://www.epingalert.org/en/Search?viewData= G/TBT/N/POL/7"," G/TBT/N/POL/7")</f>
        <v xml:space="preserve"> G/TBT/N/POL/7</v>
      </c>
      <c r="E13" s="8" t="s">
        <v>123</v>
      </c>
      <c r="F13" s="8" t="s">
        <v>124</v>
      </c>
      <c r="H13" s="8" t="s">
        <v>126</v>
      </c>
      <c r="I13" s="8" t="s">
        <v>127</v>
      </c>
      <c r="J13" s="8" t="s">
        <v>75</v>
      </c>
      <c r="K13" s="8" t="s">
        <v>41</v>
      </c>
      <c r="L13" s="8" t="s">
        <v>76</v>
      </c>
      <c r="M13" s="6"/>
      <c r="N13" s="7">
        <v>46201</v>
      </c>
      <c r="O13" s="7">
        <v>46388</v>
      </c>
      <c r="P13" s="7" t="s">
        <v>128</v>
      </c>
      <c r="Q13" s="6" t="s">
        <v>44</v>
      </c>
      <c r="R13" s="8" t="s">
        <v>129</v>
      </c>
      <c r="S13" t="str">
        <f>HYPERLINK("https://docs.wto.org/imrd/directdoc.asp?DDFDocuments/t/G/TBTN26/POL7.docx", "https://docs.wto.org/imrd/directdoc.asp?DDFDocuments/t/G/TBTN26/POL7.docx")</f>
        <v>https://docs.wto.org/imrd/directdoc.asp?DDFDocuments/t/G/TBTN26/POL7.docx</v>
      </c>
      <c r="T13" t="str">
        <f>HYPERLINK("https://docs.wto.org/imrd/directdoc.asp?DDFDocuments/u/G/TBTN26/POL7.docx", "https://docs.wto.org/imrd/directdoc.asp?DDFDocuments/u/G/TBTN26/POL7.docx")</f>
        <v>https://docs.wto.org/imrd/directdoc.asp?DDFDocuments/u/G/TBTN26/POL7.docx</v>
      </c>
      <c r="U13" t="str">
        <f>HYPERLINK("https://docs.wto.org/imrd/directdoc.asp?DDFDocuments/v/G/TBTN26/POL7.docx", "https://docs.wto.org/imrd/directdoc.asp?DDFDocuments/v/G/TBTN26/POL7.docx")</f>
        <v>https://docs.wto.org/imrd/directdoc.asp?DDFDocuments/v/G/TBTN26/POL7.docx</v>
      </c>
      <c r="V13" t="s">
        <v>46</v>
      </c>
      <c r="W13" t="s">
        <v>47</v>
      </c>
      <c r="X13" t="s">
        <v>47</v>
      </c>
      <c r="Y13" t="s">
        <v>47</v>
      </c>
      <c r="Z13" t="s">
        <v>47</v>
      </c>
      <c r="AA13" t="s">
        <v>47</v>
      </c>
      <c r="AB13" t="s">
        <v>47</v>
      </c>
      <c r="AC13" s="2" t="s">
        <v>130</v>
      </c>
      <c r="AD13" t="s">
        <v>41</v>
      </c>
      <c r="AE13" t="s">
        <v>41</v>
      </c>
      <c r="AF13" t="s">
        <v>41</v>
      </c>
      <c r="AG13" t="s">
        <v>41</v>
      </c>
      <c r="AH13" t="s">
        <v>41</v>
      </c>
      <c r="AI13" s="2" t="s">
        <v>41</v>
      </c>
    </row>
    <row r="14" spans="1:35" ht="150" x14ac:dyDescent="0.25">
      <c r="A14" s="8" t="s">
        <v>89</v>
      </c>
      <c r="B14" s="6" t="s">
        <v>86</v>
      </c>
      <c r="C14" s="7">
        <v>46141</v>
      </c>
      <c r="D14" s="9" t="str">
        <f>HYPERLINK("https://www.epingalert.org/en/Search?viewData= G/TBT/N/TPKM/593"," G/TBT/N/TPKM/593")</f>
        <v xml:space="preserve"> G/TBT/N/TPKM/593</v>
      </c>
      <c r="E14" s="8" t="s">
        <v>131</v>
      </c>
      <c r="F14" s="8" t="s">
        <v>132</v>
      </c>
      <c r="H14" s="8" t="s">
        <v>90</v>
      </c>
      <c r="I14" s="8" t="s">
        <v>96</v>
      </c>
      <c r="J14" s="8" t="s">
        <v>75</v>
      </c>
      <c r="K14" s="8" t="s">
        <v>41</v>
      </c>
      <c r="L14" s="8" t="s">
        <v>41</v>
      </c>
      <c r="M14" s="6"/>
      <c r="N14" s="7">
        <v>46201</v>
      </c>
      <c r="O14" s="7" t="s">
        <v>42</v>
      </c>
      <c r="P14" s="7">
        <v>46569</v>
      </c>
      <c r="Q14" s="6" t="s">
        <v>44</v>
      </c>
      <c r="R14" s="8" t="s">
        <v>133</v>
      </c>
      <c r="S14" t="str">
        <f>HYPERLINK("https://docs.wto.org/imrd/directdoc.asp?DDFDocuments/t/G/TBTN26/TPKM593.docx", "https://docs.wto.org/imrd/directdoc.asp?DDFDocuments/t/G/TBTN26/TPKM593.docx")</f>
        <v>https://docs.wto.org/imrd/directdoc.asp?DDFDocuments/t/G/TBTN26/TPKM593.docx</v>
      </c>
      <c r="U14" t="str">
        <f>HYPERLINK("https://docs.wto.org/imrd/directdoc.asp?DDFDocuments/v/G/TBTN26/TPKM593.docx", "https://docs.wto.org/imrd/directdoc.asp?DDFDocuments/v/G/TBTN26/TPKM593.docx")</f>
        <v>https://docs.wto.org/imrd/directdoc.asp?DDFDocuments/v/G/TBTN26/TPKM593.docx</v>
      </c>
      <c r="V14" t="s">
        <v>46</v>
      </c>
      <c r="W14" t="s">
        <v>47</v>
      </c>
      <c r="X14" t="s">
        <v>46</v>
      </c>
      <c r="Y14" t="s">
        <v>47</v>
      </c>
      <c r="Z14" t="s">
        <v>47</v>
      </c>
      <c r="AA14" t="s">
        <v>47</v>
      </c>
      <c r="AB14" t="s">
        <v>47</v>
      </c>
      <c r="AC14" s="2" t="s">
        <v>93</v>
      </c>
      <c r="AD14" t="s">
        <v>41</v>
      </c>
      <c r="AE14" t="s">
        <v>41</v>
      </c>
      <c r="AF14" t="s">
        <v>41</v>
      </c>
      <c r="AG14" t="s">
        <v>41</v>
      </c>
      <c r="AH14" t="s">
        <v>41</v>
      </c>
      <c r="AI14" s="2" t="s">
        <v>41</v>
      </c>
    </row>
    <row r="15" spans="1:35" ht="75" x14ac:dyDescent="0.25">
      <c r="A15" s="8" t="s">
        <v>137</v>
      </c>
      <c r="B15" s="6" t="s">
        <v>134</v>
      </c>
      <c r="C15" s="7">
        <v>46140</v>
      </c>
      <c r="D15" s="9" t="str">
        <f>HYPERLINK("https://www.epingalert.org/en/Search?viewData= G/TBT/N/BRA/1631"," G/TBT/N/BRA/1631")</f>
        <v xml:space="preserve"> G/TBT/N/BRA/1631</v>
      </c>
      <c r="E15" s="8" t="s">
        <v>135</v>
      </c>
      <c r="F15" s="8" t="s">
        <v>136</v>
      </c>
      <c r="H15" s="8" t="s">
        <v>138</v>
      </c>
      <c r="I15" s="8" t="s">
        <v>139</v>
      </c>
      <c r="J15" s="8" t="s">
        <v>53</v>
      </c>
      <c r="K15" s="8" t="s">
        <v>41</v>
      </c>
      <c r="L15" s="8" t="s">
        <v>41</v>
      </c>
      <c r="M15" s="6"/>
      <c r="N15" s="7">
        <v>46200</v>
      </c>
      <c r="O15" s="7" t="s">
        <v>140</v>
      </c>
      <c r="P15" s="7" t="s">
        <v>140</v>
      </c>
      <c r="Q15" s="6" t="s">
        <v>44</v>
      </c>
      <c r="R15" s="8" t="s">
        <v>141</v>
      </c>
      <c r="S15" t="str">
        <f>HYPERLINK("https://docs.wto.org/imrd/directdoc.asp?DDFDocuments/t/G/TBTN26/BRA1631.docx", "https://docs.wto.org/imrd/directdoc.asp?DDFDocuments/t/G/TBTN26/BRA1631.docx")</f>
        <v>https://docs.wto.org/imrd/directdoc.asp?DDFDocuments/t/G/TBTN26/BRA1631.docx</v>
      </c>
      <c r="T15" t="str">
        <f>HYPERLINK("https://docs.wto.org/imrd/directdoc.asp?DDFDocuments/u/G/TBTN26/BRA1631.docx", "https://docs.wto.org/imrd/directdoc.asp?DDFDocuments/u/G/TBTN26/BRA1631.docx")</f>
        <v>https://docs.wto.org/imrd/directdoc.asp?DDFDocuments/u/G/TBTN26/BRA1631.docx</v>
      </c>
      <c r="U15" t="str">
        <f>HYPERLINK("https://docs.wto.org/imrd/directdoc.asp?DDFDocuments/v/G/TBTN26/BRA1631.docx", "https://docs.wto.org/imrd/directdoc.asp?DDFDocuments/v/G/TBTN26/BRA1631.docx")</f>
        <v>https://docs.wto.org/imrd/directdoc.asp?DDFDocuments/v/G/TBTN26/BRA1631.docx</v>
      </c>
      <c r="V15" t="s">
        <v>46</v>
      </c>
      <c r="W15" t="s">
        <v>47</v>
      </c>
      <c r="X15" t="s">
        <v>47</v>
      </c>
      <c r="Y15" t="s">
        <v>47</v>
      </c>
      <c r="Z15" t="s">
        <v>47</v>
      </c>
      <c r="AA15" t="s">
        <v>47</v>
      </c>
      <c r="AB15" t="s">
        <v>47</v>
      </c>
      <c r="AC15" s="2" t="s">
        <v>142</v>
      </c>
      <c r="AD15" t="s">
        <v>41</v>
      </c>
      <c r="AE15" t="s">
        <v>41</v>
      </c>
      <c r="AF15" t="s">
        <v>41</v>
      </c>
      <c r="AG15" t="s">
        <v>41</v>
      </c>
      <c r="AH15" t="s">
        <v>41</v>
      </c>
      <c r="AI15" s="2" t="s">
        <v>41</v>
      </c>
    </row>
    <row r="16" spans="1:35" ht="165" x14ac:dyDescent="0.25">
      <c r="A16" s="8" t="s">
        <v>146</v>
      </c>
      <c r="B16" s="6" t="s">
        <v>143</v>
      </c>
      <c r="C16" s="7">
        <v>46140</v>
      </c>
      <c r="D16" s="9" t="str">
        <f>HYPERLINK("https://www.epingalert.org/en/Search?viewData= G/TBT/N/PHL/366"," G/TBT/N/PHL/366")</f>
        <v xml:space="preserve"> G/TBT/N/PHL/366</v>
      </c>
      <c r="E16" s="8" t="s">
        <v>144</v>
      </c>
      <c r="F16" s="8" t="s">
        <v>145</v>
      </c>
      <c r="H16" s="8" t="s">
        <v>41</v>
      </c>
      <c r="I16" s="8" t="s">
        <v>111</v>
      </c>
      <c r="J16" s="8" t="s">
        <v>65</v>
      </c>
      <c r="K16" s="8" t="s">
        <v>147</v>
      </c>
      <c r="L16" s="8" t="s">
        <v>76</v>
      </c>
      <c r="M16" s="6"/>
      <c r="N16" s="7">
        <v>46178</v>
      </c>
      <c r="O16" s="7" t="s">
        <v>42</v>
      </c>
      <c r="P16" s="7" t="s">
        <v>42</v>
      </c>
      <c r="Q16" s="6" t="s">
        <v>44</v>
      </c>
      <c r="R16" s="8" t="s">
        <v>148</v>
      </c>
      <c r="S16" t="str">
        <f>HYPERLINK("https://docs.wto.org/imrd/directdoc.asp?DDFDocuments/t/G/TBTN26/PHL366.docx", "https://docs.wto.org/imrd/directdoc.asp?DDFDocuments/t/G/TBTN26/PHL366.docx")</f>
        <v>https://docs.wto.org/imrd/directdoc.asp?DDFDocuments/t/G/TBTN26/PHL366.docx</v>
      </c>
      <c r="T16" t="str">
        <f>HYPERLINK("https://docs.wto.org/imrd/directdoc.asp?DDFDocuments/u/G/TBTN26/PHL366.docx", "https://docs.wto.org/imrd/directdoc.asp?DDFDocuments/u/G/TBTN26/PHL366.docx")</f>
        <v>https://docs.wto.org/imrd/directdoc.asp?DDFDocuments/u/G/TBTN26/PHL366.docx</v>
      </c>
      <c r="U16" t="str">
        <f>HYPERLINK("https://docs.wto.org/imrd/directdoc.asp?DDFDocuments/v/G/TBTN26/PHL366.docx", "https://docs.wto.org/imrd/directdoc.asp?DDFDocuments/v/G/TBTN26/PHL366.docx")</f>
        <v>https://docs.wto.org/imrd/directdoc.asp?DDFDocuments/v/G/TBTN26/PHL366.docx</v>
      </c>
      <c r="V16" t="s">
        <v>46</v>
      </c>
      <c r="W16" t="s">
        <v>47</v>
      </c>
      <c r="X16" t="s">
        <v>47</v>
      </c>
      <c r="Y16" t="s">
        <v>47</v>
      </c>
      <c r="Z16" t="s">
        <v>47</v>
      </c>
      <c r="AA16" t="s">
        <v>47</v>
      </c>
      <c r="AB16" t="s">
        <v>47</v>
      </c>
      <c r="AC16" s="2" t="s">
        <v>149</v>
      </c>
      <c r="AD16" t="s">
        <v>41</v>
      </c>
      <c r="AE16" t="s">
        <v>41</v>
      </c>
      <c r="AF16" t="s">
        <v>41</v>
      </c>
      <c r="AG16" t="s">
        <v>41</v>
      </c>
      <c r="AH16" t="s">
        <v>41</v>
      </c>
      <c r="AI16" s="2" t="s">
        <v>41</v>
      </c>
    </row>
    <row r="17" spans="1:35" ht="30" x14ac:dyDescent="0.25">
      <c r="A17" s="8" t="s">
        <v>153</v>
      </c>
      <c r="B17" s="6" t="s">
        <v>150</v>
      </c>
      <c r="C17" s="7">
        <v>46139</v>
      </c>
      <c r="D17" s="9" t="str">
        <f>HYPERLINK("https://www.epingalert.org/en/Search?viewData= G/TBT/N/ALB/102"," G/TBT/N/ALB/102")</f>
        <v xml:space="preserve"> G/TBT/N/ALB/102</v>
      </c>
      <c r="E17" s="8" t="s">
        <v>151</v>
      </c>
      <c r="F17" s="8" t="s">
        <v>152</v>
      </c>
      <c r="H17" s="8" t="s">
        <v>41</v>
      </c>
      <c r="I17" s="8" t="s">
        <v>154</v>
      </c>
      <c r="J17" s="8" t="s">
        <v>155</v>
      </c>
      <c r="K17" s="8" t="s">
        <v>41</v>
      </c>
      <c r="L17" s="8" t="s">
        <v>41</v>
      </c>
      <c r="M17" s="6"/>
      <c r="N17" s="7">
        <v>46199</v>
      </c>
      <c r="O17" s="7" t="s">
        <v>42</v>
      </c>
      <c r="P17" s="7" t="s">
        <v>42</v>
      </c>
      <c r="Q17" s="6" t="s">
        <v>44</v>
      </c>
      <c r="R17" s="8" t="s">
        <v>156</v>
      </c>
      <c r="S17" t="str">
        <f>HYPERLINK("https://docs.wto.org/imrd/directdoc.asp?DDFDocuments/t/G/TBTN26/ALB102.docx", "https://docs.wto.org/imrd/directdoc.asp?DDFDocuments/t/G/TBTN26/ALB102.docx")</f>
        <v>https://docs.wto.org/imrd/directdoc.asp?DDFDocuments/t/G/TBTN26/ALB102.docx</v>
      </c>
      <c r="T17" t="str">
        <f>HYPERLINK("https://docs.wto.org/imrd/directdoc.asp?DDFDocuments/u/G/TBTN26/ALB102.docx", "https://docs.wto.org/imrd/directdoc.asp?DDFDocuments/u/G/TBTN26/ALB102.docx")</f>
        <v>https://docs.wto.org/imrd/directdoc.asp?DDFDocuments/u/G/TBTN26/ALB102.docx</v>
      </c>
      <c r="U17" t="str">
        <f>HYPERLINK("https://docs.wto.org/imrd/directdoc.asp?DDFDocuments/v/G/TBTN26/ALB102.docx", "https://docs.wto.org/imrd/directdoc.asp?DDFDocuments/v/G/TBTN26/ALB102.docx")</f>
        <v>https://docs.wto.org/imrd/directdoc.asp?DDFDocuments/v/G/TBTN26/ALB102.docx</v>
      </c>
      <c r="V17" t="s">
        <v>47</v>
      </c>
      <c r="W17" t="s">
        <v>47</v>
      </c>
      <c r="X17" t="s">
        <v>47</v>
      </c>
      <c r="Y17" t="s">
        <v>47</v>
      </c>
      <c r="Z17" t="s">
        <v>47</v>
      </c>
      <c r="AA17" t="s">
        <v>47</v>
      </c>
      <c r="AB17" t="s">
        <v>46</v>
      </c>
      <c r="AC17" s="2" t="s">
        <v>41</v>
      </c>
      <c r="AD17" t="s">
        <v>41</v>
      </c>
      <c r="AE17" t="s">
        <v>41</v>
      </c>
      <c r="AF17" t="s">
        <v>41</v>
      </c>
      <c r="AG17" t="s">
        <v>41</v>
      </c>
      <c r="AH17" t="s">
        <v>41</v>
      </c>
      <c r="AI17" s="2" t="s">
        <v>41</v>
      </c>
    </row>
    <row r="18" spans="1:35" ht="60" x14ac:dyDescent="0.25">
      <c r="A18" s="8" t="s">
        <v>160</v>
      </c>
      <c r="B18" s="6" t="s">
        <v>157</v>
      </c>
      <c r="C18" s="7">
        <v>46139</v>
      </c>
      <c r="D18" s="9" t="str">
        <f t="shared" ref="D18:D24" si="0">HYPERLINK("https://www.epingalert.org/en/Search?viewData= G/TBT/N/ARE/702, G/TBT/N/BHR/779, G/TBT/N/KWT/763, G/TBT/N/OMN/602, G/TBT/N/QAT/753, G/TBT/N/SAU/1436, G/TBT/N/YEM/350"," G/TBT/N/ARE/702, G/TBT/N/BHR/779, G/TBT/N/KWT/763, G/TBT/N/OMN/602, G/TBT/N/QAT/753, G/TBT/N/SAU/1436, G/TBT/N/YEM/350")</f>
        <v xml:space="preserve"> G/TBT/N/ARE/702, G/TBT/N/BHR/779, G/TBT/N/KWT/763, G/TBT/N/OMN/602, G/TBT/N/QAT/753, G/TBT/N/SAU/1436, G/TBT/N/YEM/350</v>
      </c>
      <c r="E18" s="8" t="s">
        <v>158</v>
      </c>
      <c r="F18" s="8" t="s">
        <v>159</v>
      </c>
      <c r="H18" s="8" t="s">
        <v>161</v>
      </c>
      <c r="I18" s="8" t="s">
        <v>162</v>
      </c>
      <c r="J18" s="8" t="s">
        <v>163</v>
      </c>
      <c r="K18" s="8" t="s">
        <v>41</v>
      </c>
      <c r="L18" s="8" t="s">
        <v>55</v>
      </c>
      <c r="M18" s="6"/>
      <c r="N18" s="7">
        <v>46199</v>
      </c>
      <c r="O18" s="7" t="s">
        <v>42</v>
      </c>
      <c r="P18" s="7" t="s">
        <v>42</v>
      </c>
      <c r="Q18" s="6" t="s">
        <v>44</v>
      </c>
      <c r="R18" s="8" t="s">
        <v>164</v>
      </c>
      <c r="S18" t="str">
        <f t="shared" ref="S18:S24" si="1">HYPERLINK("https://docs.wto.org/imrd/directdoc.asp?DDFDocuments/t/G/TBTN26/ARE702.docx", "https://docs.wto.org/imrd/directdoc.asp?DDFDocuments/t/G/TBTN26/ARE702.docx")</f>
        <v>https://docs.wto.org/imrd/directdoc.asp?DDFDocuments/t/G/TBTN26/ARE702.docx</v>
      </c>
      <c r="T18" t="str">
        <f t="shared" ref="T18:T24" si="2">HYPERLINK("https://docs.wto.org/imrd/directdoc.asp?DDFDocuments/u/G/TBTN26/ARE702.docx", "https://docs.wto.org/imrd/directdoc.asp?DDFDocuments/u/G/TBTN26/ARE702.docx")</f>
        <v>https://docs.wto.org/imrd/directdoc.asp?DDFDocuments/u/G/TBTN26/ARE702.docx</v>
      </c>
      <c r="U18" t="str">
        <f t="shared" ref="U18:U24" si="3">HYPERLINK("https://docs.wto.org/imrd/directdoc.asp?DDFDocuments/v/G/TBTN26/ARE702.docx", "https://docs.wto.org/imrd/directdoc.asp?DDFDocuments/v/G/TBTN26/ARE702.docx")</f>
        <v>https://docs.wto.org/imrd/directdoc.asp?DDFDocuments/v/G/TBTN26/ARE702.docx</v>
      </c>
      <c r="V18" t="s">
        <v>46</v>
      </c>
      <c r="W18" t="s">
        <v>47</v>
      </c>
      <c r="X18" t="s">
        <v>47</v>
      </c>
      <c r="Y18" t="s">
        <v>47</v>
      </c>
      <c r="Z18" t="s">
        <v>47</v>
      </c>
      <c r="AA18" t="s">
        <v>47</v>
      </c>
      <c r="AB18" t="s">
        <v>47</v>
      </c>
      <c r="AC18" s="2" t="s">
        <v>165</v>
      </c>
      <c r="AD18" t="s">
        <v>41</v>
      </c>
      <c r="AE18" t="s">
        <v>41</v>
      </c>
      <c r="AF18" t="s">
        <v>41</v>
      </c>
      <c r="AG18" t="s">
        <v>41</v>
      </c>
      <c r="AH18" t="s">
        <v>41</v>
      </c>
      <c r="AI18" s="2" t="s">
        <v>41</v>
      </c>
    </row>
    <row r="19" spans="1:35" ht="60" x14ac:dyDescent="0.25">
      <c r="A19" s="8" t="s">
        <v>160</v>
      </c>
      <c r="B19" s="6" t="s">
        <v>166</v>
      </c>
      <c r="C19" s="7">
        <v>46139</v>
      </c>
      <c r="D19" s="9" t="str">
        <f t="shared" si="0"/>
        <v xml:space="preserve"> G/TBT/N/ARE/702, G/TBT/N/BHR/779, G/TBT/N/KWT/763, G/TBT/N/OMN/602, G/TBT/N/QAT/753, G/TBT/N/SAU/1436, G/TBT/N/YEM/350</v>
      </c>
      <c r="E19" s="8" t="s">
        <v>158</v>
      </c>
      <c r="F19" s="8" t="s">
        <v>159</v>
      </c>
      <c r="H19" s="8" t="s">
        <v>161</v>
      </c>
      <c r="I19" s="8" t="s">
        <v>162</v>
      </c>
      <c r="J19" s="8" t="s">
        <v>163</v>
      </c>
      <c r="K19" s="8" t="s">
        <v>41</v>
      </c>
      <c r="L19" s="8" t="s">
        <v>55</v>
      </c>
      <c r="M19" s="6"/>
      <c r="N19" s="7">
        <v>46199</v>
      </c>
      <c r="O19" s="7" t="s">
        <v>42</v>
      </c>
      <c r="P19" s="7" t="s">
        <v>42</v>
      </c>
      <c r="Q19" s="6" t="s">
        <v>44</v>
      </c>
      <c r="R19" s="8" t="s">
        <v>164</v>
      </c>
      <c r="S19" t="str">
        <f t="shared" si="1"/>
        <v>https://docs.wto.org/imrd/directdoc.asp?DDFDocuments/t/G/TBTN26/ARE702.docx</v>
      </c>
      <c r="T19" t="str">
        <f t="shared" si="2"/>
        <v>https://docs.wto.org/imrd/directdoc.asp?DDFDocuments/u/G/TBTN26/ARE702.docx</v>
      </c>
      <c r="U19" t="str">
        <f t="shared" si="3"/>
        <v>https://docs.wto.org/imrd/directdoc.asp?DDFDocuments/v/G/TBTN26/ARE702.docx</v>
      </c>
      <c r="V19" t="s">
        <v>46</v>
      </c>
      <c r="W19" t="s">
        <v>47</v>
      </c>
      <c r="X19" t="s">
        <v>47</v>
      </c>
      <c r="Y19" t="s">
        <v>47</v>
      </c>
      <c r="Z19" t="s">
        <v>47</v>
      </c>
      <c r="AA19" t="s">
        <v>47</v>
      </c>
      <c r="AB19" t="s">
        <v>47</v>
      </c>
      <c r="AC19" s="2" t="s">
        <v>165</v>
      </c>
      <c r="AD19" t="s">
        <v>41</v>
      </c>
      <c r="AE19" t="s">
        <v>41</v>
      </c>
      <c r="AF19" t="s">
        <v>41</v>
      </c>
      <c r="AG19" t="s">
        <v>41</v>
      </c>
      <c r="AH19" t="s">
        <v>41</v>
      </c>
      <c r="AI19" s="2" t="s">
        <v>41</v>
      </c>
    </row>
    <row r="20" spans="1:35" ht="60" x14ac:dyDescent="0.25">
      <c r="A20" s="8" t="s">
        <v>160</v>
      </c>
      <c r="B20" s="6" t="s">
        <v>167</v>
      </c>
      <c r="C20" s="7">
        <v>46139</v>
      </c>
      <c r="D20" s="9" t="str">
        <f t="shared" si="0"/>
        <v xml:space="preserve"> G/TBT/N/ARE/702, G/TBT/N/BHR/779, G/TBT/N/KWT/763, G/TBT/N/OMN/602, G/TBT/N/QAT/753, G/TBT/N/SAU/1436, G/TBT/N/YEM/350</v>
      </c>
      <c r="E20" s="8" t="s">
        <v>158</v>
      </c>
      <c r="F20" s="8" t="s">
        <v>159</v>
      </c>
      <c r="H20" s="8" t="s">
        <v>161</v>
      </c>
      <c r="I20" s="8" t="s">
        <v>162</v>
      </c>
      <c r="J20" s="8" t="s">
        <v>163</v>
      </c>
      <c r="K20" s="8" t="s">
        <v>41</v>
      </c>
      <c r="L20" s="8" t="s">
        <v>55</v>
      </c>
      <c r="M20" s="6"/>
      <c r="N20" s="7">
        <v>46199</v>
      </c>
      <c r="O20" s="7" t="s">
        <v>42</v>
      </c>
      <c r="P20" s="7" t="s">
        <v>42</v>
      </c>
      <c r="Q20" s="6" t="s">
        <v>44</v>
      </c>
      <c r="R20" s="8" t="s">
        <v>164</v>
      </c>
      <c r="S20" t="str">
        <f t="shared" si="1"/>
        <v>https://docs.wto.org/imrd/directdoc.asp?DDFDocuments/t/G/TBTN26/ARE702.docx</v>
      </c>
      <c r="T20" t="str">
        <f t="shared" si="2"/>
        <v>https://docs.wto.org/imrd/directdoc.asp?DDFDocuments/u/G/TBTN26/ARE702.docx</v>
      </c>
      <c r="U20" t="str">
        <f t="shared" si="3"/>
        <v>https://docs.wto.org/imrd/directdoc.asp?DDFDocuments/v/G/TBTN26/ARE702.docx</v>
      </c>
      <c r="V20" t="s">
        <v>46</v>
      </c>
      <c r="W20" t="s">
        <v>47</v>
      </c>
      <c r="X20" t="s">
        <v>47</v>
      </c>
      <c r="Y20" t="s">
        <v>47</v>
      </c>
      <c r="Z20" t="s">
        <v>47</v>
      </c>
      <c r="AA20" t="s">
        <v>47</v>
      </c>
      <c r="AB20" t="s">
        <v>47</v>
      </c>
      <c r="AC20" s="2" t="s">
        <v>165</v>
      </c>
      <c r="AD20" t="s">
        <v>41</v>
      </c>
      <c r="AE20" t="s">
        <v>41</v>
      </c>
      <c r="AF20" t="s">
        <v>41</v>
      </c>
      <c r="AG20" t="s">
        <v>41</v>
      </c>
      <c r="AH20" t="s">
        <v>41</v>
      </c>
      <c r="AI20" s="2" t="s">
        <v>41</v>
      </c>
    </row>
    <row r="21" spans="1:35" ht="60" x14ac:dyDescent="0.25">
      <c r="A21" s="8" t="s">
        <v>160</v>
      </c>
      <c r="B21" s="6" t="s">
        <v>168</v>
      </c>
      <c r="C21" s="7">
        <v>46139</v>
      </c>
      <c r="D21" s="9" t="str">
        <f t="shared" si="0"/>
        <v xml:space="preserve"> G/TBT/N/ARE/702, G/TBT/N/BHR/779, G/TBT/N/KWT/763, G/TBT/N/OMN/602, G/TBT/N/QAT/753, G/TBT/N/SAU/1436, G/TBT/N/YEM/350</v>
      </c>
      <c r="E21" s="8" t="s">
        <v>158</v>
      </c>
      <c r="F21" s="8" t="s">
        <v>159</v>
      </c>
      <c r="H21" s="8" t="s">
        <v>161</v>
      </c>
      <c r="I21" s="8" t="s">
        <v>162</v>
      </c>
      <c r="J21" s="8" t="s">
        <v>163</v>
      </c>
      <c r="K21" s="8" t="s">
        <v>41</v>
      </c>
      <c r="L21" s="8" t="s">
        <v>55</v>
      </c>
      <c r="M21" s="6"/>
      <c r="N21" s="7">
        <v>46199</v>
      </c>
      <c r="O21" s="7" t="s">
        <v>42</v>
      </c>
      <c r="P21" s="7" t="s">
        <v>42</v>
      </c>
      <c r="Q21" s="6" t="s">
        <v>44</v>
      </c>
      <c r="R21" s="8" t="s">
        <v>164</v>
      </c>
      <c r="S21" t="str">
        <f t="shared" si="1"/>
        <v>https://docs.wto.org/imrd/directdoc.asp?DDFDocuments/t/G/TBTN26/ARE702.docx</v>
      </c>
      <c r="T21" t="str">
        <f t="shared" si="2"/>
        <v>https://docs.wto.org/imrd/directdoc.asp?DDFDocuments/u/G/TBTN26/ARE702.docx</v>
      </c>
      <c r="U21" t="str">
        <f t="shared" si="3"/>
        <v>https://docs.wto.org/imrd/directdoc.asp?DDFDocuments/v/G/TBTN26/ARE702.docx</v>
      </c>
      <c r="V21" t="s">
        <v>46</v>
      </c>
      <c r="W21" t="s">
        <v>47</v>
      </c>
      <c r="X21" t="s">
        <v>47</v>
      </c>
      <c r="Y21" t="s">
        <v>47</v>
      </c>
      <c r="Z21" t="s">
        <v>47</v>
      </c>
      <c r="AA21" t="s">
        <v>47</v>
      </c>
      <c r="AB21" t="s">
        <v>47</v>
      </c>
      <c r="AC21" s="2" t="s">
        <v>165</v>
      </c>
      <c r="AD21" t="s">
        <v>41</v>
      </c>
      <c r="AE21" t="s">
        <v>41</v>
      </c>
      <c r="AF21" t="s">
        <v>41</v>
      </c>
      <c r="AG21" t="s">
        <v>41</v>
      </c>
      <c r="AH21" t="s">
        <v>41</v>
      </c>
      <c r="AI21" s="2" t="s">
        <v>41</v>
      </c>
    </row>
    <row r="22" spans="1:35" ht="60" x14ac:dyDescent="0.25">
      <c r="A22" s="8" t="s">
        <v>160</v>
      </c>
      <c r="B22" s="6" t="s">
        <v>169</v>
      </c>
      <c r="C22" s="7">
        <v>46139</v>
      </c>
      <c r="D22" s="9" t="str">
        <f t="shared" si="0"/>
        <v xml:space="preserve"> G/TBT/N/ARE/702, G/TBT/N/BHR/779, G/TBT/N/KWT/763, G/TBT/N/OMN/602, G/TBT/N/QAT/753, G/TBT/N/SAU/1436, G/TBT/N/YEM/350</v>
      </c>
      <c r="E22" s="8" t="s">
        <v>158</v>
      </c>
      <c r="F22" s="8" t="s">
        <v>159</v>
      </c>
      <c r="H22" s="8" t="s">
        <v>161</v>
      </c>
      <c r="I22" s="8" t="s">
        <v>162</v>
      </c>
      <c r="J22" s="8" t="s">
        <v>163</v>
      </c>
      <c r="K22" s="8" t="s">
        <v>41</v>
      </c>
      <c r="L22" s="8" t="s">
        <v>55</v>
      </c>
      <c r="M22" s="6"/>
      <c r="N22" s="7">
        <v>46199</v>
      </c>
      <c r="O22" s="7" t="s">
        <v>42</v>
      </c>
      <c r="P22" s="7" t="s">
        <v>42</v>
      </c>
      <c r="Q22" s="6" t="s">
        <v>44</v>
      </c>
      <c r="R22" s="8" t="s">
        <v>164</v>
      </c>
      <c r="S22" t="str">
        <f t="shared" si="1"/>
        <v>https://docs.wto.org/imrd/directdoc.asp?DDFDocuments/t/G/TBTN26/ARE702.docx</v>
      </c>
      <c r="T22" t="str">
        <f t="shared" si="2"/>
        <v>https://docs.wto.org/imrd/directdoc.asp?DDFDocuments/u/G/TBTN26/ARE702.docx</v>
      </c>
      <c r="U22" t="str">
        <f t="shared" si="3"/>
        <v>https://docs.wto.org/imrd/directdoc.asp?DDFDocuments/v/G/TBTN26/ARE702.docx</v>
      </c>
      <c r="V22" t="s">
        <v>46</v>
      </c>
      <c r="W22" t="s">
        <v>47</v>
      </c>
      <c r="X22" t="s">
        <v>47</v>
      </c>
      <c r="Y22" t="s">
        <v>47</v>
      </c>
      <c r="Z22" t="s">
        <v>47</v>
      </c>
      <c r="AA22" t="s">
        <v>47</v>
      </c>
      <c r="AB22" t="s">
        <v>47</v>
      </c>
      <c r="AC22" s="2" t="s">
        <v>165</v>
      </c>
      <c r="AD22" t="s">
        <v>41</v>
      </c>
      <c r="AE22" t="s">
        <v>41</v>
      </c>
      <c r="AF22" t="s">
        <v>41</v>
      </c>
      <c r="AG22" t="s">
        <v>41</v>
      </c>
      <c r="AH22" t="s">
        <v>41</v>
      </c>
      <c r="AI22" s="2" t="s">
        <v>41</v>
      </c>
    </row>
    <row r="23" spans="1:35" ht="60" x14ac:dyDescent="0.25">
      <c r="A23" s="8" t="s">
        <v>160</v>
      </c>
      <c r="B23" s="6" t="s">
        <v>170</v>
      </c>
      <c r="C23" s="7">
        <v>46139</v>
      </c>
      <c r="D23" s="9" t="str">
        <f t="shared" si="0"/>
        <v xml:space="preserve"> G/TBT/N/ARE/702, G/TBT/N/BHR/779, G/TBT/N/KWT/763, G/TBT/N/OMN/602, G/TBT/N/QAT/753, G/TBT/N/SAU/1436, G/TBT/N/YEM/350</v>
      </c>
      <c r="E23" s="8" t="s">
        <v>158</v>
      </c>
      <c r="F23" s="8" t="s">
        <v>159</v>
      </c>
      <c r="H23" s="8" t="s">
        <v>161</v>
      </c>
      <c r="I23" s="8" t="s">
        <v>162</v>
      </c>
      <c r="J23" s="8" t="s">
        <v>163</v>
      </c>
      <c r="K23" s="8" t="s">
        <v>41</v>
      </c>
      <c r="L23" s="8" t="s">
        <v>55</v>
      </c>
      <c r="M23" s="6"/>
      <c r="N23" s="7">
        <v>46199</v>
      </c>
      <c r="O23" s="7" t="s">
        <v>42</v>
      </c>
      <c r="P23" s="7" t="s">
        <v>42</v>
      </c>
      <c r="Q23" s="6" t="s">
        <v>44</v>
      </c>
      <c r="R23" s="8" t="s">
        <v>164</v>
      </c>
      <c r="S23" t="str">
        <f t="shared" si="1"/>
        <v>https://docs.wto.org/imrd/directdoc.asp?DDFDocuments/t/G/TBTN26/ARE702.docx</v>
      </c>
      <c r="T23" t="str">
        <f t="shared" si="2"/>
        <v>https://docs.wto.org/imrd/directdoc.asp?DDFDocuments/u/G/TBTN26/ARE702.docx</v>
      </c>
      <c r="U23" t="str">
        <f t="shared" si="3"/>
        <v>https://docs.wto.org/imrd/directdoc.asp?DDFDocuments/v/G/TBTN26/ARE702.docx</v>
      </c>
      <c r="V23" t="s">
        <v>46</v>
      </c>
      <c r="W23" t="s">
        <v>47</v>
      </c>
      <c r="X23" t="s">
        <v>47</v>
      </c>
      <c r="Y23" t="s">
        <v>47</v>
      </c>
      <c r="Z23" t="s">
        <v>47</v>
      </c>
      <c r="AA23" t="s">
        <v>47</v>
      </c>
      <c r="AB23" t="s">
        <v>47</v>
      </c>
      <c r="AC23" s="2" t="s">
        <v>165</v>
      </c>
      <c r="AD23" t="s">
        <v>41</v>
      </c>
      <c r="AE23" t="s">
        <v>41</v>
      </c>
      <c r="AF23" t="s">
        <v>41</v>
      </c>
      <c r="AG23" t="s">
        <v>41</v>
      </c>
      <c r="AH23" t="s">
        <v>41</v>
      </c>
      <c r="AI23" s="2" t="s">
        <v>41</v>
      </c>
    </row>
    <row r="24" spans="1:35" ht="60" x14ac:dyDescent="0.25">
      <c r="A24" s="8" t="s">
        <v>160</v>
      </c>
      <c r="B24" s="6" t="s">
        <v>171</v>
      </c>
      <c r="C24" s="7">
        <v>46139</v>
      </c>
      <c r="D24" s="9" t="str">
        <f t="shared" si="0"/>
        <v xml:space="preserve"> G/TBT/N/ARE/702, G/TBT/N/BHR/779, G/TBT/N/KWT/763, G/TBT/N/OMN/602, G/TBT/N/QAT/753, G/TBT/N/SAU/1436, G/TBT/N/YEM/350</v>
      </c>
      <c r="E24" s="8" t="s">
        <v>158</v>
      </c>
      <c r="F24" s="8" t="s">
        <v>159</v>
      </c>
      <c r="H24" s="8" t="s">
        <v>161</v>
      </c>
      <c r="I24" s="8" t="s">
        <v>162</v>
      </c>
      <c r="J24" s="8" t="s">
        <v>163</v>
      </c>
      <c r="K24" s="8" t="s">
        <v>41</v>
      </c>
      <c r="L24" s="8" t="s">
        <v>55</v>
      </c>
      <c r="M24" s="6"/>
      <c r="N24" s="7">
        <v>46199</v>
      </c>
      <c r="O24" s="7" t="s">
        <v>42</v>
      </c>
      <c r="P24" s="7" t="s">
        <v>42</v>
      </c>
      <c r="Q24" s="6" t="s">
        <v>44</v>
      </c>
      <c r="R24" s="8" t="s">
        <v>164</v>
      </c>
      <c r="S24" t="str">
        <f t="shared" si="1"/>
        <v>https://docs.wto.org/imrd/directdoc.asp?DDFDocuments/t/G/TBTN26/ARE702.docx</v>
      </c>
      <c r="T24" t="str">
        <f t="shared" si="2"/>
        <v>https://docs.wto.org/imrd/directdoc.asp?DDFDocuments/u/G/TBTN26/ARE702.docx</v>
      </c>
      <c r="U24" t="str">
        <f t="shared" si="3"/>
        <v>https://docs.wto.org/imrd/directdoc.asp?DDFDocuments/v/G/TBTN26/ARE702.docx</v>
      </c>
      <c r="V24" t="s">
        <v>46</v>
      </c>
      <c r="W24" t="s">
        <v>47</v>
      </c>
      <c r="X24" t="s">
        <v>47</v>
      </c>
      <c r="Y24" t="s">
        <v>47</v>
      </c>
      <c r="Z24" t="s">
        <v>47</v>
      </c>
      <c r="AA24" t="s">
        <v>47</v>
      </c>
      <c r="AB24" t="s">
        <v>47</v>
      </c>
      <c r="AC24" s="2" t="s">
        <v>165</v>
      </c>
      <c r="AD24" t="s">
        <v>41</v>
      </c>
      <c r="AE24" t="s">
        <v>41</v>
      </c>
      <c r="AF24" t="s">
        <v>41</v>
      </c>
      <c r="AG24" t="s">
        <v>41</v>
      </c>
      <c r="AH24" t="s">
        <v>41</v>
      </c>
      <c r="AI24" s="2" t="s">
        <v>41</v>
      </c>
    </row>
    <row r="25" spans="1:35" ht="60" x14ac:dyDescent="0.25">
      <c r="A25" s="8" t="s">
        <v>175</v>
      </c>
      <c r="B25" s="6" t="s">
        <v>172</v>
      </c>
      <c r="C25" s="7">
        <v>46139</v>
      </c>
      <c r="D25" s="9" t="str">
        <f>HYPERLINK("https://www.epingalert.org/en/Search?viewData= G/TBT/N/CHL/790"," G/TBT/N/CHL/790")</f>
        <v xml:space="preserve"> G/TBT/N/CHL/790</v>
      </c>
      <c r="E25" s="8" t="s">
        <v>173</v>
      </c>
      <c r="F25" s="8" t="s">
        <v>174</v>
      </c>
      <c r="H25" s="8" t="s">
        <v>41</v>
      </c>
      <c r="I25" s="8" t="s">
        <v>111</v>
      </c>
      <c r="J25" s="8" t="s">
        <v>75</v>
      </c>
      <c r="K25" s="8" t="s">
        <v>41</v>
      </c>
      <c r="L25" s="8" t="s">
        <v>76</v>
      </c>
      <c r="M25" s="6"/>
      <c r="N25" s="7">
        <v>46199</v>
      </c>
      <c r="O25" s="7" t="s">
        <v>42</v>
      </c>
      <c r="P25" s="7" t="s">
        <v>42</v>
      </c>
      <c r="Q25" s="6" t="s">
        <v>44</v>
      </c>
      <c r="R25" s="8" t="s">
        <v>176</v>
      </c>
      <c r="S25" t="str">
        <f>HYPERLINK("https://docs.wto.org/imrd/directdoc.asp?DDFDocuments/t/G/TBTN26/CHL790.docx", "https://docs.wto.org/imrd/directdoc.asp?DDFDocuments/t/G/TBTN26/CHL790.docx")</f>
        <v>https://docs.wto.org/imrd/directdoc.asp?DDFDocuments/t/G/TBTN26/CHL790.docx</v>
      </c>
      <c r="T25" t="str">
        <f>HYPERLINK("https://docs.wto.org/imrd/directdoc.asp?DDFDocuments/u/G/TBTN26/CHL790.docx", "https://docs.wto.org/imrd/directdoc.asp?DDFDocuments/u/G/TBTN26/CHL790.docx")</f>
        <v>https://docs.wto.org/imrd/directdoc.asp?DDFDocuments/u/G/TBTN26/CHL790.docx</v>
      </c>
      <c r="U25" t="str">
        <f>HYPERLINK("https://docs.wto.org/imrd/directdoc.asp?DDFDocuments/v/G/TBTN26/CHL790.docx", "https://docs.wto.org/imrd/directdoc.asp?DDFDocuments/v/G/TBTN26/CHL790.docx")</f>
        <v>https://docs.wto.org/imrd/directdoc.asp?DDFDocuments/v/G/TBTN26/CHL790.docx</v>
      </c>
      <c r="V25" t="s">
        <v>47</v>
      </c>
      <c r="W25" t="s">
        <v>46</v>
      </c>
      <c r="X25" t="s">
        <v>47</v>
      </c>
      <c r="Y25" t="s">
        <v>47</v>
      </c>
      <c r="Z25" t="s">
        <v>47</v>
      </c>
      <c r="AA25" t="s">
        <v>47</v>
      </c>
      <c r="AB25" t="s">
        <v>47</v>
      </c>
      <c r="AC25" s="2" t="s">
        <v>177</v>
      </c>
      <c r="AD25" t="s">
        <v>41</v>
      </c>
      <c r="AE25" t="s">
        <v>41</v>
      </c>
      <c r="AF25" t="s">
        <v>41</v>
      </c>
      <c r="AG25" t="s">
        <v>41</v>
      </c>
      <c r="AH25" t="s">
        <v>41</v>
      </c>
      <c r="AI25" s="2" t="s">
        <v>41</v>
      </c>
    </row>
    <row r="26" spans="1:35" ht="90" x14ac:dyDescent="0.25">
      <c r="A26" s="8" t="s">
        <v>180</v>
      </c>
      <c r="B26" s="6" t="s">
        <v>48</v>
      </c>
      <c r="C26" s="7">
        <v>46139</v>
      </c>
      <c r="D26" s="9" t="str">
        <f>HYPERLINK("https://www.epingalert.org/en/Search?viewData= G/TBT/N/EGY/574"," G/TBT/N/EGY/574")</f>
        <v xml:space="preserve"> G/TBT/N/EGY/574</v>
      </c>
      <c r="E26" s="8" t="s">
        <v>178</v>
      </c>
      <c r="F26" s="8" t="s">
        <v>179</v>
      </c>
      <c r="H26" s="8" t="s">
        <v>41</v>
      </c>
      <c r="I26" s="8" t="s">
        <v>181</v>
      </c>
      <c r="J26" s="8" t="s">
        <v>53</v>
      </c>
      <c r="K26" s="8" t="s">
        <v>54</v>
      </c>
      <c r="L26" s="8" t="s">
        <v>41</v>
      </c>
      <c r="M26" s="6"/>
      <c r="N26" s="7">
        <v>46199</v>
      </c>
      <c r="O26" s="7" t="s">
        <v>42</v>
      </c>
      <c r="P26" s="7" t="s">
        <v>42</v>
      </c>
      <c r="Q26" s="6" t="s">
        <v>44</v>
      </c>
      <c r="R26" s="6"/>
      <c r="S26" t="str">
        <f>HYPERLINK("https://docs.wto.org/imrd/directdoc.asp?DDFDocuments/t/G/TBTN26/EGY574.docx", "https://docs.wto.org/imrd/directdoc.asp?DDFDocuments/t/G/TBTN26/EGY574.docx")</f>
        <v>https://docs.wto.org/imrd/directdoc.asp?DDFDocuments/t/G/TBTN26/EGY574.docx</v>
      </c>
      <c r="T26" t="str">
        <f>HYPERLINK("https://docs.wto.org/imrd/directdoc.asp?DDFDocuments/u/G/TBTN26/EGY574.docx", "https://docs.wto.org/imrd/directdoc.asp?DDFDocuments/u/G/TBTN26/EGY574.docx")</f>
        <v>https://docs.wto.org/imrd/directdoc.asp?DDFDocuments/u/G/TBTN26/EGY574.docx</v>
      </c>
      <c r="U26" t="str">
        <f>HYPERLINK("https://docs.wto.org/imrd/directdoc.asp?DDFDocuments/v/G/TBTN26/EGY574.docx", "https://docs.wto.org/imrd/directdoc.asp?DDFDocuments/v/G/TBTN26/EGY574.docx")</f>
        <v>https://docs.wto.org/imrd/directdoc.asp?DDFDocuments/v/G/TBTN26/EGY574.docx</v>
      </c>
      <c r="V26" t="s">
        <v>46</v>
      </c>
      <c r="W26" t="s">
        <v>47</v>
      </c>
      <c r="X26" t="s">
        <v>47</v>
      </c>
      <c r="Y26" t="s">
        <v>47</v>
      </c>
      <c r="Z26" t="s">
        <v>47</v>
      </c>
      <c r="AA26" t="s">
        <v>47</v>
      </c>
      <c r="AB26" t="s">
        <v>47</v>
      </c>
      <c r="AC26" s="2" t="s">
        <v>182</v>
      </c>
      <c r="AD26" t="s">
        <v>41</v>
      </c>
      <c r="AE26" t="s">
        <v>41</v>
      </c>
      <c r="AF26" t="s">
        <v>41</v>
      </c>
      <c r="AG26" t="s">
        <v>41</v>
      </c>
      <c r="AH26" t="s">
        <v>41</v>
      </c>
      <c r="AI26" s="2" t="s">
        <v>41</v>
      </c>
    </row>
    <row r="27" spans="1:35" ht="90" x14ac:dyDescent="0.25">
      <c r="A27" s="8" t="s">
        <v>180</v>
      </c>
      <c r="B27" s="6" t="s">
        <v>48</v>
      </c>
      <c r="C27" s="7">
        <v>46139</v>
      </c>
      <c r="D27" s="9" t="str">
        <f>HYPERLINK("https://www.epingalert.org/en/Search?viewData= G/TBT/N/EGY/575"," G/TBT/N/EGY/575")</f>
        <v xml:space="preserve"> G/TBT/N/EGY/575</v>
      </c>
      <c r="E27" s="8" t="s">
        <v>183</v>
      </c>
      <c r="F27" s="8" t="s">
        <v>184</v>
      </c>
      <c r="H27" s="8" t="s">
        <v>41</v>
      </c>
      <c r="I27" s="8" t="s">
        <v>181</v>
      </c>
      <c r="J27" s="8" t="s">
        <v>53</v>
      </c>
      <c r="K27" s="8" t="s">
        <v>54</v>
      </c>
      <c r="L27" s="8" t="s">
        <v>41</v>
      </c>
      <c r="M27" s="6"/>
      <c r="N27" s="7">
        <v>46199</v>
      </c>
      <c r="O27" s="7" t="s">
        <v>42</v>
      </c>
      <c r="P27" s="7" t="s">
        <v>42</v>
      </c>
      <c r="Q27" s="6" t="s">
        <v>44</v>
      </c>
      <c r="R27" s="6"/>
      <c r="S27" t="str">
        <f>HYPERLINK("https://docs.wto.org/imrd/directdoc.asp?DDFDocuments/t/G/TBTN26/EGY575.docx", "https://docs.wto.org/imrd/directdoc.asp?DDFDocuments/t/G/TBTN26/EGY575.docx")</f>
        <v>https://docs.wto.org/imrd/directdoc.asp?DDFDocuments/t/G/TBTN26/EGY575.docx</v>
      </c>
      <c r="T27" t="str">
        <f>HYPERLINK("https://docs.wto.org/imrd/directdoc.asp?DDFDocuments/u/G/TBTN26/EGY575.docx", "https://docs.wto.org/imrd/directdoc.asp?DDFDocuments/u/G/TBTN26/EGY575.docx")</f>
        <v>https://docs.wto.org/imrd/directdoc.asp?DDFDocuments/u/G/TBTN26/EGY575.docx</v>
      </c>
      <c r="U27" t="str">
        <f>HYPERLINK("https://docs.wto.org/imrd/directdoc.asp?DDFDocuments/v/G/TBTN26/EGY575.docx", "https://docs.wto.org/imrd/directdoc.asp?DDFDocuments/v/G/TBTN26/EGY575.docx")</f>
        <v>https://docs.wto.org/imrd/directdoc.asp?DDFDocuments/v/G/TBTN26/EGY575.docx</v>
      </c>
      <c r="V27" t="s">
        <v>46</v>
      </c>
      <c r="W27" t="s">
        <v>47</v>
      </c>
      <c r="X27" t="s">
        <v>47</v>
      </c>
      <c r="Y27" t="s">
        <v>47</v>
      </c>
      <c r="Z27" t="s">
        <v>47</v>
      </c>
      <c r="AA27" t="s">
        <v>47</v>
      </c>
      <c r="AB27" t="s">
        <v>47</v>
      </c>
      <c r="AC27" s="2" t="s">
        <v>185</v>
      </c>
      <c r="AD27" t="s">
        <v>41</v>
      </c>
      <c r="AE27" t="s">
        <v>41</v>
      </c>
      <c r="AF27" t="s">
        <v>41</v>
      </c>
      <c r="AG27" t="s">
        <v>41</v>
      </c>
      <c r="AH27" t="s">
        <v>41</v>
      </c>
      <c r="AI27" s="2" t="s">
        <v>41</v>
      </c>
    </row>
    <row r="28" spans="1:35" ht="105" x14ac:dyDescent="0.25">
      <c r="A28" s="8" t="s">
        <v>180</v>
      </c>
      <c r="B28" s="6" t="s">
        <v>48</v>
      </c>
      <c r="C28" s="7">
        <v>46139</v>
      </c>
      <c r="D28" s="9" t="str">
        <f>HYPERLINK("https://www.epingalert.org/en/Search?viewData= G/TBT/N/EGY/576"," G/TBT/N/EGY/576")</f>
        <v xml:space="preserve"> G/TBT/N/EGY/576</v>
      </c>
      <c r="E28" s="8" t="s">
        <v>186</v>
      </c>
      <c r="F28" s="8" t="s">
        <v>187</v>
      </c>
      <c r="H28" s="8" t="s">
        <v>41</v>
      </c>
      <c r="I28" s="8" t="s">
        <v>181</v>
      </c>
      <c r="J28" s="8" t="s">
        <v>53</v>
      </c>
      <c r="K28" s="8" t="s">
        <v>54</v>
      </c>
      <c r="L28" s="8" t="s">
        <v>41</v>
      </c>
      <c r="M28" s="6"/>
      <c r="N28" s="7">
        <v>46199</v>
      </c>
      <c r="O28" s="7" t="s">
        <v>42</v>
      </c>
      <c r="P28" s="7" t="s">
        <v>42</v>
      </c>
      <c r="Q28" s="6" t="s">
        <v>44</v>
      </c>
      <c r="R28" s="6"/>
      <c r="S28" t="str">
        <f>HYPERLINK("https://docs.wto.org/imrd/directdoc.asp?DDFDocuments/t/G/TBTN26/EGY576.docx", "https://docs.wto.org/imrd/directdoc.asp?DDFDocuments/t/G/TBTN26/EGY576.docx")</f>
        <v>https://docs.wto.org/imrd/directdoc.asp?DDFDocuments/t/G/TBTN26/EGY576.docx</v>
      </c>
      <c r="T28" t="str">
        <f>HYPERLINK("https://docs.wto.org/imrd/directdoc.asp?DDFDocuments/u/G/TBTN26/EGY576.docx", "https://docs.wto.org/imrd/directdoc.asp?DDFDocuments/u/G/TBTN26/EGY576.docx")</f>
        <v>https://docs.wto.org/imrd/directdoc.asp?DDFDocuments/u/G/TBTN26/EGY576.docx</v>
      </c>
      <c r="U28" t="str">
        <f>HYPERLINK("https://docs.wto.org/imrd/directdoc.asp?DDFDocuments/v/G/TBTN26/EGY576.docx", "https://docs.wto.org/imrd/directdoc.asp?DDFDocuments/v/G/TBTN26/EGY576.docx")</f>
        <v>https://docs.wto.org/imrd/directdoc.asp?DDFDocuments/v/G/TBTN26/EGY576.docx</v>
      </c>
      <c r="V28" t="s">
        <v>46</v>
      </c>
      <c r="W28" t="s">
        <v>47</v>
      </c>
      <c r="X28" t="s">
        <v>47</v>
      </c>
      <c r="Y28" t="s">
        <v>47</v>
      </c>
      <c r="Z28" t="s">
        <v>47</v>
      </c>
      <c r="AA28" t="s">
        <v>47</v>
      </c>
      <c r="AB28" t="s">
        <v>47</v>
      </c>
      <c r="AC28" s="2" t="s">
        <v>188</v>
      </c>
      <c r="AD28" t="s">
        <v>41</v>
      </c>
      <c r="AE28" t="s">
        <v>41</v>
      </c>
      <c r="AF28" t="s">
        <v>41</v>
      </c>
      <c r="AG28" t="s">
        <v>41</v>
      </c>
      <c r="AH28" t="s">
        <v>41</v>
      </c>
      <c r="AI28" s="2" t="s">
        <v>41</v>
      </c>
    </row>
    <row r="29" spans="1:35" ht="120" x14ac:dyDescent="0.25">
      <c r="A29" s="8" t="s">
        <v>192</v>
      </c>
      <c r="B29" s="6" t="s">
        <v>189</v>
      </c>
      <c r="C29" s="7">
        <v>46139</v>
      </c>
      <c r="D29" s="9" t="str">
        <f>HYPERLINK("https://www.epingalert.org/en/Search?viewData= G/TBT/N/EU/1204"," G/TBT/N/EU/1204")</f>
        <v xml:space="preserve"> G/TBT/N/EU/1204</v>
      </c>
      <c r="E29" s="8" t="s">
        <v>190</v>
      </c>
      <c r="F29" s="8" t="s">
        <v>191</v>
      </c>
      <c r="H29" s="8" t="s">
        <v>41</v>
      </c>
      <c r="I29" s="8" t="s">
        <v>193</v>
      </c>
      <c r="J29" s="8" t="s">
        <v>194</v>
      </c>
      <c r="K29" s="8" t="s">
        <v>195</v>
      </c>
      <c r="L29" s="8" t="s">
        <v>41</v>
      </c>
      <c r="M29" s="6"/>
      <c r="N29" s="7">
        <v>46199</v>
      </c>
      <c r="O29" s="7" t="s">
        <v>196</v>
      </c>
      <c r="P29" s="7" t="s">
        <v>197</v>
      </c>
      <c r="Q29" s="6" t="s">
        <v>44</v>
      </c>
      <c r="R29" s="8" t="s">
        <v>198</v>
      </c>
      <c r="S29" t="str">
        <f>HYPERLINK("https://docs.wto.org/imrd/directdoc.asp?DDFDocuments/t/G/TBTN26/EU1204.docx", "https://docs.wto.org/imrd/directdoc.asp?DDFDocuments/t/G/TBTN26/EU1204.docx")</f>
        <v>https://docs.wto.org/imrd/directdoc.asp?DDFDocuments/t/G/TBTN26/EU1204.docx</v>
      </c>
      <c r="T29" t="str">
        <f>HYPERLINK("https://docs.wto.org/imrd/directdoc.asp?DDFDocuments/u/G/TBTN26/EU1204.docx", "https://docs.wto.org/imrd/directdoc.asp?DDFDocuments/u/G/TBTN26/EU1204.docx")</f>
        <v>https://docs.wto.org/imrd/directdoc.asp?DDFDocuments/u/G/TBTN26/EU1204.docx</v>
      </c>
      <c r="U29" t="str">
        <f>HYPERLINK("https://docs.wto.org/imrd/directdoc.asp?DDFDocuments/v/G/TBTN26/EU1204.docx", "https://docs.wto.org/imrd/directdoc.asp?DDFDocuments/v/G/TBTN26/EU1204.docx")</f>
        <v>https://docs.wto.org/imrd/directdoc.asp?DDFDocuments/v/G/TBTN26/EU1204.docx</v>
      </c>
      <c r="V29" t="s">
        <v>46</v>
      </c>
      <c r="W29" t="s">
        <v>47</v>
      </c>
      <c r="X29" t="s">
        <v>46</v>
      </c>
      <c r="Y29" t="s">
        <v>47</v>
      </c>
      <c r="Z29" t="s">
        <v>47</v>
      </c>
      <c r="AA29" t="s">
        <v>47</v>
      </c>
      <c r="AB29" t="s">
        <v>47</v>
      </c>
      <c r="AC29" s="2" t="s">
        <v>199</v>
      </c>
      <c r="AD29" t="s">
        <v>41</v>
      </c>
      <c r="AE29" t="s">
        <v>41</v>
      </c>
      <c r="AF29" t="s">
        <v>41</v>
      </c>
      <c r="AG29" t="s">
        <v>41</v>
      </c>
      <c r="AH29" t="s">
        <v>41</v>
      </c>
      <c r="AI29" s="2" t="s">
        <v>41</v>
      </c>
    </row>
    <row r="30" spans="1:35" ht="225" x14ac:dyDescent="0.25">
      <c r="A30" s="8" t="s">
        <v>203</v>
      </c>
      <c r="B30" s="6" t="s">
        <v>200</v>
      </c>
      <c r="C30" s="7">
        <v>46139</v>
      </c>
      <c r="D30" s="9" t="str">
        <f>HYPERLINK("https://www.epingalert.org/en/Search?viewData= G/TBT/N/USA/2273"," G/TBT/N/USA/2273")</f>
        <v xml:space="preserve"> G/TBT/N/USA/2273</v>
      </c>
      <c r="E30" s="8" t="s">
        <v>201</v>
      </c>
      <c r="F30" s="8" t="s">
        <v>202</v>
      </c>
      <c r="H30" s="8" t="s">
        <v>41</v>
      </c>
      <c r="I30" s="8" t="s">
        <v>204</v>
      </c>
      <c r="J30" s="8" t="s">
        <v>205</v>
      </c>
      <c r="K30" s="8" t="s">
        <v>41</v>
      </c>
      <c r="L30" s="8" t="s">
        <v>41</v>
      </c>
      <c r="M30" s="6"/>
      <c r="N30" s="7">
        <v>46168</v>
      </c>
      <c r="O30" s="7" t="s">
        <v>42</v>
      </c>
      <c r="P30" s="7" t="s">
        <v>42</v>
      </c>
      <c r="Q30" s="6" t="s">
        <v>44</v>
      </c>
      <c r="R30" s="8" t="s">
        <v>206</v>
      </c>
      <c r="S30" t="str">
        <f>HYPERLINK("https://docs.wto.org/imrd/directdoc.asp?DDFDocuments/t/G/TBTN26/USA2273.docx", "https://docs.wto.org/imrd/directdoc.asp?DDFDocuments/t/G/TBTN26/USA2273.docx")</f>
        <v>https://docs.wto.org/imrd/directdoc.asp?DDFDocuments/t/G/TBTN26/USA2273.docx</v>
      </c>
      <c r="T30" t="str">
        <f>HYPERLINK("https://docs.wto.org/imrd/directdoc.asp?DDFDocuments/u/G/TBTN26/USA2273.docx", "https://docs.wto.org/imrd/directdoc.asp?DDFDocuments/u/G/TBTN26/USA2273.docx")</f>
        <v>https://docs.wto.org/imrd/directdoc.asp?DDFDocuments/u/G/TBTN26/USA2273.docx</v>
      </c>
      <c r="U30" t="str">
        <f>HYPERLINK("https://docs.wto.org/imrd/directdoc.asp?DDFDocuments/v/G/TBTN26/USA2273.docx", "https://docs.wto.org/imrd/directdoc.asp?DDFDocuments/v/G/TBTN26/USA2273.docx")</f>
        <v>https://docs.wto.org/imrd/directdoc.asp?DDFDocuments/v/G/TBTN26/USA2273.docx</v>
      </c>
      <c r="V30" t="s">
        <v>46</v>
      </c>
      <c r="W30" t="s">
        <v>47</v>
      </c>
      <c r="X30" t="s">
        <v>47</v>
      </c>
      <c r="Y30" t="s">
        <v>47</v>
      </c>
      <c r="Z30" t="s">
        <v>47</v>
      </c>
      <c r="AA30" t="s">
        <v>47</v>
      </c>
      <c r="AB30" t="s">
        <v>47</v>
      </c>
      <c r="AC30" s="2" t="s">
        <v>207</v>
      </c>
      <c r="AD30" t="s">
        <v>41</v>
      </c>
      <c r="AE30" t="s">
        <v>41</v>
      </c>
      <c r="AF30" t="s">
        <v>41</v>
      </c>
      <c r="AG30" t="s">
        <v>41</v>
      </c>
      <c r="AH30" t="s">
        <v>41</v>
      </c>
      <c r="AI30" s="2" t="s">
        <v>41</v>
      </c>
    </row>
    <row r="31" spans="1:35" ht="120" x14ac:dyDescent="0.25">
      <c r="A31" s="8" t="s">
        <v>210</v>
      </c>
      <c r="B31" s="6" t="s">
        <v>150</v>
      </c>
      <c r="C31" s="7">
        <v>46136</v>
      </c>
      <c r="D31" s="9" t="str">
        <f>HYPERLINK("https://www.epingalert.org/en/Search?viewData= G/TBT/N/ALB/101"," G/TBT/N/ALB/101")</f>
        <v xml:space="preserve"> G/TBT/N/ALB/101</v>
      </c>
      <c r="E31" s="8" t="s">
        <v>208</v>
      </c>
      <c r="F31" s="8" t="s">
        <v>209</v>
      </c>
      <c r="H31" s="8" t="s">
        <v>41</v>
      </c>
      <c r="I31" s="8" t="s">
        <v>211</v>
      </c>
      <c r="J31" s="8" t="s">
        <v>65</v>
      </c>
      <c r="K31" s="8" t="s">
        <v>212</v>
      </c>
      <c r="L31" s="8" t="s">
        <v>55</v>
      </c>
      <c r="M31" s="6"/>
      <c r="N31" s="7">
        <v>46196</v>
      </c>
      <c r="O31" s="7" t="s">
        <v>42</v>
      </c>
      <c r="P31" s="7" t="s">
        <v>42</v>
      </c>
      <c r="Q31" s="6" t="s">
        <v>44</v>
      </c>
      <c r="R31" s="6"/>
      <c r="S31" t="str">
        <f>HYPERLINK("https://docs.wto.org/imrd/directdoc.asp?DDFDocuments/t/G/TBTN26/ALB101.docx", "https://docs.wto.org/imrd/directdoc.asp?DDFDocuments/t/G/TBTN26/ALB101.docx")</f>
        <v>https://docs.wto.org/imrd/directdoc.asp?DDFDocuments/t/G/TBTN26/ALB101.docx</v>
      </c>
      <c r="T31" t="str">
        <f>HYPERLINK("https://docs.wto.org/imrd/directdoc.asp?DDFDocuments/u/G/TBTN26/ALB101.docx", "https://docs.wto.org/imrd/directdoc.asp?DDFDocuments/u/G/TBTN26/ALB101.docx")</f>
        <v>https://docs.wto.org/imrd/directdoc.asp?DDFDocuments/u/G/TBTN26/ALB101.docx</v>
      </c>
      <c r="U31" t="str">
        <f>HYPERLINK("https://docs.wto.org/imrd/directdoc.asp?DDFDocuments/v/G/TBTN26/ALB101.docx", "https://docs.wto.org/imrd/directdoc.asp?DDFDocuments/v/G/TBTN26/ALB101.docx")</f>
        <v>https://docs.wto.org/imrd/directdoc.asp?DDFDocuments/v/G/TBTN26/ALB101.docx</v>
      </c>
      <c r="V31" t="s">
        <v>46</v>
      </c>
      <c r="W31" t="s">
        <v>47</v>
      </c>
      <c r="X31" t="s">
        <v>47</v>
      </c>
      <c r="Y31" t="s">
        <v>47</v>
      </c>
      <c r="Z31" t="s">
        <v>47</v>
      </c>
      <c r="AA31" t="s">
        <v>47</v>
      </c>
      <c r="AB31" t="s">
        <v>47</v>
      </c>
      <c r="AC31" s="2" t="s">
        <v>213</v>
      </c>
      <c r="AD31" t="s">
        <v>41</v>
      </c>
      <c r="AE31" t="s">
        <v>41</v>
      </c>
      <c r="AF31" t="s">
        <v>41</v>
      </c>
      <c r="AG31" t="s">
        <v>41</v>
      </c>
      <c r="AH31" t="s">
        <v>41</v>
      </c>
      <c r="AI31" s="2" t="s">
        <v>41</v>
      </c>
    </row>
    <row r="32" spans="1:35" ht="150" x14ac:dyDescent="0.25">
      <c r="A32" s="8" t="s">
        <v>216</v>
      </c>
      <c r="B32" s="6" t="s">
        <v>170</v>
      </c>
      <c r="C32" s="7">
        <v>46136</v>
      </c>
      <c r="D32" s="9" t="str">
        <f>HYPERLINK("https://www.epingalert.org/en/Search?viewData= G/TBT/N/ARE/701"," G/TBT/N/ARE/701")</f>
        <v xml:space="preserve"> G/TBT/N/ARE/701</v>
      </c>
      <c r="E32" s="8" t="s">
        <v>214</v>
      </c>
      <c r="F32" s="8" t="s">
        <v>215</v>
      </c>
      <c r="H32" s="8" t="s">
        <v>41</v>
      </c>
      <c r="I32" s="8" t="s">
        <v>217</v>
      </c>
      <c r="J32" s="8" t="s">
        <v>218</v>
      </c>
      <c r="K32" s="8" t="s">
        <v>41</v>
      </c>
      <c r="L32" s="8" t="s">
        <v>55</v>
      </c>
      <c r="M32" s="6"/>
      <c r="N32" s="7">
        <v>46196</v>
      </c>
      <c r="O32" s="7" t="s">
        <v>42</v>
      </c>
      <c r="P32" s="7" t="s">
        <v>42</v>
      </c>
      <c r="Q32" s="6" t="s">
        <v>44</v>
      </c>
      <c r="R32" s="8" t="s">
        <v>219</v>
      </c>
      <c r="S32" t="str">
        <f>HYPERLINK("https://docs.wto.org/imrd/directdoc.asp?DDFDocuments/t/G/TBTN26/ARE701.docx", "https://docs.wto.org/imrd/directdoc.asp?DDFDocuments/t/G/TBTN26/ARE701.docx")</f>
        <v>https://docs.wto.org/imrd/directdoc.asp?DDFDocuments/t/G/TBTN26/ARE701.docx</v>
      </c>
      <c r="T32" t="str">
        <f>HYPERLINK("https://docs.wto.org/imrd/directdoc.asp?DDFDocuments/u/G/TBTN26/ARE701.docx", "https://docs.wto.org/imrd/directdoc.asp?DDFDocuments/u/G/TBTN26/ARE701.docx")</f>
        <v>https://docs.wto.org/imrd/directdoc.asp?DDFDocuments/u/G/TBTN26/ARE701.docx</v>
      </c>
      <c r="U32" t="str">
        <f>HYPERLINK("https://docs.wto.org/imrd/directdoc.asp?DDFDocuments/v/G/TBTN26/ARE701.docx", "https://docs.wto.org/imrd/directdoc.asp?DDFDocuments/v/G/TBTN26/ARE701.docx")</f>
        <v>https://docs.wto.org/imrd/directdoc.asp?DDFDocuments/v/G/TBTN26/ARE701.docx</v>
      </c>
      <c r="V32" t="s">
        <v>46</v>
      </c>
      <c r="W32" t="s">
        <v>47</v>
      </c>
      <c r="X32" t="s">
        <v>46</v>
      </c>
      <c r="Y32" t="s">
        <v>47</v>
      </c>
      <c r="Z32" t="s">
        <v>47</v>
      </c>
      <c r="AA32" t="s">
        <v>47</v>
      </c>
      <c r="AB32" t="s">
        <v>47</v>
      </c>
      <c r="AC32" s="2" t="s">
        <v>41</v>
      </c>
      <c r="AD32" t="s">
        <v>41</v>
      </c>
      <c r="AE32" t="s">
        <v>41</v>
      </c>
      <c r="AF32" t="s">
        <v>41</v>
      </c>
      <c r="AG32" t="s">
        <v>41</v>
      </c>
      <c r="AH32" t="s">
        <v>41</v>
      </c>
      <c r="AI32" s="2" t="s">
        <v>41</v>
      </c>
    </row>
    <row r="33" spans="1:35" ht="60" x14ac:dyDescent="0.25">
      <c r="A33" s="8" t="s">
        <v>222</v>
      </c>
      <c r="B33" s="6" t="s">
        <v>134</v>
      </c>
      <c r="C33" s="7">
        <v>46136</v>
      </c>
      <c r="D33" s="9" t="str">
        <f>HYPERLINK("https://www.epingalert.org/en/Search?viewData= G/TBT/N/BRA/1630"," G/TBT/N/BRA/1630")</f>
        <v xml:space="preserve"> G/TBT/N/BRA/1630</v>
      </c>
      <c r="E33" s="8" t="s">
        <v>220</v>
      </c>
      <c r="F33" s="8" t="s">
        <v>221</v>
      </c>
      <c r="H33" s="8" t="s">
        <v>223</v>
      </c>
      <c r="I33" s="8" t="s">
        <v>224</v>
      </c>
      <c r="J33" s="8" t="s">
        <v>53</v>
      </c>
      <c r="K33" s="8" t="s">
        <v>41</v>
      </c>
      <c r="L33" s="8" t="s">
        <v>41</v>
      </c>
      <c r="M33" s="6"/>
      <c r="N33" s="7">
        <v>46196</v>
      </c>
      <c r="O33" s="7" t="s">
        <v>140</v>
      </c>
      <c r="P33" s="7" t="s">
        <v>140</v>
      </c>
      <c r="Q33" s="6" t="s">
        <v>44</v>
      </c>
      <c r="R33" s="8" t="s">
        <v>225</v>
      </c>
      <c r="S33" t="str">
        <f>HYPERLINK("https://docs.wto.org/imrd/directdoc.asp?DDFDocuments/t/G/TBTN26/BRA1630.docx", "https://docs.wto.org/imrd/directdoc.asp?DDFDocuments/t/G/TBTN26/BRA1630.docx")</f>
        <v>https://docs.wto.org/imrd/directdoc.asp?DDFDocuments/t/G/TBTN26/BRA1630.docx</v>
      </c>
      <c r="T33" t="str">
        <f>HYPERLINK("https://docs.wto.org/imrd/directdoc.asp?DDFDocuments/u/G/TBTN26/BRA1630.docx", "https://docs.wto.org/imrd/directdoc.asp?DDFDocuments/u/G/TBTN26/BRA1630.docx")</f>
        <v>https://docs.wto.org/imrd/directdoc.asp?DDFDocuments/u/G/TBTN26/BRA1630.docx</v>
      </c>
      <c r="U33" t="str">
        <f>HYPERLINK("https://docs.wto.org/imrd/directdoc.asp?DDFDocuments/v/G/TBTN26/BRA1630.docx", "https://docs.wto.org/imrd/directdoc.asp?DDFDocuments/v/G/TBTN26/BRA1630.docx")</f>
        <v>https://docs.wto.org/imrd/directdoc.asp?DDFDocuments/v/G/TBTN26/BRA1630.docx</v>
      </c>
      <c r="V33" t="s">
        <v>46</v>
      </c>
      <c r="W33" t="s">
        <v>47</v>
      </c>
      <c r="X33" t="s">
        <v>47</v>
      </c>
      <c r="Y33" t="s">
        <v>47</v>
      </c>
      <c r="Z33" t="s">
        <v>47</v>
      </c>
      <c r="AA33" t="s">
        <v>47</v>
      </c>
      <c r="AB33" t="s">
        <v>47</v>
      </c>
      <c r="AC33" s="2" t="s">
        <v>41</v>
      </c>
      <c r="AD33" t="s">
        <v>41</v>
      </c>
      <c r="AE33" t="s">
        <v>41</v>
      </c>
      <c r="AF33" t="s">
        <v>41</v>
      </c>
      <c r="AG33" t="s">
        <v>41</v>
      </c>
      <c r="AH33" t="s">
        <v>41</v>
      </c>
      <c r="AI33" s="2" t="s">
        <v>41</v>
      </c>
    </row>
    <row r="34" spans="1:35" ht="60" x14ac:dyDescent="0.25">
      <c r="A34" s="8" t="s">
        <v>229</v>
      </c>
      <c r="B34" s="6" t="s">
        <v>226</v>
      </c>
      <c r="C34" s="7">
        <v>46136</v>
      </c>
      <c r="D34" s="9" t="str">
        <f>HYPERLINK("https://www.epingalert.org/en/Search?viewData= G/TBT/N/TUR/233"," G/TBT/N/TUR/233")</f>
        <v xml:space="preserve"> G/TBT/N/TUR/233</v>
      </c>
      <c r="E34" s="8" t="s">
        <v>227</v>
      </c>
      <c r="F34" s="8" t="s">
        <v>228</v>
      </c>
      <c r="H34" s="8" t="s">
        <v>230</v>
      </c>
      <c r="I34" s="8" t="s">
        <v>231</v>
      </c>
      <c r="J34" s="8" t="s">
        <v>75</v>
      </c>
      <c r="K34" s="8" t="s">
        <v>41</v>
      </c>
      <c r="L34" s="8" t="s">
        <v>55</v>
      </c>
      <c r="M34" s="6"/>
      <c r="N34" s="7">
        <v>46196</v>
      </c>
      <c r="O34" s="7">
        <v>46183</v>
      </c>
      <c r="P34" s="7">
        <v>46213</v>
      </c>
      <c r="Q34" s="6" t="s">
        <v>44</v>
      </c>
      <c r="R34" s="8" t="s">
        <v>232</v>
      </c>
      <c r="S34" t="str">
        <f>HYPERLINK("https://docs.wto.org/imrd/directdoc.asp?DDFDocuments/t/G/TBTN26/TUR233.docx", "https://docs.wto.org/imrd/directdoc.asp?DDFDocuments/t/G/TBTN26/TUR233.docx")</f>
        <v>https://docs.wto.org/imrd/directdoc.asp?DDFDocuments/t/G/TBTN26/TUR233.docx</v>
      </c>
      <c r="T34" t="str">
        <f>HYPERLINK("https://docs.wto.org/imrd/directdoc.asp?DDFDocuments/u/G/TBTN26/TUR233.docx", "https://docs.wto.org/imrd/directdoc.asp?DDFDocuments/u/G/TBTN26/TUR233.docx")</f>
        <v>https://docs.wto.org/imrd/directdoc.asp?DDFDocuments/u/G/TBTN26/TUR233.docx</v>
      </c>
      <c r="U34" t="str">
        <f>HYPERLINK("https://docs.wto.org/imrd/directdoc.asp?DDFDocuments/v/G/TBTN26/TUR233.docx", "https://docs.wto.org/imrd/directdoc.asp?DDFDocuments/v/G/TBTN26/TUR233.docx")</f>
        <v>https://docs.wto.org/imrd/directdoc.asp?DDFDocuments/v/G/TBTN26/TUR233.docx</v>
      </c>
      <c r="V34" t="s">
        <v>46</v>
      </c>
      <c r="W34" t="s">
        <v>47</v>
      </c>
      <c r="X34" t="s">
        <v>47</v>
      </c>
      <c r="Y34" t="s">
        <v>47</v>
      </c>
      <c r="Z34" t="s">
        <v>47</v>
      </c>
      <c r="AA34" t="s">
        <v>47</v>
      </c>
      <c r="AB34" t="s">
        <v>47</v>
      </c>
      <c r="AC34" s="2" t="s">
        <v>233</v>
      </c>
      <c r="AD34" t="s">
        <v>41</v>
      </c>
      <c r="AE34" t="s">
        <v>41</v>
      </c>
      <c r="AF34" t="s">
        <v>41</v>
      </c>
      <c r="AG34" t="s">
        <v>41</v>
      </c>
      <c r="AH34" t="s">
        <v>41</v>
      </c>
      <c r="AI34" s="2" t="s">
        <v>41</v>
      </c>
    </row>
    <row r="35" spans="1:35" ht="60" x14ac:dyDescent="0.25">
      <c r="A35" s="8" t="s">
        <v>236</v>
      </c>
      <c r="B35" s="6" t="s">
        <v>226</v>
      </c>
      <c r="C35" s="7">
        <v>46136</v>
      </c>
      <c r="D35" s="9" t="str">
        <f>HYPERLINK("https://www.epingalert.org/en/Search?viewData= G/TBT/N/TUR/234"," G/TBT/N/TUR/234")</f>
        <v xml:space="preserve"> G/TBT/N/TUR/234</v>
      </c>
      <c r="E35" s="8" t="s">
        <v>234</v>
      </c>
      <c r="F35" s="8" t="s">
        <v>235</v>
      </c>
      <c r="H35" s="8" t="s">
        <v>237</v>
      </c>
      <c r="I35" s="8" t="s">
        <v>231</v>
      </c>
      <c r="J35" s="8" t="s">
        <v>75</v>
      </c>
      <c r="K35" s="8" t="s">
        <v>41</v>
      </c>
      <c r="L35" s="8" t="s">
        <v>55</v>
      </c>
      <c r="M35" s="6"/>
      <c r="N35" s="7">
        <v>46196</v>
      </c>
      <c r="O35" s="7">
        <v>46183</v>
      </c>
      <c r="P35" s="7">
        <v>46213</v>
      </c>
      <c r="Q35" s="6" t="s">
        <v>44</v>
      </c>
      <c r="R35" s="8" t="s">
        <v>238</v>
      </c>
      <c r="S35" t="str">
        <f>HYPERLINK("https://docs.wto.org/imrd/directdoc.asp?DDFDocuments/t/G/TBTN26/TUR234.docx", "https://docs.wto.org/imrd/directdoc.asp?DDFDocuments/t/G/TBTN26/TUR234.docx")</f>
        <v>https://docs.wto.org/imrd/directdoc.asp?DDFDocuments/t/G/TBTN26/TUR234.docx</v>
      </c>
      <c r="T35" t="str">
        <f>HYPERLINK("https://docs.wto.org/imrd/directdoc.asp?DDFDocuments/u/G/TBTN26/TUR234.docx", "https://docs.wto.org/imrd/directdoc.asp?DDFDocuments/u/G/TBTN26/TUR234.docx")</f>
        <v>https://docs.wto.org/imrd/directdoc.asp?DDFDocuments/u/G/TBTN26/TUR234.docx</v>
      </c>
      <c r="U35" t="str">
        <f>HYPERLINK("https://docs.wto.org/imrd/directdoc.asp?DDFDocuments/v/G/TBTN26/TUR234.docx", "https://docs.wto.org/imrd/directdoc.asp?DDFDocuments/v/G/TBTN26/TUR234.docx")</f>
        <v>https://docs.wto.org/imrd/directdoc.asp?DDFDocuments/v/G/TBTN26/TUR234.docx</v>
      </c>
      <c r="V35" t="s">
        <v>46</v>
      </c>
      <c r="W35" t="s">
        <v>47</v>
      </c>
      <c r="X35" t="s">
        <v>47</v>
      </c>
      <c r="Y35" t="s">
        <v>47</v>
      </c>
      <c r="Z35" t="s">
        <v>47</v>
      </c>
      <c r="AA35" t="s">
        <v>47</v>
      </c>
      <c r="AB35" t="s">
        <v>47</v>
      </c>
      <c r="AC35" s="2" t="s">
        <v>239</v>
      </c>
      <c r="AD35" t="s">
        <v>41</v>
      </c>
      <c r="AE35" t="s">
        <v>41</v>
      </c>
      <c r="AF35" t="s">
        <v>41</v>
      </c>
      <c r="AG35" t="s">
        <v>41</v>
      </c>
      <c r="AH35" t="s">
        <v>41</v>
      </c>
      <c r="AI35" s="2" t="s">
        <v>41</v>
      </c>
    </row>
    <row r="36" spans="1:35" ht="255" x14ac:dyDescent="0.25">
      <c r="A36" s="8" t="s">
        <v>243</v>
      </c>
      <c r="B36" s="6" t="s">
        <v>240</v>
      </c>
      <c r="C36" s="7">
        <v>46136</v>
      </c>
      <c r="D36" s="9" t="str">
        <f>HYPERLINK("https://www.epingalert.org/en/Search?viewData= G/TBT/N/VNM/401"," G/TBT/N/VNM/401")</f>
        <v xml:space="preserve"> G/TBT/N/VNM/401</v>
      </c>
      <c r="E36" s="8" t="s">
        <v>241</v>
      </c>
      <c r="F36" s="8" t="s">
        <v>242</v>
      </c>
      <c r="H36" s="8" t="s">
        <v>41</v>
      </c>
      <c r="I36" s="8" t="s">
        <v>244</v>
      </c>
      <c r="J36" s="8" t="s">
        <v>245</v>
      </c>
      <c r="K36" s="8" t="s">
        <v>41</v>
      </c>
      <c r="L36" s="8" t="s">
        <v>41</v>
      </c>
      <c r="M36" s="6"/>
      <c r="N36" s="7">
        <v>46190</v>
      </c>
      <c r="O36" s="7">
        <v>46174</v>
      </c>
      <c r="P36" s="7">
        <v>46204</v>
      </c>
      <c r="Q36" s="6" t="s">
        <v>44</v>
      </c>
      <c r="R36" s="8" t="s">
        <v>246</v>
      </c>
      <c r="S36" t="str">
        <f>HYPERLINK("https://docs.wto.org/imrd/directdoc.asp?DDFDocuments/t/G/TBTN26/VNM401.docx", "https://docs.wto.org/imrd/directdoc.asp?DDFDocuments/t/G/TBTN26/VNM401.docx")</f>
        <v>https://docs.wto.org/imrd/directdoc.asp?DDFDocuments/t/G/TBTN26/VNM401.docx</v>
      </c>
      <c r="T36" t="str">
        <f>HYPERLINK("https://docs.wto.org/imrd/directdoc.asp?DDFDocuments/u/G/TBTN26/VNM401.docx", "https://docs.wto.org/imrd/directdoc.asp?DDFDocuments/u/G/TBTN26/VNM401.docx")</f>
        <v>https://docs.wto.org/imrd/directdoc.asp?DDFDocuments/u/G/TBTN26/VNM401.docx</v>
      </c>
      <c r="U36" t="str">
        <f>HYPERLINK("https://docs.wto.org/imrd/directdoc.asp?DDFDocuments/v/G/TBTN26/VNM401.docx", "https://docs.wto.org/imrd/directdoc.asp?DDFDocuments/v/G/TBTN26/VNM401.docx")</f>
        <v>https://docs.wto.org/imrd/directdoc.asp?DDFDocuments/v/G/TBTN26/VNM401.docx</v>
      </c>
      <c r="V36" t="s">
        <v>46</v>
      </c>
      <c r="W36" t="s">
        <v>47</v>
      </c>
      <c r="X36" t="s">
        <v>47</v>
      </c>
      <c r="Y36" t="s">
        <v>47</v>
      </c>
      <c r="Z36" t="s">
        <v>47</v>
      </c>
      <c r="AA36" t="s">
        <v>47</v>
      </c>
      <c r="AB36" t="s">
        <v>47</v>
      </c>
      <c r="AC36" s="2" t="s">
        <v>247</v>
      </c>
      <c r="AD36" t="s">
        <v>41</v>
      </c>
      <c r="AE36" t="s">
        <v>41</v>
      </c>
      <c r="AF36" t="s">
        <v>41</v>
      </c>
      <c r="AG36" t="s">
        <v>41</v>
      </c>
      <c r="AH36" t="s">
        <v>41</v>
      </c>
      <c r="AI36" s="2" t="s">
        <v>41</v>
      </c>
    </row>
    <row r="37" spans="1:35" ht="60" x14ac:dyDescent="0.25">
      <c r="A37" s="8" t="s">
        <v>250</v>
      </c>
      <c r="B37" s="6" t="s">
        <v>34</v>
      </c>
      <c r="C37" s="7">
        <v>46135</v>
      </c>
      <c r="D37" s="9" t="str">
        <f>HYPERLINK("https://www.epingalert.org/en/Search?viewData= G/TBT/N/CHN/2250"," G/TBT/N/CHN/2250")</f>
        <v xml:space="preserve"> G/TBT/N/CHN/2250</v>
      </c>
      <c r="E37" s="8" t="s">
        <v>248</v>
      </c>
      <c r="F37" s="8" t="s">
        <v>249</v>
      </c>
      <c r="H37" s="8" t="s">
        <v>251</v>
      </c>
      <c r="I37" s="8" t="s">
        <v>252</v>
      </c>
      <c r="J37" s="8" t="s">
        <v>75</v>
      </c>
      <c r="K37" s="8" t="s">
        <v>41</v>
      </c>
      <c r="L37" s="8" t="s">
        <v>41</v>
      </c>
      <c r="M37" s="6"/>
      <c r="N37" s="7">
        <v>46195</v>
      </c>
      <c r="O37" s="7" t="s">
        <v>42</v>
      </c>
      <c r="P37" s="7" t="s">
        <v>253</v>
      </c>
      <c r="Q37" s="6" t="s">
        <v>44</v>
      </c>
      <c r="R37" s="8" t="s">
        <v>254</v>
      </c>
      <c r="S37" t="str">
        <f>HYPERLINK("https://docs.wto.org/imrd/directdoc.asp?DDFDocuments/t/G/TBTN26/CHN2250.docx", "https://docs.wto.org/imrd/directdoc.asp?DDFDocuments/t/G/TBTN26/CHN2250.docx")</f>
        <v>https://docs.wto.org/imrd/directdoc.asp?DDFDocuments/t/G/TBTN26/CHN2250.docx</v>
      </c>
      <c r="T37" t="str">
        <f>HYPERLINK("https://docs.wto.org/imrd/directdoc.asp?DDFDocuments/u/G/TBTN26/CHN2250.docx", "https://docs.wto.org/imrd/directdoc.asp?DDFDocuments/u/G/TBTN26/CHN2250.docx")</f>
        <v>https://docs.wto.org/imrd/directdoc.asp?DDFDocuments/u/G/TBTN26/CHN2250.docx</v>
      </c>
      <c r="U37" t="str">
        <f>HYPERLINK("https://docs.wto.org/imrd/directdoc.asp?DDFDocuments/v/G/TBTN26/CHN2250.docx", "https://docs.wto.org/imrd/directdoc.asp?DDFDocuments/v/G/TBTN26/CHN2250.docx")</f>
        <v>https://docs.wto.org/imrd/directdoc.asp?DDFDocuments/v/G/TBTN26/CHN2250.docx</v>
      </c>
      <c r="V37" t="s">
        <v>46</v>
      </c>
      <c r="W37" t="s">
        <v>47</v>
      </c>
      <c r="X37" t="s">
        <v>47</v>
      </c>
      <c r="Y37" t="s">
        <v>47</v>
      </c>
      <c r="Z37" t="s">
        <v>47</v>
      </c>
      <c r="AA37" t="s">
        <v>47</v>
      </c>
      <c r="AB37" t="s">
        <v>47</v>
      </c>
      <c r="AC37" s="2" t="s">
        <v>41</v>
      </c>
      <c r="AD37" t="s">
        <v>41</v>
      </c>
      <c r="AE37" t="s">
        <v>41</v>
      </c>
      <c r="AF37" t="s">
        <v>41</v>
      </c>
      <c r="AG37" t="s">
        <v>41</v>
      </c>
      <c r="AH37" t="s">
        <v>41</v>
      </c>
      <c r="AI37" s="2" t="s">
        <v>41</v>
      </c>
    </row>
    <row r="38" spans="1:35" ht="90" x14ac:dyDescent="0.25">
      <c r="A38" s="8" t="s">
        <v>257</v>
      </c>
      <c r="B38" s="6" t="s">
        <v>34</v>
      </c>
      <c r="C38" s="7">
        <v>46135</v>
      </c>
      <c r="D38" s="9" t="str">
        <f>HYPERLINK("https://www.epingalert.org/en/Search?viewData= G/TBT/N/CHN/2251"," G/TBT/N/CHN/2251")</f>
        <v xml:space="preserve"> G/TBT/N/CHN/2251</v>
      </c>
      <c r="E38" s="8" t="s">
        <v>255</v>
      </c>
      <c r="F38" s="8" t="s">
        <v>256</v>
      </c>
      <c r="H38" s="8" t="s">
        <v>258</v>
      </c>
      <c r="I38" s="8" t="s">
        <v>252</v>
      </c>
      <c r="J38" s="8" t="s">
        <v>75</v>
      </c>
      <c r="K38" s="8" t="s">
        <v>41</v>
      </c>
      <c r="L38" s="8" t="s">
        <v>41</v>
      </c>
      <c r="M38" s="6"/>
      <c r="N38" s="7">
        <v>46195</v>
      </c>
      <c r="O38" s="7" t="s">
        <v>42</v>
      </c>
      <c r="P38" s="7" t="s">
        <v>253</v>
      </c>
      <c r="Q38" s="6" t="s">
        <v>44</v>
      </c>
      <c r="R38" s="8" t="s">
        <v>259</v>
      </c>
      <c r="S38" t="str">
        <f>HYPERLINK("https://docs.wto.org/imrd/directdoc.asp?DDFDocuments/t/G/TBTN26/CHN2251.docx", "https://docs.wto.org/imrd/directdoc.asp?DDFDocuments/t/G/TBTN26/CHN2251.docx")</f>
        <v>https://docs.wto.org/imrd/directdoc.asp?DDFDocuments/t/G/TBTN26/CHN2251.docx</v>
      </c>
      <c r="T38" t="str">
        <f>HYPERLINK("https://docs.wto.org/imrd/directdoc.asp?DDFDocuments/u/G/TBTN26/CHN2251.docx", "https://docs.wto.org/imrd/directdoc.asp?DDFDocuments/u/G/TBTN26/CHN2251.docx")</f>
        <v>https://docs.wto.org/imrd/directdoc.asp?DDFDocuments/u/G/TBTN26/CHN2251.docx</v>
      </c>
      <c r="U38" t="str">
        <f>HYPERLINK("https://docs.wto.org/imrd/directdoc.asp?DDFDocuments/v/G/TBTN26/CHN2251.docx", "https://docs.wto.org/imrd/directdoc.asp?DDFDocuments/v/G/TBTN26/CHN2251.docx")</f>
        <v>https://docs.wto.org/imrd/directdoc.asp?DDFDocuments/v/G/TBTN26/CHN2251.docx</v>
      </c>
      <c r="V38" t="s">
        <v>46</v>
      </c>
      <c r="W38" t="s">
        <v>47</v>
      </c>
      <c r="X38" t="s">
        <v>47</v>
      </c>
      <c r="Y38" t="s">
        <v>47</v>
      </c>
      <c r="Z38" t="s">
        <v>47</v>
      </c>
      <c r="AA38" t="s">
        <v>47</v>
      </c>
      <c r="AB38" t="s">
        <v>47</v>
      </c>
      <c r="AC38" s="2" t="s">
        <v>41</v>
      </c>
      <c r="AD38" t="s">
        <v>41</v>
      </c>
      <c r="AE38" t="s">
        <v>41</v>
      </c>
      <c r="AF38" t="s">
        <v>41</v>
      </c>
      <c r="AG38" t="s">
        <v>41</v>
      </c>
      <c r="AH38" t="s">
        <v>41</v>
      </c>
      <c r="AI38" s="2" t="s">
        <v>41</v>
      </c>
    </row>
    <row r="39" spans="1:35" ht="90" x14ac:dyDescent="0.25">
      <c r="A39" s="8" t="s">
        <v>262</v>
      </c>
      <c r="B39" s="6" t="s">
        <v>34</v>
      </c>
      <c r="C39" s="7">
        <v>46135</v>
      </c>
      <c r="D39" s="9" t="str">
        <f>HYPERLINK("https://www.epingalert.org/en/Search?viewData= G/TBT/N/CHN/2252"," G/TBT/N/CHN/2252")</f>
        <v xml:space="preserve"> G/TBT/N/CHN/2252</v>
      </c>
      <c r="E39" s="8" t="s">
        <v>260</v>
      </c>
      <c r="F39" s="8" t="s">
        <v>261</v>
      </c>
      <c r="H39" s="8" t="s">
        <v>263</v>
      </c>
      <c r="I39" s="8" t="s">
        <v>264</v>
      </c>
      <c r="J39" s="8" t="s">
        <v>265</v>
      </c>
      <c r="K39" s="8" t="s">
        <v>41</v>
      </c>
      <c r="L39" s="8" t="s">
        <v>41</v>
      </c>
      <c r="M39" s="6"/>
      <c r="N39" s="7">
        <v>46195</v>
      </c>
      <c r="O39" s="7" t="s">
        <v>42</v>
      </c>
      <c r="P39" s="7">
        <v>46508</v>
      </c>
      <c r="Q39" s="6" t="s">
        <v>44</v>
      </c>
      <c r="R39" s="8" t="s">
        <v>266</v>
      </c>
      <c r="S39" t="str">
        <f>HYPERLINK("https://docs.wto.org/imrd/directdoc.asp?DDFDocuments/t/G/TBTN26/CHN2252.docx", "https://docs.wto.org/imrd/directdoc.asp?DDFDocuments/t/G/TBTN26/CHN2252.docx")</f>
        <v>https://docs.wto.org/imrd/directdoc.asp?DDFDocuments/t/G/TBTN26/CHN2252.docx</v>
      </c>
      <c r="T39" t="str">
        <f>HYPERLINK("https://docs.wto.org/imrd/directdoc.asp?DDFDocuments/u/G/TBTN26/CHN2252.docx", "https://docs.wto.org/imrd/directdoc.asp?DDFDocuments/u/G/TBTN26/CHN2252.docx")</f>
        <v>https://docs.wto.org/imrd/directdoc.asp?DDFDocuments/u/G/TBTN26/CHN2252.docx</v>
      </c>
      <c r="U39" t="str">
        <f>HYPERLINK("https://docs.wto.org/imrd/directdoc.asp?DDFDocuments/v/G/TBTN26/CHN2252.docx", "https://docs.wto.org/imrd/directdoc.asp?DDFDocuments/v/G/TBTN26/CHN2252.docx")</f>
        <v>https://docs.wto.org/imrd/directdoc.asp?DDFDocuments/v/G/TBTN26/CHN2252.docx</v>
      </c>
      <c r="V39" t="s">
        <v>46</v>
      </c>
      <c r="W39" t="s">
        <v>47</v>
      </c>
      <c r="X39" t="s">
        <v>47</v>
      </c>
      <c r="Y39" t="s">
        <v>47</v>
      </c>
      <c r="Z39" t="s">
        <v>47</v>
      </c>
      <c r="AA39" t="s">
        <v>47</v>
      </c>
      <c r="AB39" t="s">
        <v>47</v>
      </c>
      <c r="AC39" s="2" t="s">
        <v>41</v>
      </c>
      <c r="AD39" t="s">
        <v>41</v>
      </c>
      <c r="AE39" t="s">
        <v>41</v>
      </c>
      <c r="AF39" t="s">
        <v>41</v>
      </c>
      <c r="AG39" t="s">
        <v>41</v>
      </c>
      <c r="AH39" t="s">
        <v>41</v>
      </c>
      <c r="AI39" s="2" t="s">
        <v>41</v>
      </c>
    </row>
    <row r="40" spans="1:35" ht="120" x14ac:dyDescent="0.25">
      <c r="A40" s="8" t="s">
        <v>269</v>
      </c>
      <c r="B40" s="6" t="s">
        <v>240</v>
      </c>
      <c r="C40" s="7">
        <v>46135</v>
      </c>
      <c r="D40" s="9" t="str">
        <f>HYPERLINK("https://www.epingalert.org/en/Search?viewData= G/TBT/N/VNM/400"," G/TBT/N/VNM/400")</f>
        <v xml:space="preserve"> G/TBT/N/VNM/400</v>
      </c>
      <c r="E40" s="8" t="s">
        <v>267</v>
      </c>
      <c r="F40" s="8" t="s">
        <v>268</v>
      </c>
      <c r="H40" s="8" t="s">
        <v>41</v>
      </c>
      <c r="I40" s="8" t="s">
        <v>270</v>
      </c>
      <c r="J40" s="8" t="s">
        <v>271</v>
      </c>
      <c r="K40" s="8" t="s">
        <v>41</v>
      </c>
      <c r="L40" s="8" t="s">
        <v>41</v>
      </c>
      <c r="M40" s="6"/>
      <c r="N40" s="7">
        <v>46165</v>
      </c>
      <c r="O40" s="7">
        <v>46188</v>
      </c>
      <c r="P40" s="7">
        <v>46204</v>
      </c>
      <c r="Q40" s="6" t="s">
        <v>44</v>
      </c>
      <c r="R40" s="8" t="s">
        <v>272</v>
      </c>
      <c r="S40" t="str">
        <f>HYPERLINK("https://docs.wto.org/imrd/directdoc.asp?DDFDocuments/t/G/TBTN26/VNM400.docx", "https://docs.wto.org/imrd/directdoc.asp?DDFDocuments/t/G/TBTN26/VNM400.docx")</f>
        <v>https://docs.wto.org/imrd/directdoc.asp?DDFDocuments/t/G/TBTN26/VNM400.docx</v>
      </c>
      <c r="T40" t="str">
        <f>HYPERLINK("https://docs.wto.org/imrd/directdoc.asp?DDFDocuments/u/G/TBTN26/VNM400.docx", "https://docs.wto.org/imrd/directdoc.asp?DDFDocuments/u/G/TBTN26/VNM400.docx")</f>
        <v>https://docs.wto.org/imrd/directdoc.asp?DDFDocuments/u/G/TBTN26/VNM400.docx</v>
      </c>
      <c r="U40" t="str">
        <f>HYPERLINK("https://docs.wto.org/imrd/directdoc.asp?DDFDocuments/v/G/TBTN26/VNM400.docx", "https://docs.wto.org/imrd/directdoc.asp?DDFDocuments/v/G/TBTN26/VNM400.docx")</f>
        <v>https://docs.wto.org/imrd/directdoc.asp?DDFDocuments/v/G/TBTN26/VNM400.docx</v>
      </c>
      <c r="V40" t="s">
        <v>46</v>
      </c>
      <c r="W40" t="s">
        <v>47</v>
      </c>
      <c r="X40" t="s">
        <v>47</v>
      </c>
      <c r="Y40" t="s">
        <v>47</v>
      </c>
      <c r="Z40" t="s">
        <v>47</v>
      </c>
      <c r="AA40" t="s">
        <v>47</v>
      </c>
      <c r="AB40" t="s">
        <v>47</v>
      </c>
      <c r="AC40" s="2" t="s">
        <v>273</v>
      </c>
      <c r="AD40" t="s">
        <v>41</v>
      </c>
      <c r="AE40" t="s">
        <v>41</v>
      </c>
      <c r="AF40" t="s">
        <v>41</v>
      </c>
      <c r="AG40" t="s">
        <v>41</v>
      </c>
      <c r="AH40" t="s">
        <v>41</v>
      </c>
      <c r="AI40" s="2" t="s">
        <v>41</v>
      </c>
    </row>
    <row r="41" spans="1:35" ht="240" x14ac:dyDescent="0.25">
      <c r="A41" s="8" t="s">
        <v>277</v>
      </c>
      <c r="B41" s="6" t="s">
        <v>274</v>
      </c>
      <c r="C41" s="7">
        <v>46134</v>
      </c>
      <c r="D41" s="9" t="str">
        <f>HYPERLINK("https://www.epingalert.org/en/Search?viewData= G/TBT/N/BDI/747, G/TBT/N/KEN/2037, G/TBT/N/RWA/1397, G/TBT/N/TZA/1582, G/TBT/N/UGA/2351"," G/TBT/N/BDI/747, G/TBT/N/KEN/2037, G/TBT/N/RWA/1397, G/TBT/N/TZA/1582, G/TBT/N/UGA/2351")</f>
        <v xml:space="preserve"> G/TBT/N/BDI/747, G/TBT/N/KEN/2037, G/TBT/N/RWA/1397, G/TBT/N/TZA/1582, G/TBT/N/UGA/2351</v>
      </c>
      <c r="E41" s="8" t="s">
        <v>275</v>
      </c>
      <c r="F41" s="8" t="s">
        <v>276</v>
      </c>
      <c r="H41" s="8" t="s">
        <v>278</v>
      </c>
      <c r="I41" s="8" t="s">
        <v>279</v>
      </c>
      <c r="J41" s="8" t="s">
        <v>280</v>
      </c>
      <c r="K41" s="8" t="s">
        <v>41</v>
      </c>
      <c r="L41" s="8" t="s">
        <v>41</v>
      </c>
      <c r="M41" s="6"/>
      <c r="N41" s="7">
        <v>46194</v>
      </c>
      <c r="O41" s="7" t="s">
        <v>42</v>
      </c>
      <c r="P41" s="7" t="s">
        <v>42</v>
      </c>
      <c r="Q41" s="6" t="s">
        <v>44</v>
      </c>
      <c r="R41" s="8" t="s">
        <v>281</v>
      </c>
      <c r="S41" t="str">
        <f>HYPERLINK("https://docs.wto.org/imrd/directdoc.asp?DDFDocuments/t/G/TBTN26/BDI747.docx", "https://docs.wto.org/imrd/directdoc.asp?DDFDocuments/t/G/TBTN26/BDI747.docx")</f>
        <v>https://docs.wto.org/imrd/directdoc.asp?DDFDocuments/t/G/TBTN26/BDI747.docx</v>
      </c>
      <c r="T41" t="str">
        <f>HYPERLINK("https://docs.wto.org/imrd/directdoc.asp?DDFDocuments/u/G/TBTN26/BDI747.docx", "https://docs.wto.org/imrd/directdoc.asp?DDFDocuments/u/G/TBTN26/BDI747.docx")</f>
        <v>https://docs.wto.org/imrd/directdoc.asp?DDFDocuments/u/G/TBTN26/BDI747.docx</v>
      </c>
      <c r="U41" t="str">
        <f>HYPERLINK("https://docs.wto.org/imrd/directdoc.asp?DDFDocuments/v/G/TBTN26/BDI747.docx", "https://docs.wto.org/imrd/directdoc.asp?DDFDocuments/v/G/TBTN26/BDI747.docx")</f>
        <v>https://docs.wto.org/imrd/directdoc.asp?DDFDocuments/v/G/TBTN26/BDI747.docx</v>
      </c>
      <c r="V41" t="s">
        <v>46</v>
      </c>
      <c r="W41" t="s">
        <v>47</v>
      </c>
      <c r="X41" t="s">
        <v>46</v>
      </c>
      <c r="Y41" t="s">
        <v>47</v>
      </c>
      <c r="Z41" t="s">
        <v>47</v>
      </c>
      <c r="AA41" t="s">
        <v>47</v>
      </c>
      <c r="AB41" t="s">
        <v>47</v>
      </c>
      <c r="AC41" s="2" t="s">
        <v>282</v>
      </c>
      <c r="AD41" t="s">
        <v>41</v>
      </c>
      <c r="AE41" t="s">
        <v>41</v>
      </c>
      <c r="AF41" t="s">
        <v>41</v>
      </c>
      <c r="AG41" t="s">
        <v>41</v>
      </c>
      <c r="AH41" t="s">
        <v>41</v>
      </c>
      <c r="AI41" s="2" t="s">
        <v>41</v>
      </c>
    </row>
    <row r="42" spans="1:35" ht="240" x14ac:dyDescent="0.25">
      <c r="A42" s="8" t="s">
        <v>277</v>
      </c>
      <c r="B42" s="6" t="s">
        <v>283</v>
      </c>
      <c r="C42" s="7">
        <v>46134</v>
      </c>
      <c r="D42" s="9" t="str">
        <f>HYPERLINK("https://www.epingalert.org/en/Search?viewData= G/TBT/N/BDI/747, G/TBT/N/KEN/2037, G/TBT/N/RWA/1397, G/TBT/N/TZA/1582, G/TBT/N/UGA/2351"," G/TBT/N/BDI/747, G/TBT/N/KEN/2037, G/TBT/N/RWA/1397, G/TBT/N/TZA/1582, G/TBT/N/UGA/2351")</f>
        <v xml:space="preserve"> G/TBT/N/BDI/747, G/TBT/N/KEN/2037, G/TBT/N/RWA/1397, G/TBT/N/TZA/1582, G/TBT/N/UGA/2351</v>
      </c>
      <c r="E42" s="8" t="s">
        <v>275</v>
      </c>
      <c r="F42" s="8" t="s">
        <v>276</v>
      </c>
      <c r="H42" s="8" t="s">
        <v>278</v>
      </c>
      <c r="I42" s="8" t="s">
        <v>279</v>
      </c>
      <c r="J42" s="8" t="s">
        <v>280</v>
      </c>
      <c r="K42" s="8" t="s">
        <v>41</v>
      </c>
      <c r="L42" s="8" t="s">
        <v>41</v>
      </c>
      <c r="M42" s="6"/>
      <c r="N42" s="7">
        <v>46194</v>
      </c>
      <c r="O42" s="7" t="s">
        <v>42</v>
      </c>
      <c r="P42" s="7" t="s">
        <v>42</v>
      </c>
      <c r="Q42" s="6" t="s">
        <v>44</v>
      </c>
      <c r="R42" s="8" t="s">
        <v>281</v>
      </c>
      <c r="S42" t="str">
        <f>HYPERLINK("https://docs.wto.org/imrd/directdoc.asp?DDFDocuments/t/G/TBTN26/BDI747.docx", "https://docs.wto.org/imrd/directdoc.asp?DDFDocuments/t/G/TBTN26/BDI747.docx")</f>
        <v>https://docs.wto.org/imrd/directdoc.asp?DDFDocuments/t/G/TBTN26/BDI747.docx</v>
      </c>
      <c r="T42" t="str">
        <f>HYPERLINK("https://docs.wto.org/imrd/directdoc.asp?DDFDocuments/u/G/TBTN26/BDI747.docx", "https://docs.wto.org/imrd/directdoc.asp?DDFDocuments/u/G/TBTN26/BDI747.docx")</f>
        <v>https://docs.wto.org/imrd/directdoc.asp?DDFDocuments/u/G/TBTN26/BDI747.docx</v>
      </c>
      <c r="U42" t="str">
        <f>HYPERLINK("https://docs.wto.org/imrd/directdoc.asp?DDFDocuments/v/G/TBTN26/BDI747.docx", "https://docs.wto.org/imrd/directdoc.asp?DDFDocuments/v/G/TBTN26/BDI747.docx")</f>
        <v>https://docs.wto.org/imrd/directdoc.asp?DDFDocuments/v/G/TBTN26/BDI747.docx</v>
      </c>
      <c r="V42" t="s">
        <v>46</v>
      </c>
      <c r="W42" t="s">
        <v>47</v>
      </c>
      <c r="X42" t="s">
        <v>46</v>
      </c>
      <c r="Y42" t="s">
        <v>47</v>
      </c>
      <c r="Z42" t="s">
        <v>47</v>
      </c>
      <c r="AA42" t="s">
        <v>47</v>
      </c>
      <c r="AB42" t="s">
        <v>47</v>
      </c>
      <c r="AC42" s="2" t="s">
        <v>282</v>
      </c>
      <c r="AD42" t="s">
        <v>41</v>
      </c>
      <c r="AE42" t="s">
        <v>41</v>
      </c>
      <c r="AF42" t="s">
        <v>41</v>
      </c>
      <c r="AG42" t="s">
        <v>41</v>
      </c>
      <c r="AH42" t="s">
        <v>41</v>
      </c>
      <c r="AI42" s="2" t="s">
        <v>41</v>
      </c>
    </row>
    <row r="43" spans="1:35" ht="240" x14ac:dyDescent="0.25">
      <c r="A43" s="8" t="s">
        <v>277</v>
      </c>
      <c r="B43" s="6" t="s">
        <v>284</v>
      </c>
      <c r="C43" s="7">
        <v>46134</v>
      </c>
      <c r="D43" s="9" t="str">
        <f>HYPERLINK("https://www.epingalert.org/en/Search?viewData= G/TBT/N/BDI/747, G/TBT/N/KEN/2037, G/TBT/N/RWA/1397, G/TBT/N/TZA/1582, G/TBT/N/UGA/2351"," G/TBT/N/BDI/747, G/TBT/N/KEN/2037, G/TBT/N/RWA/1397, G/TBT/N/TZA/1582, G/TBT/N/UGA/2351")</f>
        <v xml:space="preserve"> G/TBT/N/BDI/747, G/TBT/N/KEN/2037, G/TBT/N/RWA/1397, G/TBT/N/TZA/1582, G/TBT/N/UGA/2351</v>
      </c>
      <c r="E43" s="8" t="s">
        <v>275</v>
      </c>
      <c r="F43" s="8" t="s">
        <v>276</v>
      </c>
      <c r="H43" s="8" t="s">
        <v>278</v>
      </c>
      <c r="I43" s="8" t="s">
        <v>279</v>
      </c>
      <c r="J43" s="8" t="s">
        <v>280</v>
      </c>
      <c r="K43" s="8" t="s">
        <v>41</v>
      </c>
      <c r="L43" s="8" t="s">
        <v>41</v>
      </c>
      <c r="M43" s="6"/>
      <c r="N43" s="7">
        <v>46194</v>
      </c>
      <c r="O43" s="7" t="s">
        <v>42</v>
      </c>
      <c r="P43" s="7" t="s">
        <v>42</v>
      </c>
      <c r="Q43" s="6" t="s">
        <v>44</v>
      </c>
      <c r="R43" s="8" t="s">
        <v>281</v>
      </c>
      <c r="S43" t="str">
        <f>HYPERLINK("https://docs.wto.org/imrd/directdoc.asp?DDFDocuments/t/G/TBTN26/BDI747.docx", "https://docs.wto.org/imrd/directdoc.asp?DDFDocuments/t/G/TBTN26/BDI747.docx")</f>
        <v>https://docs.wto.org/imrd/directdoc.asp?DDFDocuments/t/G/TBTN26/BDI747.docx</v>
      </c>
      <c r="T43" t="str">
        <f>HYPERLINK("https://docs.wto.org/imrd/directdoc.asp?DDFDocuments/u/G/TBTN26/BDI747.docx", "https://docs.wto.org/imrd/directdoc.asp?DDFDocuments/u/G/TBTN26/BDI747.docx")</f>
        <v>https://docs.wto.org/imrd/directdoc.asp?DDFDocuments/u/G/TBTN26/BDI747.docx</v>
      </c>
      <c r="U43" t="str">
        <f>HYPERLINK("https://docs.wto.org/imrd/directdoc.asp?DDFDocuments/v/G/TBTN26/BDI747.docx", "https://docs.wto.org/imrd/directdoc.asp?DDFDocuments/v/G/TBTN26/BDI747.docx")</f>
        <v>https://docs.wto.org/imrd/directdoc.asp?DDFDocuments/v/G/TBTN26/BDI747.docx</v>
      </c>
      <c r="V43" t="s">
        <v>46</v>
      </c>
      <c r="W43" t="s">
        <v>47</v>
      </c>
      <c r="X43" t="s">
        <v>46</v>
      </c>
      <c r="Y43" t="s">
        <v>47</v>
      </c>
      <c r="Z43" t="s">
        <v>47</v>
      </c>
      <c r="AA43" t="s">
        <v>47</v>
      </c>
      <c r="AB43" t="s">
        <v>47</v>
      </c>
      <c r="AC43" s="2" t="s">
        <v>282</v>
      </c>
      <c r="AD43" t="s">
        <v>41</v>
      </c>
      <c r="AE43" t="s">
        <v>41</v>
      </c>
      <c r="AF43" t="s">
        <v>41</v>
      </c>
      <c r="AG43" t="s">
        <v>41</v>
      </c>
      <c r="AH43" t="s">
        <v>41</v>
      </c>
      <c r="AI43" s="2" t="s">
        <v>41</v>
      </c>
    </row>
    <row r="44" spans="1:35" ht="240" x14ac:dyDescent="0.25">
      <c r="A44" s="8" t="s">
        <v>277</v>
      </c>
      <c r="B44" s="6" t="s">
        <v>285</v>
      </c>
      <c r="C44" s="7">
        <v>46134</v>
      </c>
      <c r="D44" s="9" t="str">
        <f>HYPERLINK("https://www.epingalert.org/en/Search?viewData= G/TBT/N/BDI/747, G/TBT/N/KEN/2037, G/TBT/N/RWA/1397, G/TBT/N/TZA/1582, G/TBT/N/UGA/2351"," G/TBT/N/BDI/747, G/TBT/N/KEN/2037, G/TBT/N/RWA/1397, G/TBT/N/TZA/1582, G/TBT/N/UGA/2351")</f>
        <v xml:space="preserve"> G/TBT/N/BDI/747, G/TBT/N/KEN/2037, G/TBT/N/RWA/1397, G/TBT/N/TZA/1582, G/TBT/N/UGA/2351</v>
      </c>
      <c r="E44" s="8" t="s">
        <v>275</v>
      </c>
      <c r="F44" s="8" t="s">
        <v>276</v>
      </c>
      <c r="H44" s="8" t="s">
        <v>278</v>
      </c>
      <c r="I44" s="8" t="s">
        <v>279</v>
      </c>
      <c r="J44" s="8" t="s">
        <v>280</v>
      </c>
      <c r="K44" s="8" t="s">
        <v>41</v>
      </c>
      <c r="L44" s="8" t="s">
        <v>41</v>
      </c>
      <c r="M44" s="6"/>
      <c r="N44" s="7">
        <v>46194</v>
      </c>
      <c r="O44" s="7" t="s">
        <v>42</v>
      </c>
      <c r="P44" s="7" t="s">
        <v>42</v>
      </c>
      <c r="Q44" s="6" t="s">
        <v>44</v>
      </c>
      <c r="R44" s="8" t="s">
        <v>281</v>
      </c>
      <c r="S44" t="str">
        <f>HYPERLINK("https://docs.wto.org/imrd/directdoc.asp?DDFDocuments/t/G/TBTN26/BDI747.docx", "https://docs.wto.org/imrd/directdoc.asp?DDFDocuments/t/G/TBTN26/BDI747.docx")</f>
        <v>https://docs.wto.org/imrd/directdoc.asp?DDFDocuments/t/G/TBTN26/BDI747.docx</v>
      </c>
      <c r="T44" t="str">
        <f>HYPERLINK("https://docs.wto.org/imrd/directdoc.asp?DDFDocuments/u/G/TBTN26/BDI747.docx", "https://docs.wto.org/imrd/directdoc.asp?DDFDocuments/u/G/TBTN26/BDI747.docx")</f>
        <v>https://docs.wto.org/imrd/directdoc.asp?DDFDocuments/u/G/TBTN26/BDI747.docx</v>
      </c>
      <c r="U44" t="str">
        <f>HYPERLINK("https://docs.wto.org/imrd/directdoc.asp?DDFDocuments/v/G/TBTN26/BDI747.docx", "https://docs.wto.org/imrd/directdoc.asp?DDFDocuments/v/G/TBTN26/BDI747.docx")</f>
        <v>https://docs.wto.org/imrd/directdoc.asp?DDFDocuments/v/G/TBTN26/BDI747.docx</v>
      </c>
      <c r="V44" t="s">
        <v>46</v>
      </c>
      <c r="W44" t="s">
        <v>47</v>
      </c>
      <c r="X44" t="s">
        <v>46</v>
      </c>
      <c r="Y44" t="s">
        <v>47</v>
      </c>
      <c r="Z44" t="s">
        <v>47</v>
      </c>
      <c r="AA44" t="s">
        <v>47</v>
      </c>
      <c r="AB44" t="s">
        <v>47</v>
      </c>
      <c r="AC44" s="2" t="s">
        <v>282</v>
      </c>
      <c r="AD44" t="s">
        <v>41</v>
      </c>
      <c r="AE44" t="s">
        <v>41</v>
      </c>
      <c r="AF44" t="s">
        <v>41</v>
      </c>
      <c r="AG44" t="s">
        <v>41</v>
      </c>
      <c r="AH44" t="s">
        <v>41</v>
      </c>
      <c r="AI44" s="2" t="s">
        <v>41</v>
      </c>
    </row>
    <row r="45" spans="1:35" ht="240" x14ac:dyDescent="0.25">
      <c r="A45" s="8" t="s">
        <v>277</v>
      </c>
      <c r="B45" s="6" t="s">
        <v>286</v>
      </c>
      <c r="C45" s="7">
        <v>46134</v>
      </c>
      <c r="D45" s="9" t="str">
        <f>HYPERLINK("https://www.epingalert.org/en/Search?viewData= G/TBT/N/BDI/747, G/TBT/N/KEN/2037, G/TBT/N/RWA/1397, G/TBT/N/TZA/1582, G/TBT/N/UGA/2351"," G/TBT/N/BDI/747, G/TBT/N/KEN/2037, G/TBT/N/RWA/1397, G/TBT/N/TZA/1582, G/TBT/N/UGA/2351")</f>
        <v xml:space="preserve"> G/TBT/N/BDI/747, G/TBT/N/KEN/2037, G/TBT/N/RWA/1397, G/TBT/N/TZA/1582, G/TBT/N/UGA/2351</v>
      </c>
      <c r="E45" s="8" t="s">
        <v>275</v>
      </c>
      <c r="F45" s="8" t="s">
        <v>276</v>
      </c>
      <c r="H45" s="8" t="s">
        <v>278</v>
      </c>
      <c r="I45" s="8" t="s">
        <v>279</v>
      </c>
      <c r="J45" s="8" t="s">
        <v>280</v>
      </c>
      <c r="K45" s="8" t="s">
        <v>41</v>
      </c>
      <c r="L45" s="8" t="s">
        <v>41</v>
      </c>
      <c r="M45" s="6"/>
      <c r="N45" s="7">
        <v>46194</v>
      </c>
      <c r="O45" s="7" t="s">
        <v>42</v>
      </c>
      <c r="P45" s="7" t="s">
        <v>42</v>
      </c>
      <c r="Q45" s="6" t="s">
        <v>44</v>
      </c>
      <c r="R45" s="8" t="s">
        <v>281</v>
      </c>
      <c r="S45" t="str">
        <f>HYPERLINK("https://docs.wto.org/imrd/directdoc.asp?DDFDocuments/t/G/TBTN26/BDI747.docx", "https://docs.wto.org/imrd/directdoc.asp?DDFDocuments/t/G/TBTN26/BDI747.docx")</f>
        <v>https://docs.wto.org/imrd/directdoc.asp?DDFDocuments/t/G/TBTN26/BDI747.docx</v>
      </c>
      <c r="T45" t="str">
        <f>HYPERLINK("https://docs.wto.org/imrd/directdoc.asp?DDFDocuments/u/G/TBTN26/BDI747.docx", "https://docs.wto.org/imrd/directdoc.asp?DDFDocuments/u/G/TBTN26/BDI747.docx")</f>
        <v>https://docs.wto.org/imrd/directdoc.asp?DDFDocuments/u/G/TBTN26/BDI747.docx</v>
      </c>
      <c r="U45" t="str">
        <f>HYPERLINK("https://docs.wto.org/imrd/directdoc.asp?DDFDocuments/v/G/TBTN26/BDI747.docx", "https://docs.wto.org/imrd/directdoc.asp?DDFDocuments/v/G/TBTN26/BDI747.docx")</f>
        <v>https://docs.wto.org/imrd/directdoc.asp?DDFDocuments/v/G/TBTN26/BDI747.docx</v>
      </c>
      <c r="V45" t="s">
        <v>46</v>
      </c>
      <c r="W45" t="s">
        <v>47</v>
      </c>
      <c r="X45" t="s">
        <v>46</v>
      </c>
      <c r="Y45" t="s">
        <v>47</v>
      </c>
      <c r="Z45" t="s">
        <v>47</v>
      </c>
      <c r="AA45" t="s">
        <v>47</v>
      </c>
      <c r="AB45" t="s">
        <v>47</v>
      </c>
      <c r="AC45" s="2" t="s">
        <v>282</v>
      </c>
      <c r="AD45" t="s">
        <v>41</v>
      </c>
      <c r="AE45" t="s">
        <v>41</v>
      </c>
      <c r="AF45" t="s">
        <v>41</v>
      </c>
      <c r="AG45" t="s">
        <v>41</v>
      </c>
      <c r="AH45" t="s">
        <v>41</v>
      </c>
      <c r="AI45" s="2" t="s">
        <v>41</v>
      </c>
    </row>
    <row r="46" spans="1:35" ht="390" x14ac:dyDescent="0.25">
      <c r="A46" s="8" t="s">
        <v>289</v>
      </c>
      <c r="B46" s="6" t="s">
        <v>274</v>
      </c>
      <c r="C46" s="7">
        <v>46134</v>
      </c>
      <c r="D46" s="9" t="str">
        <f>HYPERLINK("https://www.epingalert.org/en/Search?viewData= G/TBT/N/BDI/748, G/TBT/N/KEN/2038, G/TBT/N/RWA/1398, G/TBT/N/TZA/1583, G/TBT/N/UGA/2352"," G/TBT/N/BDI/748, G/TBT/N/KEN/2038, G/TBT/N/RWA/1398, G/TBT/N/TZA/1583, G/TBT/N/UGA/2352")</f>
        <v xml:space="preserve"> G/TBT/N/BDI/748, G/TBT/N/KEN/2038, G/TBT/N/RWA/1398, G/TBT/N/TZA/1583, G/TBT/N/UGA/2352</v>
      </c>
      <c r="E46" s="8" t="s">
        <v>287</v>
      </c>
      <c r="F46" s="8" t="s">
        <v>288</v>
      </c>
      <c r="H46" s="8" t="s">
        <v>290</v>
      </c>
      <c r="I46" s="8" t="s">
        <v>279</v>
      </c>
      <c r="J46" s="8" t="s">
        <v>291</v>
      </c>
      <c r="K46" s="8" t="s">
        <v>41</v>
      </c>
      <c r="L46" s="8" t="s">
        <v>41</v>
      </c>
      <c r="M46" s="6"/>
      <c r="N46" s="7">
        <v>46194</v>
      </c>
      <c r="O46" s="7" t="s">
        <v>42</v>
      </c>
      <c r="P46" s="7" t="s">
        <v>42</v>
      </c>
      <c r="Q46" s="6" t="s">
        <v>44</v>
      </c>
      <c r="R46" s="8" t="s">
        <v>292</v>
      </c>
      <c r="S46" t="str">
        <f>HYPERLINK("https://docs.wto.org/imrd/directdoc.asp?DDFDocuments/t/G/TBTN26/BDI748.docx", "https://docs.wto.org/imrd/directdoc.asp?DDFDocuments/t/G/TBTN26/BDI748.docx")</f>
        <v>https://docs.wto.org/imrd/directdoc.asp?DDFDocuments/t/G/TBTN26/BDI748.docx</v>
      </c>
      <c r="T46" t="str">
        <f>HYPERLINK("https://docs.wto.org/imrd/directdoc.asp?DDFDocuments/u/G/TBTN26/BDI748.docx", "https://docs.wto.org/imrd/directdoc.asp?DDFDocuments/u/G/TBTN26/BDI748.docx")</f>
        <v>https://docs.wto.org/imrd/directdoc.asp?DDFDocuments/u/G/TBTN26/BDI748.docx</v>
      </c>
      <c r="U46" t="str">
        <f>HYPERLINK("https://docs.wto.org/imrd/directdoc.asp?DDFDocuments/v/G/TBTN26/BDI748.docx", "https://docs.wto.org/imrd/directdoc.asp?DDFDocuments/v/G/TBTN26/BDI748.docx")</f>
        <v>https://docs.wto.org/imrd/directdoc.asp?DDFDocuments/v/G/TBTN26/BDI748.docx</v>
      </c>
      <c r="V46" t="s">
        <v>46</v>
      </c>
      <c r="W46" t="s">
        <v>47</v>
      </c>
      <c r="X46" t="s">
        <v>46</v>
      </c>
      <c r="Y46" t="s">
        <v>47</v>
      </c>
      <c r="Z46" t="s">
        <v>47</v>
      </c>
      <c r="AA46" t="s">
        <v>47</v>
      </c>
      <c r="AB46" t="s">
        <v>47</v>
      </c>
      <c r="AC46" s="2" t="s">
        <v>293</v>
      </c>
      <c r="AD46" t="s">
        <v>41</v>
      </c>
      <c r="AE46" t="s">
        <v>41</v>
      </c>
      <c r="AF46" t="s">
        <v>41</v>
      </c>
      <c r="AG46" t="s">
        <v>41</v>
      </c>
      <c r="AH46" t="s">
        <v>41</v>
      </c>
      <c r="AI46" s="2" t="s">
        <v>41</v>
      </c>
    </row>
    <row r="47" spans="1:35" ht="390" x14ac:dyDescent="0.25">
      <c r="A47" s="8" t="s">
        <v>289</v>
      </c>
      <c r="B47" s="6" t="s">
        <v>283</v>
      </c>
      <c r="C47" s="7">
        <v>46134</v>
      </c>
      <c r="D47" s="9" t="str">
        <f>HYPERLINK("https://www.epingalert.org/en/Search?viewData= G/TBT/N/BDI/748, G/TBT/N/KEN/2038, G/TBT/N/RWA/1398, G/TBT/N/TZA/1583, G/TBT/N/UGA/2352"," G/TBT/N/BDI/748, G/TBT/N/KEN/2038, G/TBT/N/RWA/1398, G/TBT/N/TZA/1583, G/TBT/N/UGA/2352")</f>
        <v xml:space="preserve"> G/TBT/N/BDI/748, G/TBT/N/KEN/2038, G/TBT/N/RWA/1398, G/TBT/N/TZA/1583, G/TBT/N/UGA/2352</v>
      </c>
      <c r="E47" s="8" t="s">
        <v>287</v>
      </c>
      <c r="F47" s="8" t="s">
        <v>288</v>
      </c>
      <c r="H47" s="8" t="s">
        <v>290</v>
      </c>
      <c r="I47" s="8" t="s">
        <v>279</v>
      </c>
      <c r="J47" s="8" t="s">
        <v>291</v>
      </c>
      <c r="K47" s="8" t="s">
        <v>41</v>
      </c>
      <c r="L47" s="8" t="s">
        <v>41</v>
      </c>
      <c r="M47" s="6"/>
      <c r="N47" s="7">
        <v>46194</v>
      </c>
      <c r="O47" s="7" t="s">
        <v>42</v>
      </c>
      <c r="P47" s="7" t="s">
        <v>42</v>
      </c>
      <c r="Q47" s="6" t="s">
        <v>44</v>
      </c>
      <c r="R47" s="8" t="s">
        <v>292</v>
      </c>
      <c r="S47" t="str">
        <f>HYPERLINK("https://docs.wto.org/imrd/directdoc.asp?DDFDocuments/t/G/TBTN26/BDI748.docx", "https://docs.wto.org/imrd/directdoc.asp?DDFDocuments/t/G/TBTN26/BDI748.docx")</f>
        <v>https://docs.wto.org/imrd/directdoc.asp?DDFDocuments/t/G/TBTN26/BDI748.docx</v>
      </c>
      <c r="T47" t="str">
        <f>HYPERLINK("https://docs.wto.org/imrd/directdoc.asp?DDFDocuments/u/G/TBTN26/BDI748.docx", "https://docs.wto.org/imrd/directdoc.asp?DDFDocuments/u/G/TBTN26/BDI748.docx")</f>
        <v>https://docs.wto.org/imrd/directdoc.asp?DDFDocuments/u/G/TBTN26/BDI748.docx</v>
      </c>
      <c r="U47" t="str">
        <f>HYPERLINK("https://docs.wto.org/imrd/directdoc.asp?DDFDocuments/v/G/TBTN26/BDI748.docx", "https://docs.wto.org/imrd/directdoc.asp?DDFDocuments/v/G/TBTN26/BDI748.docx")</f>
        <v>https://docs.wto.org/imrd/directdoc.asp?DDFDocuments/v/G/TBTN26/BDI748.docx</v>
      </c>
      <c r="V47" t="s">
        <v>46</v>
      </c>
      <c r="W47" t="s">
        <v>47</v>
      </c>
      <c r="X47" t="s">
        <v>46</v>
      </c>
      <c r="Y47" t="s">
        <v>47</v>
      </c>
      <c r="Z47" t="s">
        <v>47</v>
      </c>
      <c r="AA47" t="s">
        <v>47</v>
      </c>
      <c r="AB47" t="s">
        <v>47</v>
      </c>
      <c r="AC47" s="2" t="s">
        <v>293</v>
      </c>
      <c r="AD47" t="s">
        <v>41</v>
      </c>
      <c r="AE47" t="s">
        <v>41</v>
      </c>
      <c r="AF47" t="s">
        <v>41</v>
      </c>
      <c r="AG47" t="s">
        <v>41</v>
      </c>
      <c r="AH47" t="s">
        <v>41</v>
      </c>
      <c r="AI47" s="2" t="s">
        <v>41</v>
      </c>
    </row>
    <row r="48" spans="1:35" ht="390" x14ac:dyDescent="0.25">
      <c r="A48" s="8" t="s">
        <v>289</v>
      </c>
      <c r="B48" s="6" t="s">
        <v>284</v>
      </c>
      <c r="C48" s="7">
        <v>46134</v>
      </c>
      <c r="D48" s="9" t="str">
        <f>HYPERLINK("https://www.epingalert.org/en/Search?viewData= G/TBT/N/BDI/748, G/TBT/N/KEN/2038, G/TBT/N/RWA/1398, G/TBT/N/TZA/1583, G/TBT/N/UGA/2352"," G/TBT/N/BDI/748, G/TBT/N/KEN/2038, G/TBT/N/RWA/1398, G/TBT/N/TZA/1583, G/TBT/N/UGA/2352")</f>
        <v xml:space="preserve"> G/TBT/N/BDI/748, G/TBT/N/KEN/2038, G/TBT/N/RWA/1398, G/TBT/N/TZA/1583, G/TBT/N/UGA/2352</v>
      </c>
      <c r="E48" s="8" t="s">
        <v>287</v>
      </c>
      <c r="F48" s="8" t="s">
        <v>288</v>
      </c>
      <c r="H48" s="8" t="s">
        <v>290</v>
      </c>
      <c r="I48" s="8" t="s">
        <v>279</v>
      </c>
      <c r="J48" s="8" t="s">
        <v>291</v>
      </c>
      <c r="K48" s="8" t="s">
        <v>41</v>
      </c>
      <c r="L48" s="8" t="s">
        <v>41</v>
      </c>
      <c r="M48" s="6"/>
      <c r="N48" s="7">
        <v>46194</v>
      </c>
      <c r="O48" s="7" t="s">
        <v>42</v>
      </c>
      <c r="P48" s="7" t="s">
        <v>42</v>
      </c>
      <c r="Q48" s="6" t="s">
        <v>44</v>
      </c>
      <c r="R48" s="8" t="s">
        <v>292</v>
      </c>
      <c r="S48" t="str">
        <f>HYPERLINK("https://docs.wto.org/imrd/directdoc.asp?DDFDocuments/t/G/TBTN26/BDI748.docx", "https://docs.wto.org/imrd/directdoc.asp?DDFDocuments/t/G/TBTN26/BDI748.docx")</f>
        <v>https://docs.wto.org/imrd/directdoc.asp?DDFDocuments/t/G/TBTN26/BDI748.docx</v>
      </c>
      <c r="T48" t="str">
        <f>HYPERLINK("https://docs.wto.org/imrd/directdoc.asp?DDFDocuments/u/G/TBTN26/BDI748.docx", "https://docs.wto.org/imrd/directdoc.asp?DDFDocuments/u/G/TBTN26/BDI748.docx")</f>
        <v>https://docs.wto.org/imrd/directdoc.asp?DDFDocuments/u/G/TBTN26/BDI748.docx</v>
      </c>
      <c r="U48" t="str">
        <f>HYPERLINK("https://docs.wto.org/imrd/directdoc.asp?DDFDocuments/v/G/TBTN26/BDI748.docx", "https://docs.wto.org/imrd/directdoc.asp?DDFDocuments/v/G/TBTN26/BDI748.docx")</f>
        <v>https://docs.wto.org/imrd/directdoc.asp?DDFDocuments/v/G/TBTN26/BDI748.docx</v>
      </c>
      <c r="V48" t="s">
        <v>46</v>
      </c>
      <c r="W48" t="s">
        <v>47</v>
      </c>
      <c r="X48" t="s">
        <v>46</v>
      </c>
      <c r="Y48" t="s">
        <v>47</v>
      </c>
      <c r="Z48" t="s">
        <v>47</v>
      </c>
      <c r="AA48" t="s">
        <v>47</v>
      </c>
      <c r="AB48" t="s">
        <v>47</v>
      </c>
      <c r="AC48" s="2" t="s">
        <v>293</v>
      </c>
      <c r="AD48" t="s">
        <v>41</v>
      </c>
      <c r="AE48" t="s">
        <v>41</v>
      </c>
      <c r="AF48" t="s">
        <v>41</v>
      </c>
      <c r="AG48" t="s">
        <v>41</v>
      </c>
      <c r="AH48" t="s">
        <v>41</v>
      </c>
      <c r="AI48" s="2" t="s">
        <v>41</v>
      </c>
    </row>
    <row r="49" spans="1:35" ht="390" x14ac:dyDescent="0.25">
      <c r="A49" s="8" t="s">
        <v>289</v>
      </c>
      <c r="B49" s="6" t="s">
        <v>285</v>
      </c>
      <c r="C49" s="7">
        <v>46134</v>
      </c>
      <c r="D49" s="9" t="str">
        <f>HYPERLINK("https://www.epingalert.org/en/Search?viewData= G/TBT/N/BDI/748, G/TBT/N/KEN/2038, G/TBT/N/RWA/1398, G/TBT/N/TZA/1583, G/TBT/N/UGA/2352"," G/TBT/N/BDI/748, G/TBT/N/KEN/2038, G/TBT/N/RWA/1398, G/TBT/N/TZA/1583, G/TBT/N/UGA/2352")</f>
        <v xml:space="preserve"> G/TBT/N/BDI/748, G/TBT/N/KEN/2038, G/TBT/N/RWA/1398, G/TBT/N/TZA/1583, G/TBT/N/UGA/2352</v>
      </c>
      <c r="E49" s="8" t="s">
        <v>287</v>
      </c>
      <c r="F49" s="8" t="s">
        <v>288</v>
      </c>
      <c r="H49" s="8" t="s">
        <v>290</v>
      </c>
      <c r="I49" s="8" t="s">
        <v>279</v>
      </c>
      <c r="J49" s="8" t="s">
        <v>291</v>
      </c>
      <c r="K49" s="8" t="s">
        <v>41</v>
      </c>
      <c r="L49" s="8" t="s">
        <v>41</v>
      </c>
      <c r="M49" s="6"/>
      <c r="N49" s="7">
        <v>46194</v>
      </c>
      <c r="O49" s="7" t="s">
        <v>42</v>
      </c>
      <c r="P49" s="7" t="s">
        <v>42</v>
      </c>
      <c r="Q49" s="6" t="s">
        <v>44</v>
      </c>
      <c r="R49" s="8" t="s">
        <v>292</v>
      </c>
      <c r="S49" t="str">
        <f>HYPERLINK("https://docs.wto.org/imrd/directdoc.asp?DDFDocuments/t/G/TBTN26/BDI748.docx", "https://docs.wto.org/imrd/directdoc.asp?DDFDocuments/t/G/TBTN26/BDI748.docx")</f>
        <v>https://docs.wto.org/imrd/directdoc.asp?DDFDocuments/t/G/TBTN26/BDI748.docx</v>
      </c>
      <c r="T49" t="str">
        <f>HYPERLINK("https://docs.wto.org/imrd/directdoc.asp?DDFDocuments/u/G/TBTN26/BDI748.docx", "https://docs.wto.org/imrd/directdoc.asp?DDFDocuments/u/G/TBTN26/BDI748.docx")</f>
        <v>https://docs.wto.org/imrd/directdoc.asp?DDFDocuments/u/G/TBTN26/BDI748.docx</v>
      </c>
      <c r="U49" t="str">
        <f>HYPERLINK("https://docs.wto.org/imrd/directdoc.asp?DDFDocuments/v/G/TBTN26/BDI748.docx", "https://docs.wto.org/imrd/directdoc.asp?DDFDocuments/v/G/TBTN26/BDI748.docx")</f>
        <v>https://docs.wto.org/imrd/directdoc.asp?DDFDocuments/v/G/TBTN26/BDI748.docx</v>
      </c>
      <c r="V49" t="s">
        <v>46</v>
      </c>
      <c r="W49" t="s">
        <v>47</v>
      </c>
      <c r="X49" t="s">
        <v>46</v>
      </c>
      <c r="Y49" t="s">
        <v>47</v>
      </c>
      <c r="Z49" t="s">
        <v>47</v>
      </c>
      <c r="AA49" t="s">
        <v>47</v>
      </c>
      <c r="AB49" t="s">
        <v>47</v>
      </c>
      <c r="AC49" s="2" t="s">
        <v>293</v>
      </c>
      <c r="AD49" t="s">
        <v>41</v>
      </c>
      <c r="AE49" t="s">
        <v>41</v>
      </c>
      <c r="AF49" t="s">
        <v>41</v>
      </c>
      <c r="AG49" t="s">
        <v>41</v>
      </c>
      <c r="AH49" t="s">
        <v>41</v>
      </c>
      <c r="AI49" s="2" t="s">
        <v>41</v>
      </c>
    </row>
    <row r="50" spans="1:35" ht="390" x14ac:dyDescent="0.25">
      <c r="A50" s="8" t="s">
        <v>289</v>
      </c>
      <c r="B50" s="6" t="s">
        <v>286</v>
      </c>
      <c r="C50" s="7">
        <v>46134</v>
      </c>
      <c r="D50" s="9" t="str">
        <f>HYPERLINK("https://www.epingalert.org/en/Search?viewData= G/TBT/N/BDI/748, G/TBT/N/KEN/2038, G/TBT/N/RWA/1398, G/TBT/N/TZA/1583, G/TBT/N/UGA/2352"," G/TBT/N/BDI/748, G/TBT/N/KEN/2038, G/TBT/N/RWA/1398, G/TBT/N/TZA/1583, G/TBT/N/UGA/2352")</f>
        <v xml:space="preserve"> G/TBT/N/BDI/748, G/TBT/N/KEN/2038, G/TBT/N/RWA/1398, G/TBT/N/TZA/1583, G/TBT/N/UGA/2352</v>
      </c>
      <c r="E50" s="8" t="s">
        <v>287</v>
      </c>
      <c r="F50" s="8" t="s">
        <v>288</v>
      </c>
      <c r="H50" s="8" t="s">
        <v>290</v>
      </c>
      <c r="I50" s="8" t="s">
        <v>279</v>
      </c>
      <c r="J50" s="8" t="s">
        <v>291</v>
      </c>
      <c r="K50" s="8" t="s">
        <v>41</v>
      </c>
      <c r="L50" s="8" t="s">
        <v>41</v>
      </c>
      <c r="M50" s="6"/>
      <c r="N50" s="7">
        <v>46194</v>
      </c>
      <c r="O50" s="7" t="s">
        <v>42</v>
      </c>
      <c r="P50" s="7" t="s">
        <v>42</v>
      </c>
      <c r="Q50" s="6" t="s">
        <v>44</v>
      </c>
      <c r="R50" s="8" t="s">
        <v>292</v>
      </c>
      <c r="S50" t="str">
        <f>HYPERLINK("https://docs.wto.org/imrd/directdoc.asp?DDFDocuments/t/G/TBTN26/BDI748.docx", "https://docs.wto.org/imrd/directdoc.asp?DDFDocuments/t/G/TBTN26/BDI748.docx")</f>
        <v>https://docs.wto.org/imrd/directdoc.asp?DDFDocuments/t/G/TBTN26/BDI748.docx</v>
      </c>
      <c r="T50" t="str">
        <f>HYPERLINK("https://docs.wto.org/imrd/directdoc.asp?DDFDocuments/u/G/TBTN26/BDI748.docx", "https://docs.wto.org/imrd/directdoc.asp?DDFDocuments/u/G/TBTN26/BDI748.docx")</f>
        <v>https://docs.wto.org/imrd/directdoc.asp?DDFDocuments/u/G/TBTN26/BDI748.docx</v>
      </c>
      <c r="U50" t="str">
        <f>HYPERLINK("https://docs.wto.org/imrd/directdoc.asp?DDFDocuments/v/G/TBTN26/BDI748.docx", "https://docs.wto.org/imrd/directdoc.asp?DDFDocuments/v/G/TBTN26/BDI748.docx")</f>
        <v>https://docs.wto.org/imrd/directdoc.asp?DDFDocuments/v/G/TBTN26/BDI748.docx</v>
      </c>
      <c r="V50" t="s">
        <v>46</v>
      </c>
      <c r="W50" t="s">
        <v>47</v>
      </c>
      <c r="X50" t="s">
        <v>46</v>
      </c>
      <c r="Y50" t="s">
        <v>47</v>
      </c>
      <c r="Z50" t="s">
        <v>47</v>
      </c>
      <c r="AA50" t="s">
        <v>47</v>
      </c>
      <c r="AB50" t="s">
        <v>47</v>
      </c>
      <c r="AC50" s="2" t="s">
        <v>293</v>
      </c>
      <c r="AD50" t="s">
        <v>41</v>
      </c>
      <c r="AE50" t="s">
        <v>41</v>
      </c>
      <c r="AF50" t="s">
        <v>41</v>
      </c>
      <c r="AG50" t="s">
        <v>41</v>
      </c>
      <c r="AH50" t="s">
        <v>41</v>
      </c>
      <c r="AI50" s="2" t="s">
        <v>41</v>
      </c>
    </row>
    <row r="51" spans="1:35" ht="210" x14ac:dyDescent="0.25">
      <c r="A51" s="8" t="s">
        <v>296</v>
      </c>
      <c r="B51" s="6" t="s">
        <v>274</v>
      </c>
      <c r="C51" s="7">
        <v>46134</v>
      </c>
      <c r="D51" s="9" t="str">
        <f>HYPERLINK("https://www.epingalert.org/en/Search?viewData= G/TBT/N/BDI/749, G/TBT/N/KEN/2039, G/TBT/N/RWA/1399, G/TBT/N/TZA/1584, G/TBT/N/UGA/2353"," G/TBT/N/BDI/749, G/TBT/N/KEN/2039, G/TBT/N/RWA/1399, G/TBT/N/TZA/1584, G/TBT/N/UGA/2353")</f>
        <v xml:space="preserve"> G/TBT/N/BDI/749, G/TBT/N/KEN/2039, G/TBT/N/RWA/1399, G/TBT/N/TZA/1584, G/TBT/N/UGA/2353</v>
      </c>
      <c r="E51" s="8" t="s">
        <v>294</v>
      </c>
      <c r="F51" s="8" t="s">
        <v>295</v>
      </c>
      <c r="H51" s="8" t="s">
        <v>297</v>
      </c>
      <c r="I51" s="8" t="s">
        <v>279</v>
      </c>
      <c r="J51" s="8" t="s">
        <v>291</v>
      </c>
      <c r="K51" s="8" t="s">
        <v>41</v>
      </c>
      <c r="L51" s="8" t="s">
        <v>41</v>
      </c>
      <c r="M51" s="6"/>
      <c r="N51" s="7">
        <v>46194</v>
      </c>
      <c r="O51" s="7" t="s">
        <v>42</v>
      </c>
      <c r="P51" s="7" t="s">
        <v>42</v>
      </c>
      <c r="Q51" s="6" t="s">
        <v>44</v>
      </c>
      <c r="R51" s="8" t="s">
        <v>298</v>
      </c>
      <c r="S51" t="str">
        <f>HYPERLINK("https://docs.wto.org/imrd/directdoc.asp?DDFDocuments/t/G/TBTN26/BDI749.docx", "https://docs.wto.org/imrd/directdoc.asp?DDFDocuments/t/G/TBTN26/BDI749.docx")</f>
        <v>https://docs.wto.org/imrd/directdoc.asp?DDFDocuments/t/G/TBTN26/BDI749.docx</v>
      </c>
      <c r="T51" t="str">
        <f>HYPERLINK("https://docs.wto.org/imrd/directdoc.asp?DDFDocuments/u/G/TBTN26/BDI749.docx", "https://docs.wto.org/imrd/directdoc.asp?DDFDocuments/u/G/TBTN26/BDI749.docx")</f>
        <v>https://docs.wto.org/imrd/directdoc.asp?DDFDocuments/u/G/TBTN26/BDI749.docx</v>
      </c>
      <c r="U51" t="str">
        <f>HYPERLINK("https://docs.wto.org/imrd/directdoc.asp?DDFDocuments/v/G/TBTN26/BDI749.docx", "https://docs.wto.org/imrd/directdoc.asp?DDFDocuments/v/G/TBTN26/BDI749.docx")</f>
        <v>https://docs.wto.org/imrd/directdoc.asp?DDFDocuments/v/G/TBTN26/BDI749.docx</v>
      </c>
      <c r="V51" t="s">
        <v>46</v>
      </c>
      <c r="W51" t="s">
        <v>47</v>
      </c>
      <c r="X51" t="s">
        <v>46</v>
      </c>
      <c r="Y51" t="s">
        <v>47</v>
      </c>
      <c r="Z51" t="s">
        <v>47</v>
      </c>
      <c r="AA51" t="s">
        <v>47</v>
      </c>
      <c r="AB51" t="s">
        <v>47</v>
      </c>
      <c r="AC51" s="2" t="s">
        <v>299</v>
      </c>
      <c r="AD51" t="s">
        <v>41</v>
      </c>
      <c r="AE51" t="s">
        <v>41</v>
      </c>
      <c r="AF51" t="s">
        <v>41</v>
      </c>
      <c r="AG51" t="s">
        <v>41</v>
      </c>
      <c r="AH51" t="s">
        <v>41</v>
      </c>
      <c r="AI51" s="2" t="s">
        <v>41</v>
      </c>
    </row>
    <row r="52" spans="1:35" ht="210" x14ac:dyDescent="0.25">
      <c r="A52" s="8" t="s">
        <v>296</v>
      </c>
      <c r="B52" s="6" t="s">
        <v>283</v>
      </c>
      <c r="C52" s="7">
        <v>46134</v>
      </c>
      <c r="D52" s="9" t="str">
        <f>HYPERLINK("https://www.epingalert.org/en/Search?viewData= G/TBT/N/BDI/749, G/TBT/N/KEN/2039, G/TBT/N/RWA/1399, G/TBT/N/TZA/1584, G/TBT/N/UGA/2353"," G/TBT/N/BDI/749, G/TBT/N/KEN/2039, G/TBT/N/RWA/1399, G/TBT/N/TZA/1584, G/TBT/N/UGA/2353")</f>
        <v xml:space="preserve"> G/TBT/N/BDI/749, G/TBT/N/KEN/2039, G/TBT/N/RWA/1399, G/TBT/N/TZA/1584, G/TBT/N/UGA/2353</v>
      </c>
      <c r="E52" s="8" t="s">
        <v>294</v>
      </c>
      <c r="F52" s="8" t="s">
        <v>295</v>
      </c>
      <c r="H52" s="8" t="s">
        <v>297</v>
      </c>
      <c r="I52" s="8" t="s">
        <v>279</v>
      </c>
      <c r="J52" s="8" t="s">
        <v>291</v>
      </c>
      <c r="K52" s="8" t="s">
        <v>41</v>
      </c>
      <c r="L52" s="8" t="s">
        <v>41</v>
      </c>
      <c r="M52" s="6"/>
      <c r="N52" s="7">
        <v>46194</v>
      </c>
      <c r="O52" s="7" t="s">
        <v>42</v>
      </c>
      <c r="P52" s="7" t="s">
        <v>42</v>
      </c>
      <c r="Q52" s="6" t="s">
        <v>44</v>
      </c>
      <c r="R52" s="8" t="s">
        <v>298</v>
      </c>
      <c r="S52" t="str">
        <f>HYPERLINK("https://docs.wto.org/imrd/directdoc.asp?DDFDocuments/t/G/TBTN26/BDI749.docx", "https://docs.wto.org/imrd/directdoc.asp?DDFDocuments/t/G/TBTN26/BDI749.docx")</f>
        <v>https://docs.wto.org/imrd/directdoc.asp?DDFDocuments/t/G/TBTN26/BDI749.docx</v>
      </c>
      <c r="T52" t="str">
        <f>HYPERLINK("https://docs.wto.org/imrd/directdoc.asp?DDFDocuments/u/G/TBTN26/BDI749.docx", "https://docs.wto.org/imrd/directdoc.asp?DDFDocuments/u/G/TBTN26/BDI749.docx")</f>
        <v>https://docs.wto.org/imrd/directdoc.asp?DDFDocuments/u/G/TBTN26/BDI749.docx</v>
      </c>
      <c r="U52" t="str">
        <f>HYPERLINK("https://docs.wto.org/imrd/directdoc.asp?DDFDocuments/v/G/TBTN26/BDI749.docx", "https://docs.wto.org/imrd/directdoc.asp?DDFDocuments/v/G/TBTN26/BDI749.docx")</f>
        <v>https://docs.wto.org/imrd/directdoc.asp?DDFDocuments/v/G/TBTN26/BDI749.docx</v>
      </c>
      <c r="V52" t="s">
        <v>46</v>
      </c>
      <c r="W52" t="s">
        <v>47</v>
      </c>
      <c r="X52" t="s">
        <v>46</v>
      </c>
      <c r="Y52" t="s">
        <v>47</v>
      </c>
      <c r="Z52" t="s">
        <v>47</v>
      </c>
      <c r="AA52" t="s">
        <v>47</v>
      </c>
      <c r="AB52" t="s">
        <v>47</v>
      </c>
      <c r="AC52" s="2" t="s">
        <v>299</v>
      </c>
      <c r="AD52" t="s">
        <v>41</v>
      </c>
      <c r="AE52" t="s">
        <v>41</v>
      </c>
      <c r="AF52" t="s">
        <v>41</v>
      </c>
      <c r="AG52" t="s">
        <v>41</v>
      </c>
      <c r="AH52" t="s">
        <v>41</v>
      </c>
      <c r="AI52" s="2" t="s">
        <v>41</v>
      </c>
    </row>
    <row r="53" spans="1:35" ht="210" x14ac:dyDescent="0.25">
      <c r="A53" s="8" t="s">
        <v>296</v>
      </c>
      <c r="B53" s="6" t="s">
        <v>284</v>
      </c>
      <c r="C53" s="7">
        <v>46134</v>
      </c>
      <c r="D53" s="9" t="str">
        <f>HYPERLINK("https://www.epingalert.org/en/Search?viewData= G/TBT/N/BDI/749, G/TBT/N/KEN/2039, G/TBT/N/RWA/1399, G/TBT/N/TZA/1584, G/TBT/N/UGA/2353"," G/TBT/N/BDI/749, G/TBT/N/KEN/2039, G/TBT/N/RWA/1399, G/TBT/N/TZA/1584, G/TBT/N/UGA/2353")</f>
        <v xml:space="preserve"> G/TBT/N/BDI/749, G/TBT/N/KEN/2039, G/TBT/N/RWA/1399, G/TBT/N/TZA/1584, G/TBT/N/UGA/2353</v>
      </c>
      <c r="E53" s="8" t="s">
        <v>294</v>
      </c>
      <c r="F53" s="8" t="s">
        <v>295</v>
      </c>
      <c r="H53" s="8" t="s">
        <v>297</v>
      </c>
      <c r="I53" s="8" t="s">
        <v>279</v>
      </c>
      <c r="J53" s="8" t="s">
        <v>291</v>
      </c>
      <c r="K53" s="8" t="s">
        <v>41</v>
      </c>
      <c r="L53" s="8" t="s">
        <v>41</v>
      </c>
      <c r="M53" s="6"/>
      <c r="N53" s="7">
        <v>46194</v>
      </c>
      <c r="O53" s="7" t="s">
        <v>42</v>
      </c>
      <c r="P53" s="7" t="s">
        <v>42</v>
      </c>
      <c r="Q53" s="6" t="s">
        <v>44</v>
      </c>
      <c r="R53" s="8" t="s">
        <v>298</v>
      </c>
      <c r="S53" t="str">
        <f>HYPERLINK("https://docs.wto.org/imrd/directdoc.asp?DDFDocuments/t/G/TBTN26/BDI749.docx", "https://docs.wto.org/imrd/directdoc.asp?DDFDocuments/t/G/TBTN26/BDI749.docx")</f>
        <v>https://docs.wto.org/imrd/directdoc.asp?DDFDocuments/t/G/TBTN26/BDI749.docx</v>
      </c>
      <c r="T53" t="str">
        <f>HYPERLINK("https://docs.wto.org/imrd/directdoc.asp?DDFDocuments/u/G/TBTN26/BDI749.docx", "https://docs.wto.org/imrd/directdoc.asp?DDFDocuments/u/G/TBTN26/BDI749.docx")</f>
        <v>https://docs.wto.org/imrd/directdoc.asp?DDFDocuments/u/G/TBTN26/BDI749.docx</v>
      </c>
      <c r="U53" t="str">
        <f>HYPERLINK("https://docs.wto.org/imrd/directdoc.asp?DDFDocuments/v/G/TBTN26/BDI749.docx", "https://docs.wto.org/imrd/directdoc.asp?DDFDocuments/v/G/TBTN26/BDI749.docx")</f>
        <v>https://docs.wto.org/imrd/directdoc.asp?DDFDocuments/v/G/TBTN26/BDI749.docx</v>
      </c>
      <c r="V53" t="s">
        <v>46</v>
      </c>
      <c r="W53" t="s">
        <v>47</v>
      </c>
      <c r="X53" t="s">
        <v>46</v>
      </c>
      <c r="Y53" t="s">
        <v>47</v>
      </c>
      <c r="Z53" t="s">
        <v>47</v>
      </c>
      <c r="AA53" t="s">
        <v>47</v>
      </c>
      <c r="AB53" t="s">
        <v>47</v>
      </c>
      <c r="AC53" s="2" t="s">
        <v>299</v>
      </c>
      <c r="AD53" t="s">
        <v>41</v>
      </c>
      <c r="AE53" t="s">
        <v>41</v>
      </c>
      <c r="AF53" t="s">
        <v>41</v>
      </c>
      <c r="AG53" t="s">
        <v>41</v>
      </c>
      <c r="AH53" t="s">
        <v>41</v>
      </c>
      <c r="AI53" s="2" t="s">
        <v>41</v>
      </c>
    </row>
    <row r="54" spans="1:35" ht="210" x14ac:dyDescent="0.25">
      <c r="A54" s="8" t="s">
        <v>296</v>
      </c>
      <c r="B54" s="6" t="s">
        <v>285</v>
      </c>
      <c r="C54" s="7">
        <v>46134</v>
      </c>
      <c r="D54" s="9" t="str">
        <f>HYPERLINK("https://www.epingalert.org/en/Search?viewData= G/TBT/N/BDI/749, G/TBT/N/KEN/2039, G/TBT/N/RWA/1399, G/TBT/N/TZA/1584, G/TBT/N/UGA/2353"," G/TBT/N/BDI/749, G/TBT/N/KEN/2039, G/TBT/N/RWA/1399, G/TBT/N/TZA/1584, G/TBT/N/UGA/2353")</f>
        <v xml:space="preserve"> G/TBT/N/BDI/749, G/TBT/N/KEN/2039, G/TBT/N/RWA/1399, G/TBT/N/TZA/1584, G/TBT/N/UGA/2353</v>
      </c>
      <c r="E54" s="8" t="s">
        <v>294</v>
      </c>
      <c r="F54" s="8" t="s">
        <v>295</v>
      </c>
      <c r="H54" s="8" t="s">
        <v>297</v>
      </c>
      <c r="I54" s="8" t="s">
        <v>279</v>
      </c>
      <c r="J54" s="8" t="s">
        <v>291</v>
      </c>
      <c r="K54" s="8" t="s">
        <v>41</v>
      </c>
      <c r="L54" s="8" t="s">
        <v>41</v>
      </c>
      <c r="M54" s="6"/>
      <c r="N54" s="7">
        <v>46194</v>
      </c>
      <c r="O54" s="7" t="s">
        <v>42</v>
      </c>
      <c r="P54" s="7" t="s">
        <v>42</v>
      </c>
      <c r="Q54" s="6" t="s">
        <v>44</v>
      </c>
      <c r="R54" s="8" t="s">
        <v>298</v>
      </c>
      <c r="S54" t="str">
        <f>HYPERLINK("https://docs.wto.org/imrd/directdoc.asp?DDFDocuments/t/G/TBTN26/BDI749.docx", "https://docs.wto.org/imrd/directdoc.asp?DDFDocuments/t/G/TBTN26/BDI749.docx")</f>
        <v>https://docs.wto.org/imrd/directdoc.asp?DDFDocuments/t/G/TBTN26/BDI749.docx</v>
      </c>
      <c r="T54" t="str">
        <f>HYPERLINK("https://docs.wto.org/imrd/directdoc.asp?DDFDocuments/u/G/TBTN26/BDI749.docx", "https://docs.wto.org/imrd/directdoc.asp?DDFDocuments/u/G/TBTN26/BDI749.docx")</f>
        <v>https://docs.wto.org/imrd/directdoc.asp?DDFDocuments/u/G/TBTN26/BDI749.docx</v>
      </c>
      <c r="U54" t="str">
        <f>HYPERLINK("https://docs.wto.org/imrd/directdoc.asp?DDFDocuments/v/G/TBTN26/BDI749.docx", "https://docs.wto.org/imrd/directdoc.asp?DDFDocuments/v/G/TBTN26/BDI749.docx")</f>
        <v>https://docs.wto.org/imrd/directdoc.asp?DDFDocuments/v/G/TBTN26/BDI749.docx</v>
      </c>
      <c r="V54" t="s">
        <v>46</v>
      </c>
      <c r="W54" t="s">
        <v>47</v>
      </c>
      <c r="X54" t="s">
        <v>46</v>
      </c>
      <c r="Y54" t="s">
        <v>47</v>
      </c>
      <c r="Z54" t="s">
        <v>47</v>
      </c>
      <c r="AA54" t="s">
        <v>47</v>
      </c>
      <c r="AB54" t="s">
        <v>47</v>
      </c>
      <c r="AC54" s="2" t="s">
        <v>299</v>
      </c>
      <c r="AD54" t="s">
        <v>41</v>
      </c>
      <c r="AE54" t="s">
        <v>41</v>
      </c>
      <c r="AF54" t="s">
        <v>41</v>
      </c>
      <c r="AG54" t="s">
        <v>41</v>
      </c>
      <c r="AH54" t="s">
        <v>41</v>
      </c>
      <c r="AI54" s="2" t="s">
        <v>41</v>
      </c>
    </row>
    <row r="55" spans="1:35" ht="210" x14ac:dyDescent="0.25">
      <c r="A55" s="8" t="s">
        <v>296</v>
      </c>
      <c r="B55" s="6" t="s">
        <v>286</v>
      </c>
      <c r="C55" s="7">
        <v>46134</v>
      </c>
      <c r="D55" s="9" t="str">
        <f>HYPERLINK("https://www.epingalert.org/en/Search?viewData= G/TBT/N/BDI/749, G/TBT/N/KEN/2039, G/TBT/N/RWA/1399, G/TBT/N/TZA/1584, G/TBT/N/UGA/2353"," G/TBT/N/BDI/749, G/TBT/N/KEN/2039, G/TBT/N/RWA/1399, G/TBT/N/TZA/1584, G/TBT/N/UGA/2353")</f>
        <v xml:space="preserve"> G/TBT/N/BDI/749, G/TBT/N/KEN/2039, G/TBT/N/RWA/1399, G/TBT/N/TZA/1584, G/TBT/N/UGA/2353</v>
      </c>
      <c r="E55" s="8" t="s">
        <v>294</v>
      </c>
      <c r="F55" s="8" t="s">
        <v>295</v>
      </c>
      <c r="H55" s="8" t="s">
        <v>297</v>
      </c>
      <c r="I55" s="8" t="s">
        <v>279</v>
      </c>
      <c r="J55" s="8" t="s">
        <v>291</v>
      </c>
      <c r="K55" s="8" t="s">
        <v>41</v>
      </c>
      <c r="L55" s="8" t="s">
        <v>41</v>
      </c>
      <c r="M55" s="6"/>
      <c r="N55" s="7">
        <v>46194</v>
      </c>
      <c r="O55" s="7" t="s">
        <v>42</v>
      </c>
      <c r="P55" s="7" t="s">
        <v>42</v>
      </c>
      <c r="Q55" s="6" t="s">
        <v>44</v>
      </c>
      <c r="R55" s="8" t="s">
        <v>298</v>
      </c>
      <c r="S55" t="str">
        <f>HYPERLINK("https://docs.wto.org/imrd/directdoc.asp?DDFDocuments/t/G/TBTN26/BDI749.docx", "https://docs.wto.org/imrd/directdoc.asp?DDFDocuments/t/G/TBTN26/BDI749.docx")</f>
        <v>https://docs.wto.org/imrd/directdoc.asp?DDFDocuments/t/G/TBTN26/BDI749.docx</v>
      </c>
      <c r="T55" t="str">
        <f>HYPERLINK("https://docs.wto.org/imrd/directdoc.asp?DDFDocuments/u/G/TBTN26/BDI749.docx", "https://docs.wto.org/imrd/directdoc.asp?DDFDocuments/u/G/TBTN26/BDI749.docx")</f>
        <v>https://docs.wto.org/imrd/directdoc.asp?DDFDocuments/u/G/TBTN26/BDI749.docx</v>
      </c>
      <c r="U55" t="str">
        <f>HYPERLINK("https://docs.wto.org/imrd/directdoc.asp?DDFDocuments/v/G/TBTN26/BDI749.docx", "https://docs.wto.org/imrd/directdoc.asp?DDFDocuments/v/G/TBTN26/BDI749.docx")</f>
        <v>https://docs.wto.org/imrd/directdoc.asp?DDFDocuments/v/G/TBTN26/BDI749.docx</v>
      </c>
      <c r="V55" t="s">
        <v>46</v>
      </c>
      <c r="W55" t="s">
        <v>47</v>
      </c>
      <c r="X55" t="s">
        <v>46</v>
      </c>
      <c r="Y55" t="s">
        <v>47</v>
      </c>
      <c r="Z55" t="s">
        <v>47</v>
      </c>
      <c r="AA55" t="s">
        <v>47</v>
      </c>
      <c r="AB55" t="s">
        <v>47</v>
      </c>
      <c r="AC55" s="2" t="s">
        <v>299</v>
      </c>
      <c r="AD55" t="s">
        <v>41</v>
      </c>
      <c r="AE55" t="s">
        <v>41</v>
      </c>
      <c r="AF55" t="s">
        <v>41</v>
      </c>
      <c r="AG55" t="s">
        <v>41</v>
      </c>
      <c r="AH55" t="s">
        <v>41</v>
      </c>
      <c r="AI55" s="2" t="s">
        <v>41</v>
      </c>
    </row>
    <row r="56" spans="1:35" ht="165" x14ac:dyDescent="0.25">
      <c r="A56" s="8" t="s">
        <v>302</v>
      </c>
      <c r="B56" s="6" t="s">
        <v>274</v>
      </c>
      <c r="C56" s="7">
        <v>46134</v>
      </c>
      <c r="D56" s="9" t="str">
        <f>HYPERLINK("https://www.epingalert.org/en/Search?viewData= G/TBT/N/BDI/750, G/TBT/N/KEN/2040, G/TBT/N/RWA/1400, G/TBT/N/TZA/1585, G/TBT/N/UGA/2354"," G/TBT/N/BDI/750, G/TBT/N/KEN/2040, G/TBT/N/RWA/1400, G/TBT/N/TZA/1585, G/TBT/N/UGA/2354")</f>
        <v xml:space="preserve"> G/TBT/N/BDI/750, G/TBT/N/KEN/2040, G/TBT/N/RWA/1400, G/TBT/N/TZA/1585, G/TBT/N/UGA/2354</v>
      </c>
      <c r="E56" s="8" t="s">
        <v>300</v>
      </c>
      <c r="F56" s="8" t="s">
        <v>301</v>
      </c>
      <c r="H56" s="8" t="s">
        <v>297</v>
      </c>
      <c r="I56" s="8" t="s">
        <v>279</v>
      </c>
      <c r="J56" s="8" t="s">
        <v>291</v>
      </c>
      <c r="K56" s="8" t="s">
        <v>41</v>
      </c>
      <c r="L56" s="8" t="s">
        <v>41</v>
      </c>
      <c r="M56" s="6"/>
      <c r="N56" s="7">
        <v>46194</v>
      </c>
      <c r="O56" s="7" t="s">
        <v>42</v>
      </c>
      <c r="P56" s="7" t="s">
        <v>42</v>
      </c>
      <c r="Q56" s="6" t="s">
        <v>44</v>
      </c>
      <c r="R56" s="8" t="s">
        <v>303</v>
      </c>
      <c r="S56" t="str">
        <f>HYPERLINK("https://docs.wto.org/imrd/directdoc.asp?DDFDocuments/t/G/TBTN26/BDI750.docx", "https://docs.wto.org/imrd/directdoc.asp?DDFDocuments/t/G/TBTN26/BDI750.docx")</f>
        <v>https://docs.wto.org/imrd/directdoc.asp?DDFDocuments/t/G/TBTN26/BDI750.docx</v>
      </c>
      <c r="T56" t="str">
        <f>HYPERLINK("https://docs.wto.org/imrd/directdoc.asp?DDFDocuments/u/G/TBTN26/BDI750.docx", "https://docs.wto.org/imrd/directdoc.asp?DDFDocuments/u/G/TBTN26/BDI750.docx")</f>
        <v>https://docs.wto.org/imrd/directdoc.asp?DDFDocuments/u/G/TBTN26/BDI750.docx</v>
      </c>
      <c r="U56" t="str">
        <f>HYPERLINK("https://docs.wto.org/imrd/directdoc.asp?DDFDocuments/v/G/TBTN26/BDI750.docx", "https://docs.wto.org/imrd/directdoc.asp?DDFDocuments/v/G/TBTN26/BDI750.docx")</f>
        <v>https://docs.wto.org/imrd/directdoc.asp?DDFDocuments/v/G/TBTN26/BDI750.docx</v>
      </c>
      <c r="V56" t="s">
        <v>46</v>
      </c>
      <c r="W56" t="s">
        <v>47</v>
      </c>
      <c r="X56" t="s">
        <v>46</v>
      </c>
      <c r="Y56" t="s">
        <v>47</v>
      </c>
      <c r="Z56" t="s">
        <v>47</v>
      </c>
      <c r="AA56" t="s">
        <v>47</v>
      </c>
      <c r="AB56" t="s">
        <v>47</v>
      </c>
      <c r="AC56" s="2" t="s">
        <v>304</v>
      </c>
      <c r="AD56" t="s">
        <v>41</v>
      </c>
      <c r="AE56" t="s">
        <v>41</v>
      </c>
      <c r="AF56" t="s">
        <v>41</v>
      </c>
      <c r="AG56" t="s">
        <v>41</v>
      </c>
      <c r="AH56" t="s">
        <v>41</v>
      </c>
      <c r="AI56" s="2" t="s">
        <v>41</v>
      </c>
    </row>
    <row r="57" spans="1:35" ht="165" x14ac:dyDescent="0.25">
      <c r="A57" s="8" t="s">
        <v>302</v>
      </c>
      <c r="B57" s="6" t="s">
        <v>283</v>
      </c>
      <c r="C57" s="7">
        <v>46134</v>
      </c>
      <c r="D57" s="9" t="str">
        <f>HYPERLINK("https://www.epingalert.org/en/Search?viewData= G/TBT/N/BDI/750, G/TBT/N/KEN/2040, G/TBT/N/RWA/1400, G/TBT/N/TZA/1585, G/TBT/N/UGA/2354"," G/TBT/N/BDI/750, G/TBT/N/KEN/2040, G/TBT/N/RWA/1400, G/TBT/N/TZA/1585, G/TBT/N/UGA/2354")</f>
        <v xml:space="preserve"> G/TBT/N/BDI/750, G/TBT/N/KEN/2040, G/TBT/N/RWA/1400, G/TBT/N/TZA/1585, G/TBT/N/UGA/2354</v>
      </c>
      <c r="E57" s="8" t="s">
        <v>300</v>
      </c>
      <c r="F57" s="8" t="s">
        <v>301</v>
      </c>
      <c r="H57" s="8" t="s">
        <v>297</v>
      </c>
      <c r="I57" s="8" t="s">
        <v>279</v>
      </c>
      <c r="J57" s="8" t="s">
        <v>291</v>
      </c>
      <c r="K57" s="8" t="s">
        <v>41</v>
      </c>
      <c r="L57" s="8" t="s">
        <v>41</v>
      </c>
      <c r="M57" s="6"/>
      <c r="N57" s="7">
        <v>46194</v>
      </c>
      <c r="O57" s="7" t="s">
        <v>42</v>
      </c>
      <c r="P57" s="7" t="s">
        <v>42</v>
      </c>
      <c r="Q57" s="6" t="s">
        <v>44</v>
      </c>
      <c r="R57" s="8" t="s">
        <v>303</v>
      </c>
      <c r="S57" t="str">
        <f>HYPERLINK("https://docs.wto.org/imrd/directdoc.asp?DDFDocuments/t/G/TBTN26/BDI750.docx", "https://docs.wto.org/imrd/directdoc.asp?DDFDocuments/t/G/TBTN26/BDI750.docx")</f>
        <v>https://docs.wto.org/imrd/directdoc.asp?DDFDocuments/t/G/TBTN26/BDI750.docx</v>
      </c>
      <c r="T57" t="str">
        <f>HYPERLINK("https://docs.wto.org/imrd/directdoc.asp?DDFDocuments/u/G/TBTN26/BDI750.docx", "https://docs.wto.org/imrd/directdoc.asp?DDFDocuments/u/G/TBTN26/BDI750.docx")</f>
        <v>https://docs.wto.org/imrd/directdoc.asp?DDFDocuments/u/G/TBTN26/BDI750.docx</v>
      </c>
      <c r="U57" t="str">
        <f>HYPERLINK("https://docs.wto.org/imrd/directdoc.asp?DDFDocuments/v/G/TBTN26/BDI750.docx", "https://docs.wto.org/imrd/directdoc.asp?DDFDocuments/v/G/TBTN26/BDI750.docx")</f>
        <v>https://docs.wto.org/imrd/directdoc.asp?DDFDocuments/v/G/TBTN26/BDI750.docx</v>
      </c>
      <c r="V57" t="s">
        <v>46</v>
      </c>
      <c r="W57" t="s">
        <v>47</v>
      </c>
      <c r="X57" t="s">
        <v>46</v>
      </c>
      <c r="Y57" t="s">
        <v>47</v>
      </c>
      <c r="Z57" t="s">
        <v>47</v>
      </c>
      <c r="AA57" t="s">
        <v>47</v>
      </c>
      <c r="AB57" t="s">
        <v>47</v>
      </c>
      <c r="AC57" s="2" t="s">
        <v>304</v>
      </c>
      <c r="AD57" t="s">
        <v>41</v>
      </c>
      <c r="AE57" t="s">
        <v>41</v>
      </c>
      <c r="AF57" t="s">
        <v>41</v>
      </c>
      <c r="AG57" t="s">
        <v>41</v>
      </c>
      <c r="AH57" t="s">
        <v>41</v>
      </c>
      <c r="AI57" s="2" t="s">
        <v>41</v>
      </c>
    </row>
    <row r="58" spans="1:35" ht="165" x14ac:dyDescent="0.25">
      <c r="A58" s="8" t="s">
        <v>302</v>
      </c>
      <c r="B58" s="6" t="s">
        <v>284</v>
      </c>
      <c r="C58" s="7">
        <v>46134</v>
      </c>
      <c r="D58" s="9" t="str">
        <f>HYPERLINK("https://www.epingalert.org/en/Search?viewData= G/TBT/N/BDI/750, G/TBT/N/KEN/2040, G/TBT/N/RWA/1400, G/TBT/N/TZA/1585, G/TBT/N/UGA/2354"," G/TBT/N/BDI/750, G/TBT/N/KEN/2040, G/TBT/N/RWA/1400, G/TBT/N/TZA/1585, G/TBT/N/UGA/2354")</f>
        <v xml:space="preserve"> G/TBT/N/BDI/750, G/TBT/N/KEN/2040, G/TBT/N/RWA/1400, G/TBT/N/TZA/1585, G/TBT/N/UGA/2354</v>
      </c>
      <c r="E58" s="8" t="s">
        <v>300</v>
      </c>
      <c r="F58" s="8" t="s">
        <v>301</v>
      </c>
      <c r="H58" s="8" t="s">
        <v>297</v>
      </c>
      <c r="I58" s="8" t="s">
        <v>279</v>
      </c>
      <c r="J58" s="8" t="s">
        <v>291</v>
      </c>
      <c r="K58" s="8" t="s">
        <v>41</v>
      </c>
      <c r="L58" s="8" t="s">
        <v>41</v>
      </c>
      <c r="M58" s="6"/>
      <c r="N58" s="7">
        <v>46194</v>
      </c>
      <c r="O58" s="7" t="s">
        <v>42</v>
      </c>
      <c r="P58" s="7" t="s">
        <v>42</v>
      </c>
      <c r="Q58" s="6" t="s">
        <v>44</v>
      </c>
      <c r="R58" s="8" t="s">
        <v>303</v>
      </c>
      <c r="S58" t="str">
        <f>HYPERLINK("https://docs.wto.org/imrd/directdoc.asp?DDFDocuments/t/G/TBTN26/BDI750.docx", "https://docs.wto.org/imrd/directdoc.asp?DDFDocuments/t/G/TBTN26/BDI750.docx")</f>
        <v>https://docs.wto.org/imrd/directdoc.asp?DDFDocuments/t/G/TBTN26/BDI750.docx</v>
      </c>
      <c r="T58" t="str">
        <f>HYPERLINK("https://docs.wto.org/imrd/directdoc.asp?DDFDocuments/u/G/TBTN26/BDI750.docx", "https://docs.wto.org/imrd/directdoc.asp?DDFDocuments/u/G/TBTN26/BDI750.docx")</f>
        <v>https://docs.wto.org/imrd/directdoc.asp?DDFDocuments/u/G/TBTN26/BDI750.docx</v>
      </c>
      <c r="U58" t="str">
        <f>HYPERLINK("https://docs.wto.org/imrd/directdoc.asp?DDFDocuments/v/G/TBTN26/BDI750.docx", "https://docs.wto.org/imrd/directdoc.asp?DDFDocuments/v/G/TBTN26/BDI750.docx")</f>
        <v>https://docs.wto.org/imrd/directdoc.asp?DDFDocuments/v/G/TBTN26/BDI750.docx</v>
      </c>
      <c r="V58" t="s">
        <v>46</v>
      </c>
      <c r="W58" t="s">
        <v>47</v>
      </c>
      <c r="X58" t="s">
        <v>46</v>
      </c>
      <c r="Y58" t="s">
        <v>47</v>
      </c>
      <c r="Z58" t="s">
        <v>47</v>
      </c>
      <c r="AA58" t="s">
        <v>47</v>
      </c>
      <c r="AB58" t="s">
        <v>47</v>
      </c>
      <c r="AC58" s="2" t="s">
        <v>304</v>
      </c>
      <c r="AD58" t="s">
        <v>41</v>
      </c>
      <c r="AE58" t="s">
        <v>41</v>
      </c>
      <c r="AF58" t="s">
        <v>41</v>
      </c>
      <c r="AG58" t="s">
        <v>41</v>
      </c>
      <c r="AH58" t="s">
        <v>41</v>
      </c>
      <c r="AI58" s="2" t="s">
        <v>41</v>
      </c>
    </row>
    <row r="59" spans="1:35" ht="165" x14ac:dyDescent="0.25">
      <c r="A59" s="8" t="s">
        <v>302</v>
      </c>
      <c r="B59" s="6" t="s">
        <v>285</v>
      </c>
      <c r="C59" s="7">
        <v>46134</v>
      </c>
      <c r="D59" s="9" t="str">
        <f>HYPERLINK("https://www.epingalert.org/en/Search?viewData= G/TBT/N/BDI/750, G/TBT/N/KEN/2040, G/TBT/N/RWA/1400, G/TBT/N/TZA/1585, G/TBT/N/UGA/2354"," G/TBT/N/BDI/750, G/TBT/N/KEN/2040, G/TBT/N/RWA/1400, G/TBT/N/TZA/1585, G/TBT/N/UGA/2354")</f>
        <v xml:space="preserve"> G/TBT/N/BDI/750, G/TBT/N/KEN/2040, G/TBT/N/RWA/1400, G/TBT/N/TZA/1585, G/TBT/N/UGA/2354</v>
      </c>
      <c r="E59" s="8" t="s">
        <v>300</v>
      </c>
      <c r="F59" s="8" t="s">
        <v>301</v>
      </c>
      <c r="H59" s="8" t="s">
        <v>297</v>
      </c>
      <c r="I59" s="8" t="s">
        <v>279</v>
      </c>
      <c r="J59" s="8" t="s">
        <v>291</v>
      </c>
      <c r="K59" s="8" t="s">
        <v>41</v>
      </c>
      <c r="L59" s="8" t="s">
        <v>41</v>
      </c>
      <c r="M59" s="6"/>
      <c r="N59" s="7">
        <v>46194</v>
      </c>
      <c r="O59" s="7" t="s">
        <v>42</v>
      </c>
      <c r="P59" s="7" t="s">
        <v>42</v>
      </c>
      <c r="Q59" s="6" t="s">
        <v>44</v>
      </c>
      <c r="R59" s="8" t="s">
        <v>303</v>
      </c>
      <c r="S59" t="str">
        <f>HYPERLINK("https://docs.wto.org/imrd/directdoc.asp?DDFDocuments/t/G/TBTN26/BDI750.docx", "https://docs.wto.org/imrd/directdoc.asp?DDFDocuments/t/G/TBTN26/BDI750.docx")</f>
        <v>https://docs.wto.org/imrd/directdoc.asp?DDFDocuments/t/G/TBTN26/BDI750.docx</v>
      </c>
      <c r="T59" t="str">
        <f>HYPERLINK("https://docs.wto.org/imrd/directdoc.asp?DDFDocuments/u/G/TBTN26/BDI750.docx", "https://docs.wto.org/imrd/directdoc.asp?DDFDocuments/u/G/TBTN26/BDI750.docx")</f>
        <v>https://docs.wto.org/imrd/directdoc.asp?DDFDocuments/u/G/TBTN26/BDI750.docx</v>
      </c>
      <c r="U59" t="str">
        <f>HYPERLINK("https://docs.wto.org/imrd/directdoc.asp?DDFDocuments/v/G/TBTN26/BDI750.docx", "https://docs.wto.org/imrd/directdoc.asp?DDFDocuments/v/G/TBTN26/BDI750.docx")</f>
        <v>https://docs.wto.org/imrd/directdoc.asp?DDFDocuments/v/G/TBTN26/BDI750.docx</v>
      </c>
      <c r="V59" t="s">
        <v>46</v>
      </c>
      <c r="W59" t="s">
        <v>47</v>
      </c>
      <c r="X59" t="s">
        <v>46</v>
      </c>
      <c r="Y59" t="s">
        <v>47</v>
      </c>
      <c r="Z59" t="s">
        <v>47</v>
      </c>
      <c r="AA59" t="s">
        <v>47</v>
      </c>
      <c r="AB59" t="s">
        <v>47</v>
      </c>
      <c r="AC59" s="2" t="s">
        <v>304</v>
      </c>
      <c r="AD59" t="s">
        <v>41</v>
      </c>
      <c r="AE59" t="s">
        <v>41</v>
      </c>
      <c r="AF59" t="s">
        <v>41</v>
      </c>
      <c r="AG59" t="s">
        <v>41</v>
      </c>
      <c r="AH59" t="s">
        <v>41</v>
      </c>
      <c r="AI59" s="2" t="s">
        <v>41</v>
      </c>
    </row>
    <row r="60" spans="1:35" ht="165" x14ac:dyDescent="0.25">
      <c r="A60" s="8" t="s">
        <v>302</v>
      </c>
      <c r="B60" s="6" t="s">
        <v>286</v>
      </c>
      <c r="C60" s="7">
        <v>46134</v>
      </c>
      <c r="D60" s="9" t="str">
        <f>HYPERLINK("https://www.epingalert.org/en/Search?viewData= G/TBT/N/BDI/750, G/TBT/N/KEN/2040, G/TBT/N/RWA/1400, G/TBT/N/TZA/1585, G/TBT/N/UGA/2354"," G/TBT/N/BDI/750, G/TBT/N/KEN/2040, G/TBT/N/RWA/1400, G/TBT/N/TZA/1585, G/TBT/N/UGA/2354")</f>
        <v xml:space="preserve"> G/TBT/N/BDI/750, G/TBT/N/KEN/2040, G/TBT/N/RWA/1400, G/TBT/N/TZA/1585, G/TBT/N/UGA/2354</v>
      </c>
      <c r="E60" s="8" t="s">
        <v>300</v>
      </c>
      <c r="F60" s="8" t="s">
        <v>301</v>
      </c>
      <c r="H60" s="8" t="s">
        <v>297</v>
      </c>
      <c r="I60" s="8" t="s">
        <v>279</v>
      </c>
      <c r="J60" s="8" t="s">
        <v>291</v>
      </c>
      <c r="K60" s="8" t="s">
        <v>41</v>
      </c>
      <c r="L60" s="8" t="s">
        <v>41</v>
      </c>
      <c r="M60" s="6"/>
      <c r="N60" s="7">
        <v>46194</v>
      </c>
      <c r="O60" s="7" t="s">
        <v>42</v>
      </c>
      <c r="P60" s="7" t="s">
        <v>42</v>
      </c>
      <c r="Q60" s="6" t="s">
        <v>44</v>
      </c>
      <c r="R60" s="8" t="s">
        <v>303</v>
      </c>
      <c r="S60" t="str">
        <f>HYPERLINK("https://docs.wto.org/imrd/directdoc.asp?DDFDocuments/t/G/TBTN26/BDI750.docx", "https://docs.wto.org/imrd/directdoc.asp?DDFDocuments/t/G/TBTN26/BDI750.docx")</f>
        <v>https://docs.wto.org/imrd/directdoc.asp?DDFDocuments/t/G/TBTN26/BDI750.docx</v>
      </c>
      <c r="T60" t="str">
        <f>HYPERLINK("https://docs.wto.org/imrd/directdoc.asp?DDFDocuments/u/G/TBTN26/BDI750.docx", "https://docs.wto.org/imrd/directdoc.asp?DDFDocuments/u/G/TBTN26/BDI750.docx")</f>
        <v>https://docs.wto.org/imrd/directdoc.asp?DDFDocuments/u/G/TBTN26/BDI750.docx</v>
      </c>
      <c r="U60" t="str">
        <f>HYPERLINK("https://docs.wto.org/imrd/directdoc.asp?DDFDocuments/v/G/TBTN26/BDI750.docx", "https://docs.wto.org/imrd/directdoc.asp?DDFDocuments/v/G/TBTN26/BDI750.docx")</f>
        <v>https://docs.wto.org/imrd/directdoc.asp?DDFDocuments/v/G/TBTN26/BDI750.docx</v>
      </c>
      <c r="V60" t="s">
        <v>46</v>
      </c>
      <c r="W60" t="s">
        <v>47</v>
      </c>
      <c r="X60" t="s">
        <v>46</v>
      </c>
      <c r="Y60" t="s">
        <v>47</v>
      </c>
      <c r="Z60" t="s">
        <v>47</v>
      </c>
      <c r="AA60" t="s">
        <v>47</v>
      </c>
      <c r="AB60" t="s">
        <v>47</v>
      </c>
      <c r="AC60" s="2" t="s">
        <v>304</v>
      </c>
      <c r="AD60" t="s">
        <v>41</v>
      </c>
      <c r="AE60" t="s">
        <v>41</v>
      </c>
      <c r="AF60" t="s">
        <v>41</v>
      </c>
      <c r="AG60" t="s">
        <v>41</v>
      </c>
      <c r="AH60" t="s">
        <v>41</v>
      </c>
      <c r="AI60" s="2" t="s">
        <v>41</v>
      </c>
    </row>
    <row r="61" spans="1:35" ht="150" x14ac:dyDescent="0.25">
      <c r="A61" s="8" t="s">
        <v>307</v>
      </c>
      <c r="B61" s="6" t="s">
        <v>274</v>
      </c>
      <c r="C61" s="7">
        <v>46134</v>
      </c>
      <c r="D61" s="9" t="str">
        <f>HYPERLINK("https://www.epingalert.org/en/Search?viewData= G/TBT/N/BDI/751, G/TBT/N/KEN/2041, G/TBT/N/RWA/1401, G/TBT/N/TZA/1586, G/TBT/N/UGA/2355"," G/TBT/N/BDI/751, G/TBT/N/KEN/2041, G/TBT/N/RWA/1401, G/TBT/N/TZA/1586, G/TBT/N/UGA/2355")</f>
        <v xml:space="preserve"> G/TBT/N/BDI/751, G/TBT/N/KEN/2041, G/TBT/N/RWA/1401, G/TBT/N/TZA/1586, G/TBT/N/UGA/2355</v>
      </c>
      <c r="E61" s="8" t="s">
        <v>305</v>
      </c>
      <c r="F61" s="8" t="s">
        <v>306</v>
      </c>
      <c r="H61" s="8" t="s">
        <v>297</v>
      </c>
      <c r="I61" s="8" t="s">
        <v>279</v>
      </c>
      <c r="J61" s="8" t="s">
        <v>291</v>
      </c>
      <c r="K61" s="8" t="s">
        <v>41</v>
      </c>
      <c r="L61" s="8" t="s">
        <v>41</v>
      </c>
      <c r="M61" s="6"/>
      <c r="N61" s="7">
        <v>46194</v>
      </c>
      <c r="O61" s="7" t="s">
        <v>42</v>
      </c>
      <c r="P61" s="7" t="s">
        <v>42</v>
      </c>
      <c r="Q61" s="6" t="s">
        <v>44</v>
      </c>
      <c r="R61" s="8" t="s">
        <v>308</v>
      </c>
      <c r="S61" t="str">
        <f>HYPERLINK("https://docs.wto.org/imrd/directdoc.asp?DDFDocuments/t/G/TBTN26/BDI751.docx", "https://docs.wto.org/imrd/directdoc.asp?DDFDocuments/t/G/TBTN26/BDI751.docx")</f>
        <v>https://docs.wto.org/imrd/directdoc.asp?DDFDocuments/t/G/TBTN26/BDI751.docx</v>
      </c>
      <c r="T61" t="str">
        <f>HYPERLINK("https://docs.wto.org/imrd/directdoc.asp?DDFDocuments/u/G/TBTN26/BDI751.docx", "https://docs.wto.org/imrd/directdoc.asp?DDFDocuments/u/G/TBTN26/BDI751.docx")</f>
        <v>https://docs.wto.org/imrd/directdoc.asp?DDFDocuments/u/G/TBTN26/BDI751.docx</v>
      </c>
      <c r="U61" t="str">
        <f>HYPERLINK("https://docs.wto.org/imrd/directdoc.asp?DDFDocuments/v/G/TBTN26/BDI751.docx", "https://docs.wto.org/imrd/directdoc.asp?DDFDocuments/v/G/TBTN26/BDI751.docx")</f>
        <v>https://docs.wto.org/imrd/directdoc.asp?DDFDocuments/v/G/TBTN26/BDI751.docx</v>
      </c>
      <c r="V61" t="s">
        <v>46</v>
      </c>
      <c r="W61" t="s">
        <v>47</v>
      </c>
      <c r="X61" t="s">
        <v>46</v>
      </c>
      <c r="Y61" t="s">
        <v>47</v>
      </c>
      <c r="Z61" t="s">
        <v>47</v>
      </c>
      <c r="AA61" t="s">
        <v>47</v>
      </c>
      <c r="AB61" t="s">
        <v>47</v>
      </c>
      <c r="AC61" s="2" t="s">
        <v>309</v>
      </c>
      <c r="AD61" t="s">
        <v>41</v>
      </c>
      <c r="AE61" t="s">
        <v>41</v>
      </c>
      <c r="AF61" t="s">
        <v>41</v>
      </c>
      <c r="AG61" t="s">
        <v>41</v>
      </c>
      <c r="AH61" t="s">
        <v>41</v>
      </c>
      <c r="AI61" s="2" t="s">
        <v>41</v>
      </c>
    </row>
    <row r="62" spans="1:35" ht="150" x14ac:dyDescent="0.25">
      <c r="A62" s="8" t="s">
        <v>307</v>
      </c>
      <c r="B62" s="6" t="s">
        <v>283</v>
      </c>
      <c r="C62" s="7">
        <v>46134</v>
      </c>
      <c r="D62" s="9" t="str">
        <f>HYPERLINK("https://www.epingalert.org/en/Search?viewData= G/TBT/N/BDI/751, G/TBT/N/KEN/2041, G/TBT/N/RWA/1401, G/TBT/N/TZA/1586, G/TBT/N/UGA/2355"," G/TBT/N/BDI/751, G/TBT/N/KEN/2041, G/TBT/N/RWA/1401, G/TBT/N/TZA/1586, G/TBT/N/UGA/2355")</f>
        <v xml:space="preserve"> G/TBT/N/BDI/751, G/TBT/N/KEN/2041, G/TBT/N/RWA/1401, G/TBT/N/TZA/1586, G/TBT/N/UGA/2355</v>
      </c>
      <c r="E62" s="8" t="s">
        <v>305</v>
      </c>
      <c r="F62" s="8" t="s">
        <v>306</v>
      </c>
      <c r="H62" s="8" t="s">
        <v>297</v>
      </c>
      <c r="I62" s="8" t="s">
        <v>279</v>
      </c>
      <c r="J62" s="8" t="s">
        <v>291</v>
      </c>
      <c r="K62" s="8" t="s">
        <v>41</v>
      </c>
      <c r="L62" s="8" t="s">
        <v>41</v>
      </c>
      <c r="M62" s="6"/>
      <c r="N62" s="7">
        <v>46194</v>
      </c>
      <c r="O62" s="7" t="s">
        <v>42</v>
      </c>
      <c r="P62" s="7" t="s">
        <v>42</v>
      </c>
      <c r="Q62" s="6" t="s">
        <v>44</v>
      </c>
      <c r="R62" s="8" t="s">
        <v>308</v>
      </c>
      <c r="S62" t="str">
        <f>HYPERLINK("https://docs.wto.org/imrd/directdoc.asp?DDFDocuments/t/G/TBTN26/BDI751.docx", "https://docs.wto.org/imrd/directdoc.asp?DDFDocuments/t/G/TBTN26/BDI751.docx")</f>
        <v>https://docs.wto.org/imrd/directdoc.asp?DDFDocuments/t/G/TBTN26/BDI751.docx</v>
      </c>
      <c r="T62" t="str">
        <f>HYPERLINK("https://docs.wto.org/imrd/directdoc.asp?DDFDocuments/u/G/TBTN26/BDI751.docx", "https://docs.wto.org/imrd/directdoc.asp?DDFDocuments/u/G/TBTN26/BDI751.docx")</f>
        <v>https://docs.wto.org/imrd/directdoc.asp?DDFDocuments/u/G/TBTN26/BDI751.docx</v>
      </c>
      <c r="U62" t="str">
        <f>HYPERLINK("https://docs.wto.org/imrd/directdoc.asp?DDFDocuments/v/G/TBTN26/BDI751.docx", "https://docs.wto.org/imrd/directdoc.asp?DDFDocuments/v/G/TBTN26/BDI751.docx")</f>
        <v>https://docs.wto.org/imrd/directdoc.asp?DDFDocuments/v/G/TBTN26/BDI751.docx</v>
      </c>
      <c r="V62" t="s">
        <v>46</v>
      </c>
      <c r="W62" t="s">
        <v>47</v>
      </c>
      <c r="X62" t="s">
        <v>46</v>
      </c>
      <c r="Y62" t="s">
        <v>47</v>
      </c>
      <c r="Z62" t="s">
        <v>47</v>
      </c>
      <c r="AA62" t="s">
        <v>47</v>
      </c>
      <c r="AB62" t="s">
        <v>47</v>
      </c>
      <c r="AC62" s="2" t="s">
        <v>309</v>
      </c>
      <c r="AD62" t="s">
        <v>41</v>
      </c>
      <c r="AE62" t="s">
        <v>41</v>
      </c>
      <c r="AF62" t="s">
        <v>41</v>
      </c>
      <c r="AG62" t="s">
        <v>41</v>
      </c>
      <c r="AH62" t="s">
        <v>41</v>
      </c>
      <c r="AI62" s="2" t="s">
        <v>41</v>
      </c>
    </row>
    <row r="63" spans="1:35" ht="150" x14ac:dyDescent="0.25">
      <c r="A63" s="8" t="s">
        <v>307</v>
      </c>
      <c r="B63" s="6" t="s">
        <v>284</v>
      </c>
      <c r="C63" s="7">
        <v>46134</v>
      </c>
      <c r="D63" s="9" t="str">
        <f>HYPERLINK("https://www.epingalert.org/en/Search?viewData= G/TBT/N/BDI/751, G/TBT/N/KEN/2041, G/TBT/N/RWA/1401, G/TBT/N/TZA/1586, G/TBT/N/UGA/2355"," G/TBT/N/BDI/751, G/TBT/N/KEN/2041, G/TBT/N/RWA/1401, G/TBT/N/TZA/1586, G/TBT/N/UGA/2355")</f>
        <v xml:space="preserve"> G/TBT/N/BDI/751, G/TBT/N/KEN/2041, G/TBT/N/RWA/1401, G/TBT/N/TZA/1586, G/TBT/N/UGA/2355</v>
      </c>
      <c r="E63" s="8" t="s">
        <v>305</v>
      </c>
      <c r="F63" s="8" t="s">
        <v>306</v>
      </c>
      <c r="H63" s="8" t="s">
        <v>297</v>
      </c>
      <c r="I63" s="8" t="s">
        <v>279</v>
      </c>
      <c r="J63" s="8" t="s">
        <v>291</v>
      </c>
      <c r="K63" s="8" t="s">
        <v>41</v>
      </c>
      <c r="L63" s="8" t="s">
        <v>41</v>
      </c>
      <c r="M63" s="6"/>
      <c r="N63" s="7">
        <v>46194</v>
      </c>
      <c r="O63" s="7" t="s">
        <v>42</v>
      </c>
      <c r="P63" s="7" t="s">
        <v>42</v>
      </c>
      <c r="Q63" s="6" t="s">
        <v>44</v>
      </c>
      <c r="R63" s="8" t="s">
        <v>308</v>
      </c>
      <c r="S63" t="str">
        <f>HYPERLINK("https://docs.wto.org/imrd/directdoc.asp?DDFDocuments/t/G/TBTN26/BDI751.docx", "https://docs.wto.org/imrd/directdoc.asp?DDFDocuments/t/G/TBTN26/BDI751.docx")</f>
        <v>https://docs.wto.org/imrd/directdoc.asp?DDFDocuments/t/G/TBTN26/BDI751.docx</v>
      </c>
      <c r="T63" t="str">
        <f>HYPERLINK("https://docs.wto.org/imrd/directdoc.asp?DDFDocuments/u/G/TBTN26/BDI751.docx", "https://docs.wto.org/imrd/directdoc.asp?DDFDocuments/u/G/TBTN26/BDI751.docx")</f>
        <v>https://docs.wto.org/imrd/directdoc.asp?DDFDocuments/u/G/TBTN26/BDI751.docx</v>
      </c>
      <c r="U63" t="str">
        <f>HYPERLINK("https://docs.wto.org/imrd/directdoc.asp?DDFDocuments/v/G/TBTN26/BDI751.docx", "https://docs.wto.org/imrd/directdoc.asp?DDFDocuments/v/G/TBTN26/BDI751.docx")</f>
        <v>https://docs.wto.org/imrd/directdoc.asp?DDFDocuments/v/G/TBTN26/BDI751.docx</v>
      </c>
      <c r="V63" t="s">
        <v>46</v>
      </c>
      <c r="W63" t="s">
        <v>47</v>
      </c>
      <c r="X63" t="s">
        <v>46</v>
      </c>
      <c r="Y63" t="s">
        <v>47</v>
      </c>
      <c r="Z63" t="s">
        <v>47</v>
      </c>
      <c r="AA63" t="s">
        <v>47</v>
      </c>
      <c r="AB63" t="s">
        <v>47</v>
      </c>
      <c r="AC63" s="2" t="s">
        <v>309</v>
      </c>
      <c r="AD63" t="s">
        <v>41</v>
      </c>
      <c r="AE63" t="s">
        <v>41</v>
      </c>
      <c r="AF63" t="s">
        <v>41</v>
      </c>
      <c r="AG63" t="s">
        <v>41</v>
      </c>
      <c r="AH63" t="s">
        <v>41</v>
      </c>
      <c r="AI63" s="2" t="s">
        <v>41</v>
      </c>
    </row>
    <row r="64" spans="1:35" ht="150" x14ac:dyDescent="0.25">
      <c r="A64" s="8" t="s">
        <v>307</v>
      </c>
      <c r="B64" s="6" t="s">
        <v>285</v>
      </c>
      <c r="C64" s="7">
        <v>46134</v>
      </c>
      <c r="D64" s="9" t="str">
        <f>HYPERLINK("https://www.epingalert.org/en/Search?viewData= G/TBT/N/BDI/751, G/TBT/N/KEN/2041, G/TBT/N/RWA/1401, G/TBT/N/TZA/1586, G/TBT/N/UGA/2355"," G/TBT/N/BDI/751, G/TBT/N/KEN/2041, G/TBT/N/RWA/1401, G/TBT/N/TZA/1586, G/TBT/N/UGA/2355")</f>
        <v xml:space="preserve"> G/TBT/N/BDI/751, G/TBT/N/KEN/2041, G/TBT/N/RWA/1401, G/TBT/N/TZA/1586, G/TBT/N/UGA/2355</v>
      </c>
      <c r="E64" s="8" t="s">
        <v>305</v>
      </c>
      <c r="F64" s="8" t="s">
        <v>306</v>
      </c>
      <c r="H64" s="8" t="s">
        <v>297</v>
      </c>
      <c r="I64" s="8" t="s">
        <v>279</v>
      </c>
      <c r="J64" s="8" t="s">
        <v>291</v>
      </c>
      <c r="K64" s="8" t="s">
        <v>41</v>
      </c>
      <c r="L64" s="8" t="s">
        <v>41</v>
      </c>
      <c r="M64" s="6"/>
      <c r="N64" s="7">
        <v>46194</v>
      </c>
      <c r="O64" s="7" t="s">
        <v>42</v>
      </c>
      <c r="P64" s="7" t="s">
        <v>42</v>
      </c>
      <c r="Q64" s="6" t="s">
        <v>44</v>
      </c>
      <c r="R64" s="8" t="s">
        <v>308</v>
      </c>
      <c r="S64" t="str">
        <f>HYPERLINK("https://docs.wto.org/imrd/directdoc.asp?DDFDocuments/t/G/TBTN26/BDI751.docx", "https://docs.wto.org/imrd/directdoc.asp?DDFDocuments/t/G/TBTN26/BDI751.docx")</f>
        <v>https://docs.wto.org/imrd/directdoc.asp?DDFDocuments/t/G/TBTN26/BDI751.docx</v>
      </c>
      <c r="T64" t="str">
        <f>HYPERLINK("https://docs.wto.org/imrd/directdoc.asp?DDFDocuments/u/G/TBTN26/BDI751.docx", "https://docs.wto.org/imrd/directdoc.asp?DDFDocuments/u/G/TBTN26/BDI751.docx")</f>
        <v>https://docs.wto.org/imrd/directdoc.asp?DDFDocuments/u/G/TBTN26/BDI751.docx</v>
      </c>
      <c r="U64" t="str">
        <f>HYPERLINK("https://docs.wto.org/imrd/directdoc.asp?DDFDocuments/v/G/TBTN26/BDI751.docx", "https://docs.wto.org/imrd/directdoc.asp?DDFDocuments/v/G/TBTN26/BDI751.docx")</f>
        <v>https://docs.wto.org/imrd/directdoc.asp?DDFDocuments/v/G/TBTN26/BDI751.docx</v>
      </c>
      <c r="V64" t="s">
        <v>46</v>
      </c>
      <c r="W64" t="s">
        <v>47</v>
      </c>
      <c r="X64" t="s">
        <v>46</v>
      </c>
      <c r="Y64" t="s">
        <v>47</v>
      </c>
      <c r="Z64" t="s">
        <v>47</v>
      </c>
      <c r="AA64" t="s">
        <v>47</v>
      </c>
      <c r="AB64" t="s">
        <v>47</v>
      </c>
      <c r="AC64" s="2" t="s">
        <v>309</v>
      </c>
      <c r="AD64" t="s">
        <v>41</v>
      </c>
      <c r="AE64" t="s">
        <v>41</v>
      </c>
      <c r="AF64" t="s">
        <v>41</v>
      </c>
      <c r="AG64" t="s">
        <v>41</v>
      </c>
      <c r="AH64" t="s">
        <v>41</v>
      </c>
      <c r="AI64" s="2" t="s">
        <v>41</v>
      </c>
    </row>
    <row r="65" spans="1:35" ht="150" x14ac:dyDescent="0.25">
      <c r="A65" s="8" t="s">
        <v>307</v>
      </c>
      <c r="B65" s="6" t="s">
        <v>286</v>
      </c>
      <c r="C65" s="7">
        <v>46134</v>
      </c>
      <c r="D65" s="9" t="str">
        <f>HYPERLINK("https://www.epingalert.org/en/Search?viewData= G/TBT/N/BDI/751, G/TBT/N/KEN/2041, G/TBT/N/RWA/1401, G/TBT/N/TZA/1586, G/TBT/N/UGA/2355"," G/TBT/N/BDI/751, G/TBT/N/KEN/2041, G/TBT/N/RWA/1401, G/TBT/N/TZA/1586, G/TBT/N/UGA/2355")</f>
        <v xml:space="preserve"> G/TBT/N/BDI/751, G/TBT/N/KEN/2041, G/TBT/N/RWA/1401, G/TBT/N/TZA/1586, G/TBT/N/UGA/2355</v>
      </c>
      <c r="E65" s="8" t="s">
        <v>305</v>
      </c>
      <c r="F65" s="8" t="s">
        <v>306</v>
      </c>
      <c r="H65" s="8" t="s">
        <v>297</v>
      </c>
      <c r="I65" s="8" t="s">
        <v>279</v>
      </c>
      <c r="J65" s="8" t="s">
        <v>291</v>
      </c>
      <c r="K65" s="8" t="s">
        <v>41</v>
      </c>
      <c r="L65" s="8" t="s">
        <v>41</v>
      </c>
      <c r="M65" s="6"/>
      <c r="N65" s="7">
        <v>46194</v>
      </c>
      <c r="O65" s="7" t="s">
        <v>42</v>
      </c>
      <c r="P65" s="7" t="s">
        <v>42</v>
      </c>
      <c r="Q65" s="6" t="s">
        <v>44</v>
      </c>
      <c r="R65" s="8" t="s">
        <v>308</v>
      </c>
      <c r="S65" t="str">
        <f>HYPERLINK("https://docs.wto.org/imrd/directdoc.asp?DDFDocuments/t/G/TBTN26/BDI751.docx", "https://docs.wto.org/imrd/directdoc.asp?DDFDocuments/t/G/TBTN26/BDI751.docx")</f>
        <v>https://docs.wto.org/imrd/directdoc.asp?DDFDocuments/t/G/TBTN26/BDI751.docx</v>
      </c>
      <c r="T65" t="str">
        <f>HYPERLINK("https://docs.wto.org/imrd/directdoc.asp?DDFDocuments/u/G/TBTN26/BDI751.docx", "https://docs.wto.org/imrd/directdoc.asp?DDFDocuments/u/G/TBTN26/BDI751.docx")</f>
        <v>https://docs.wto.org/imrd/directdoc.asp?DDFDocuments/u/G/TBTN26/BDI751.docx</v>
      </c>
      <c r="U65" t="str">
        <f>HYPERLINK("https://docs.wto.org/imrd/directdoc.asp?DDFDocuments/v/G/TBTN26/BDI751.docx", "https://docs.wto.org/imrd/directdoc.asp?DDFDocuments/v/G/TBTN26/BDI751.docx")</f>
        <v>https://docs.wto.org/imrd/directdoc.asp?DDFDocuments/v/G/TBTN26/BDI751.docx</v>
      </c>
      <c r="V65" t="s">
        <v>46</v>
      </c>
      <c r="W65" t="s">
        <v>47</v>
      </c>
      <c r="X65" t="s">
        <v>46</v>
      </c>
      <c r="Y65" t="s">
        <v>47</v>
      </c>
      <c r="Z65" t="s">
        <v>47</v>
      </c>
      <c r="AA65" t="s">
        <v>47</v>
      </c>
      <c r="AB65" t="s">
        <v>47</v>
      </c>
      <c r="AC65" s="2" t="s">
        <v>309</v>
      </c>
      <c r="AD65" t="s">
        <v>41</v>
      </c>
      <c r="AE65" t="s">
        <v>41</v>
      </c>
      <c r="AF65" t="s">
        <v>41</v>
      </c>
      <c r="AG65" t="s">
        <v>41</v>
      </c>
      <c r="AH65" t="s">
        <v>41</v>
      </c>
      <c r="AI65" s="2" t="s">
        <v>41</v>
      </c>
    </row>
    <row r="66" spans="1:35" ht="150" x14ac:dyDescent="0.25">
      <c r="A66" s="8" t="s">
        <v>312</v>
      </c>
      <c r="B66" s="6" t="s">
        <v>274</v>
      </c>
      <c r="C66" s="7">
        <v>46134</v>
      </c>
      <c r="D66" s="9" t="str">
        <f>HYPERLINK("https://www.epingalert.org/en/Search?viewData= G/TBT/N/BDI/752, G/TBT/N/KEN/2042, G/TBT/N/RWA/1402, G/TBT/N/TZA/1587, G/TBT/N/UGA/2356"," G/TBT/N/BDI/752, G/TBT/N/KEN/2042, G/TBT/N/RWA/1402, G/TBT/N/TZA/1587, G/TBT/N/UGA/2356")</f>
        <v xml:space="preserve"> G/TBT/N/BDI/752, G/TBT/N/KEN/2042, G/TBT/N/RWA/1402, G/TBT/N/TZA/1587, G/TBT/N/UGA/2356</v>
      </c>
      <c r="E66" s="8" t="s">
        <v>310</v>
      </c>
      <c r="F66" s="8" t="s">
        <v>311</v>
      </c>
      <c r="H66" s="8" t="s">
        <v>297</v>
      </c>
      <c r="I66" s="8" t="s">
        <v>279</v>
      </c>
      <c r="J66" s="8" t="s">
        <v>291</v>
      </c>
      <c r="K66" s="8" t="s">
        <v>41</v>
      </c>
      <c r="L66" s="8" t="s">
        <v>41</v>
      </c>
      <c r="M66" s="6"/>
      <c r="N66" s="7">
        <v>46194</v>
      </c>
      <c r="O66" s="7" t="s">
        <v>42</v>
      </c>
      <c r="P66" s="7" t="s">
        <v>42</v>
      </c>
      <c r="Q66" s="6" t="s">
        <v>44</v>
      </c>
      <c r="R66" s="8" t="s">
        <v>313</v>
      </c>
      <c r="S66" t="str">
        <f>HYPERLINK("https://docs.wto.org/imrd/directdoc.asp?DDFDocuments/t/G/TBTN26/BDI752.docx", "https://docs.wto.org/imrd/directdoc.asp?DDFDocuments/t/G/TBTN26/BDI752.docx")</f>
        <v>https://docs.wto.org/imrd/directdoc.asp?DDFDocuments/t/G/TBTN26/BDI752.docx</v>
      </c>
      <c r="T66" t="str">
        <f>HYPERLINK("https://docs.wto.org/imrd/directdoc.asp?DDFDocuments/u/G/TBTN26/BDI752.docx", "https://docs.wto.org/imrd/directdoc.asp?DDFDocuments/u/G/TBTN26/BDI752.docx")</f>
        <v>https://docs.wto.org/imrd/directdoc.asp?DDFDocuments/u/G/TBTN26/BDI752.docx</v>
      </c>
      <c r="U66" t="str">
        <f>HYPERLINK("https://docs.wto.org/imrd/directdoc.asp?DDFDocuments/v/G/TBTN26/BDI752.docx", "https://docs.wto.org/imrd/directdoc.asp?DDFDocuments/v/G/TBTN26/BDI752.docx")</f>
        <v>https://docs.wto.org/imrd/directdoc.asp?DDFDocuments/v/G/TBTN26/BDI752.docx</v>
      </c>
      <c r="V66" t="s">
        <v>46</v>
      </c>
      <c r="W66" t="s">
        <v>47</v>
      </c>
      <c r="X66" t="s">
        <v>46</v>
      </c>
      <c r="Y66" t="s">
        <v>47</v>
      </c>
      <c r="Z66" t="s">
        <v>47</v>
      </c>
      <c r="AA66" t="s">
        <v>47</v>
      </c>
      <c r="AB66" t="s">
        <v>47</v>
      </c>
      <c r="AC66" s="2" t="s">
        <v>309</v>
      </c>
      <c r="AD66" t="s">
        <v>41</v>
      </c>
      <c r="AE66" t="s">
        <v>41</v>
      </c>
      <c r="AF66" t="s">
        <v>41</v>
      </c>
      <c r="AG66" t="s">
        <v>41</v>
      </c>
      <c r="AH66" t="s">
        <v>41</v>
      </c>
      <c r="AI66" s="2" t="s">
        <v>41</v>
      </c>
    </row>
    <row r="67" spans="1:35" ht="150" x14ac:dyDescent="0.25">
      <c r="A67" s="8" t="s">
        <v>312</v>
      </c>
      <c r="B67" s="6" t="s">
        <v>283</v>
      </c>
      <c r="C67" s="7">
        <v>46134</v>
      </c>
      <c r="D67" s="9" t="str">
        <f>HYPERLINK("https://www.epingalert.org/en/Search?viewData= G/TBT/N/BDI/752, G/TBT/N/KEN/2042, G/TBT/N/RWA/1402, G/TBT/N/TZA/1587, G/TBT/N/UGA/2356"," G/TBT/N/BDI/752, G/TBT/N/KEN/2042, G/TBT/N/RWA/1402, G/TBT/N/TZA/1587, G/TBT/N/UGA/2356")</f>
        <v xml:space="preserve"> G/TBT/N/BDI/752, G/TBT/N/KEN/2042, G/TBT/N/RWA/1402, G/TBT/N/TZA/1587, G/TBT/N/UGA/2356</v>
      </c>
      <c r="E67" s="8" t="s">
        <v>310</v>
      </c>
      <c r="F67" s="8" t="s">
        <v>311</v>
      </c>
      <c r="H67" s="8" t="s">
        <v>297</v>
      </c>
      <c r="I67" s="8" t="s">
        <v>279</v>
      </c>
      <c r="J67" s="8" t="s">
        <v>291</v>
      </c>
      <c r="K67" s="8" t="s">
        <v>41</v>
      </c>
      <c r="L67" s="8" t="s">
        <v>41</v>
      </c>
      <c r="M67" s="6"/>
      <c r="N67" s="7">
        <v>46194</v>
      </c>
      <c r="O67" s="7" t="s">
        <v>42</v>
      </c>
      <c r="P67" s="7" t="s">
        <v>42</v>
      </c>
      <c r="Q67" s="6" t="s">
        <v>44</v>
      </c>
      <c r="R67" s="8" t="s">
        <v>313</v>
      </c>
      <c r="S67" t="str">
        <f>HYPERLINK("https://docs.wto.org/imrd/directdoc.asp?DDFDocuments/t/G/TBTN26/BDI752.docx", "https://docs.wto.org/imrd/directdoc.asp?DDFDocuments/t/G/TBTN26/BDI752.docx")</f>
        <v>https://docs.wto.org/imrd/directdoc.asp?DDFDocuments/t/G/TBTN26/BDI752.docx</v>
      </c>
      <c r="T67" t="str">
        <f>HYPERLINK("https://docs.wto.org/imrd/directdoc.asp?DDFDocuments/u/G/TBTN26/BDI752.docx", "https://docs.wto.org/imrd/directdoc.asp?DDFDocuments/u/G/TBTN26/BDI752.docx")</f>
        <v>https://docs.wto.org/imrd/directdoc.asp?DDFDocuments/u/G/TBTN26/BDI752.docx</v>
      </c>
      <c r="U67" t="str">
        <f>HYPERLINK("https://docs.wto.org/imrd/directdoc.asp?DDFDocuments/v/G/TBTN26/BDI752.docx", "https://docs.wto.org/imrd/directdoc.asp?DDFDocuments/v/G/TBTN26/BDI752.docx")</f>
        <v>https://docs.wto.org/imrd/directdoc.asp?DDFDocuments/v/G/TBTN26/BDI752.docx</v>
      </c>
      <c r="V67" t="s">
        <v>46</v>
      </c>
      <c r="W67" t="s">
        <v>47</v>
      </c>
      <c r="X67" t="s">
        <v>46</v>
      </c>
      <c r="Y67" t="s">
        <v>47</v>
      </c>
      <c r="Z67" t="s">
        <v>47</v>
      </c>
      <c r="AA67" t="s">
        <v>47</v>
      </c>
      <c r="AB67" t="s">
        <v>47</v>
      </c>
      <c r="AC67" s="2" t="s">
        <v>309</v>
      </c>
      <c r="AD67" t="s">
        <v>41</v>
      </c>
      <c r="AE67" t="s">
        <v>41</v>
      </c>
      <c r="AF67" t="s">
        <v>41</v>
      </c>
      <c r="AG67" t="s">
        <v>41</v>
      </c>
      <c r="AH67" t="s">
        <v>41</v>
      </c>
      <c r="AI67" s="2" t="s">
        <v>41</v>
      </c>
    </row>
    <row r="68" spans="1:35" ht="150" x14ac:dyDescent="0.25">
      <c r="A68" s="8" t="s">
        <v>312</v>
      </c>
      <c r="B68" s="6" t="s">
        <v>284</v>
      </c>
      <c r="C68" s="7">
        <v>46134</v>
      </c>
      <c r="D68" s="9" t="str">
        <f>HYPERLINK("https://www.epingalert.org/en/Search?viewData= G/TBT/N/BDI/752, G/TBT/N/KEN/2042, G/TBT/N/RWA/1402, G/TBT/N/TZA/1587, G/TBT/N/UGA/2356"," G/TBT/N/BDI/752, G/TBT/N/KEN/2042, G/TBT/N/RWA/1402, G/TBT/N/TZA/1587, G/TBT/N/UGA/2356")</f>
        <v xml:space="preserve"> G/TBT/N/BDI/752, G/TBT/N/KEN/2042, G/TBT/N/RWA/1402, G/TBT/N/TZA/1587, G/TBT/N/UGA/2356</v>
      </c>
      <c r="E68" s="8" t="s">
        <v>310</v>
      </c>
      <c r="F68" s="8" t="s">
        <v>311</v>
      </c>
      <c r="H68" s="8" t="s">
        <v>297</v>
      </c>
      <c r="I68" s="8" t="s">
        <v>279</v>
      </c>
      <c r="J68" s="8" t="s">
        <v>291</v>
      </c>
      <c r="K68" s="8" t="s">
        <v>41</v>
      </c>
      <c r="L68" s="8" t="s">
        <v>41</v>
      </c>
      <c r="M68" s="6"/>
      <c r="N68" s="7">
        <v>46194</v>
      </c>
      <c r="O68" s="7" t="s">
        <v>42</v>
      </c>
      <c r="P68" s="7" t="s">
        <v>42</v>
      </c>
      <c r="Q68" s="6" t="s">
        <v>44</v>
      </c>
      <c r="R68" s="8" t="s">
        <v>313</v>
      </c>
      <c r="S68" t="str">
        <f>HYPERLINK("https://docs.wto.org/imrd/directdoc.asp?DDFDocuments/t/G/TBTN26/BDI752.docx", "https://docs.wto.org/imrd/directdoc.asp?DDFDocuments/t/G/TBTN26/BDI752.docx")</f>
        <v>https://docs.wto.org/imrd/directdoc.asp?DDFDocuments/t/G/TBTN26/BDI752.docx</v>
      </c>
      <c r="T68" t="str">
        <f>HYPERLINK("https://docs.wto.org/imrd/directdoc.asp?DDFDocuments/u/G/TBTN26/BDI752.docx", "https://docs.wto.org/imrd/directdoc.asp?DDFDocuments/u/G/TBTN26/BDI752.docx")</f>
        <v>https://docs.wto.org/imrd/directdoc.asp?DDFDocuments/u/G/TBTN26/BDI752.docx</v>
      </c>
      <c r="U68" t="str">
        <f>HYPERLINK("https://docs.wto.org/imrd/directdoc.asp?DDFDocuments/v/G/TBTN26/BDI752.docx", "https://docs.wto.org/imrd/directdoc.asp?DDFDocuments/v/G/TBTN26/BDI752.docx")</f>
        <v>https://docs.wto.org/imrd/directdoc.asp?DDFDocuments/v/G/TBTN26/BDI752.docx</v>
      </c>
      <c r="V68" t="s">
        <v>46</v>
      </c>
      <c r="W68" t="s">
        <v>47</v>
      </c>
      <c r="X68" t="s">
        <v>46</v>
      </c>
      <c r="Y68" t="s">
        <v>47</v>
      </c>
      <c r="Z68" t="s">
        <v>47</v>
      </c>
      <c r="AA68" t="s">
        <v>47</v>
      </c>
      <c r="AB68" t="s">
        <v>47</v>
      </c>
      <c r="AC68" s="2" t="s">
        <v>309</v>
      </c>
      <c r="AD68" t="s">
        <v>41</v>
      </c>
      <c r="AE68" t="s">
        <v>41</v>
      </c>
      <c r="AF68" t="s">
        <v>41</v>
      </c>
      <c r="AG68" t="s">
        <v>41</v>
      </c>
      <c r="AH68" t="s">
        <v>41</v>
      </c>
      <c r="AI68" s="2" t="s">
        <v>41</v>
      </c>
    </row>
    <row r="69" spans="1:35" ht="150" x14ac:dyDescent="0.25">
      <c r="A69" s="8" t="s">
        <v>312</v>
      </c>
      <c r="B69" s="6" t="s">
        <v>285</v>
      </c>
      <c r="C69" s="7">
        <v>46134</v>
      </c>
      <c r="D69" s="9" t="str">
        <f>HYPERLINK("https://www.epingalert.org/en/Search?viewData= G/TBT/N/BDI/752, G/TBT/N/KEN/2042, G/TBT/N/RWA/1402, G/TBT/N/TZA/1587, G/TBT/N/UGA/2356"," G/TBT/N/BDI/752, G/TBT/N/KEN/2042, G/TBT/N/RWA/1402, G/TBT/N/TZA/1587, G/TBT/N/UGA/2356")</f>
        <v xml:space="preserve"> G/TBT/N/BDI/752, G/TBT/N/KEN/2042, G/TBT/N/RWA/1402, G/TBT/N/TZA/1587, G/TBT/N/UGA/2356</v>
      </c>
      <c r="E69" s="8" t="s">
        <v>310</v>
      </c>
      <c r="F69" s="8" t="s">
        <v>311</v>
      </c>
      <c r="H69" s="8" t="s">
        <v>297</v>
      </c>
      <c r="I69" s="8" t="s">
        <v>279</v>
      </c>
      <c r="J69" s="8" t="s">
        <v>291</v>
      </c>
      <c r="K69" s="8" t="s">
        <v>41</v>
      </c>
      <c r="L69" s="8" t="s">
        <v>41</v>
      </c>
      <c r="M69" s="6"/>
      <c r="N69" s="7">
        <v>46194</v>
      </c>
      <c r="O69" s="7" t="s">
        <v>42</v>
      </c>
      <c r="P69" s="7" t="s">
        <v>42</v>
      </c>
      <c r="Q69" s="6" t="s">
        <v>44</v>
      </c>
      <c r="R69" s="8" t="s">
        <v>313</v>
      </c>
      <c r="S69" t="str">
        <f>HYPERLINK("https://docs.wto.org/imrd/directdoc.asp?DDFDocuments/t/G/TBTN26/BDI752.docx", "https://docs.wto.org/imrd/directdoc.asp?DDFDocuments/t/G/TBTN26/BDI752.docx")</f>
        <v>https://docs.wto.org/imrd/directdoc.asp?DDFDocuments/t/G/TBTN26/BDI752.docx</v>
      </c>
      <c r="T69" t="str">
        <f>HYPERLINK("https://docs.wto.org/imrd/directdoc.asp?DDFDocuments/u/G/TBTN26/BDI752.docx", "https://docs.wto.org/imrd/directdoc.asp?DDFDocuments/u/G/TBTN26/BDI752.docx")</f>
        <v>https://docs.wto.org/imrd/directdoc.asp?DDFDocuments/u/G/TBTN26/BDI752.docx</v>
      </c>
      <c r="U69" t="str">
        <f>HYPERLINK("https://docs.wto.org/imrd/directdoc.asp?DDFDocuments/v/G/TBTN26/BDI752.docx", "https://docs.wto.org/imrd/directdoc.asp?DDFDocuments/v/G/TBTN26/BDI752.docx")</f>
        <v>https://docs.wto.org/imrd/directdoc.asp?DDFDocuments/v/G/TBTN26/BDI752.docx</v>
      </c>
      <c r="V69" t="s">
        <v>46</v>
      </c>
      <c r="W69" t="s">
        <v>47</v>
      </c>
      <c r="X69" t="s">
        <v>46</v>
      </c>
      <c r="Y69" t="s">
        <v>47</v>
      </c>
      <c r="Z69" t="s">
        <v>47</v>
      </c>
      <c r="AA69" t="s">
        <v>47</v>
      </c>
      <c r="AB69" t="s">
        <v>47</v>
      </c>
      <c r="AC69" s="2" t="s">
        <v>309</v>
      </c>
      <c r="AD69" t="s">
        <v>41</v>
      </c>
      <c r="AE69" t="s">
        <v>41</v>
      </c>
      <c r="AF69" t="s">
        <v>41</v>
      </c>
      <c r="AG69" t="s">
        <v>41</v>
      </c>
      <c r="AH69" t="s">
        <v>41</v>
      </c>
      <c r="AI69" s="2" t="s">
        <v>41</v>
      </c>
    </row>
    <row r="70" spans="1:35" ht="150" x14ac:dyDescent="0.25">
      <c r="A70" s="8" t="s">
        <v>312</v>
      </c>
      <c r="B70" s="6" t="s">
        <v>286</v>
      </c>
      <c r="C70" s="7">
        <v>46134</v>
      </c>
      <c r="D70" s="9" t="str">
        <f>HYPERLINK("https://www.epingalert.org/en/Search?viewData= G/TBT/N/BDI/752, G/TBT/N/KEN/2042, G/TBT/N/RWA/1402, G/TBT/N/TZA/1587, G/TBT/N/UGA/2356"," G/TBT/N/BDI/752, G/TBT/N/KEN/2042, G/TBT/N/RWA/1402, G/TBT/N/TZA/1587, G/TBT/N/UGA/2356")</f>
        <v xml:space="preserve"> G/TBT/N/BDI/752, G/TBT/N/KEN/2042, G/TBT/N/RWA/1402, G/TBT/N/TZA/1587, G/TBT/N/UGA/2356</v>
      </c>
      <c r="E70" s="8" t="s">
        <v>310</v>
      </c>
      <c r="F70" s="8" t="s">
        <v>311</v>
      </c>
      <c r="H70" s="8" t="s">
        <v>297</v>
      </c>
      <c r="I70" s="8" t="s">
        <v>279</v>
      </c>
      <c r="J70" s="8" t="s">
        <v>291</v>
      </c>
      <c r="K70" s="8" t="s">
        <v>41</v>
      </c>
      <c r="L70" s="8" t="s">
        <v>41</v>
      </c>
      <c r="M70" s="6"/>
      <c r="N70" s="7">
        <v>46194</v>
      </c>
      <c r="O70" s="7" t="s">
        <v>42</v>
      </c>
      <c r="P70" s="7" t="s">
        <v>42</v>
      </c>
      <c r="Q70" s="6" t="s">
        <v>44</v>
      </c>
      <c r="R70" s="8" t="s">
        <v>313</v>
      </c>
      <c r="S70" t="str">
        <f>HYPERLINK("https://docs.wto.org/imrd/directdoc.asp?DDFDocuments/t/G/TBTN26/BDI752.docx", "https://docs.wto.org/imrd/directdoc.asp?DDFDocuments/t/G/TBTN26/BDI752.docx")</f>
        <v>https://docs.wto.org/imrd/directdoc.asp?DDFDocuments/t/G/TBTN26/BDI752.docx</v>
      </c>
      <c r="T70" t="str">
        <f>HYPERLINK("https://docs.wto.org/imrd/directdoc.asp?DDFDocuments/u/G/TBTN26/BDI752.docx", "https://docs.wto.org/imrd/directdoc.asp?DDFDocuments/u/G/TBTN26/BDI752.docx")</f>
        <v>https://docs.wto.org/imrd/directdoc.asp?DDFDocuments/u/G/TBTN26/BDI752.docx</v>
      </c>
      <c r="U70" t="str">
        <f>HYPERLINK("https://docs.wto.org/imrd/directdoc.asp?DDFDocuments/v/G/TBTN26/BDI752.docx", "https://docs.wto.org/imrd/directdoc.asp?DDFDocuments/v/G/TBTN26/BDI752.docx")</f>
        <v>https://docs.wto.org/imrd/directdoc.asp?DDFDocuments/v/G/TBTN26/BDI752.docx</v>
      </c>
      <c r="V70" t="s">
        <v>46</v>
      </c>
      <c r="W70" t="s">
        <v>47</v>
      </c>
      <c r="X70" t="s">
        <v>46</v>
      </c>
      <c r="Y70" t="s">
        <v>47</v>
      </c>
      <c r="Z70" t="s">
        <v>47</v>
      </c>
      <c r="AA70" t="s">
        <v>47</v>
      </c>
      <c r="AB70" t="s">
        <v>47</v>
      </c>
      <c r="AC70" s="2" t="s">
        <v>309</v>
      </c>
      <c r="AD70" t="s">
        <v>41</v>
      </c>
      <c r="AE70" t="s">
        <v>41</v>
      </c>
      <c r="AF70" t="s">
        <v>41</v>
      </c>
      <c r="AG70" t="s">
        <v>41</v>
      </c>
      <c r="AH70" t="s">
        <v>41</v>
      </c>
      <c r="AI70" s="2" t="s">
        <v>41</v>
      </c>
    </row>
    <row r="71" spans="1:35" ht="165" x14ac:dyDescent="0.25">
      <c r="A71" s="8" t="s">
        <v>316</v>
      </c>
      <c r="B71" s="6" t="s">
        <v>274</v>
      </c>
      <c r="C71" s="7">
        <v>46134</v>
      </c>
      <c r="D71" s="9" t="str">
        <f>HYPERLINK("https://www.epingalert.org/en/Search?viewData= G/TBT/N/BDI/753, G/TBT/N/KEN/2043, G/TBT/N/RWA/1403, G/TBT/N/TZA/1588, G/TBT/N/UGA/2357"," G/TBT/N/BDI/753, G/TBT/N/KEN/2043, G/TBT/N/RWA/1403, G/TBT/N/TZA/1588, G/TBT/N/UGA/2357")</f>
        <v xml:space="preserve"> G/TBT/N/BDI/753, G/TBT/N/KEN/2043, G/TBT/N/RWA/1403, G/TBT/N/TZA/1588, G/TBT/N/UGA/2357</v>
      </c>
      <c r="E71" s="8" t="s">
        <v>314</v>
      </c>
      <c r="F71" s="8" t="s">
        <v>315</v>
      </c>
      <c r="H71" s="8" t="s">
        <v>317</v>
      </c>
      <c r="I71" s="8" t="s">
        <v>279</v>
      </c>
      <c r="J71" s="8" t="s">
        <v>318</v>
      </c>
      <c r="K71" s="8" t="s">
        <v>41</v>
      </c>
      <c r="L71" s="8" t="s">
        <v>41</v>
      </c>
      <c r="M71" s="6"/>
      <c r="N71" s="7">
        <v>46194</v>
      </c>
      <c r="O71" s="7" t="s">
        <v>42</v>
      </c>
      <c r="P71" s="7" t="s">
        <v>42</v>
      </c>
      <c r="Q71" s="6" t="s">
        <v>44</v>
      </c>
      <c r="R71" s="8" t="s">
        <v>319</v>
      </c>
      <c r="S71" t="str">
        <f>HYPERLINK("https://docs.wto.org/imrd/directdoc.asp?DDFDocuments/t/G/TBTN26/BDI753.docx", "https://docs.wto.org/imrd/directdoc.asp?DDFDocuments/t/G/TBTN26/BDI753.docx")</f>
        <v>https://docs.wto.org/imrd/directdoc.asp?DDFDocuments/t/G/TBTN26/BDI753.docx</v>
      </c>
      <c r="T71" t="str">
        <f>HYPERLINK("https://docs.wto.org/imrd/directdoc.asp?DDFDocuments/u/G/TBTN26/BDI753.docx", "https://docs.wto.org/imrd/directdoc.asp?DDFDocuments/u/G/TBTN26/BDI753.docx")</f>
        <v>https://docs.wto.org/imrd/directdoc.asp?DDFDocuments/u/G/TBTN26/BDI753.docx</v>
      </c>
      <c r="U71" t="str">
        <f>HYPERLINK("https://docs.wto.org/imrd/directdoc.asp?DDFDocuments/v/G/TBTN26/BDI753.docx", "https://docs.wto.org/imrd/directdoc.asp?DDFDocuments/v/G/TBTN26/BDI753.docx")</f>
        <v>https://docs.wto.org/imrd/directdoc.asp?DDFDocuments/v/G/TBTN26/BDI753.docx</v>
      </c>
      <c r="V71" t="s">
        <v>46</v>
      </c>
      <c r="W71" t="s">
        <v>47</v>
      </c>
      <c r="X71" t="s">
        <v>46</v>
      </c>
      <c r="Y71" t="s">
        <v>47</v>
      </c>
      <c r="Z71" t="s">
        <v>47</v>
      </c>
      <c r="AA71" t="s">
        <v>47</v>
      </c>
      <c r="AB71" t="s">
        <v>47</v>
      </c>
      <c r="AC71" s="2" t="s">
        <v>320</v>
      </c>
      <c r="AD71" t="s">
        <v>41</v>
      </c>
      <c r="AE71" t="s">
        <v>41</v>
      </c>
      <c r="AF71" t="s">
        <v>41</v>
      </c>
      <c r="AG71" t="s">
        <v>41</v>
      </c>
      <c r="AH71" t="s">
        <v>41</v>
      </c>
      <c r="AI71" s="2" t="s">
        <v>41</v>
      </c>
    </row>
    <row r="72" spans="1:35" ht="165" x14ac:dyDescent="0.25">
      <c r="A72" s="8" t="s">
        <v>316</v>
      </c>
      <c r="B72" s="6" t="s">
        <v>283</v>
      </c>
      <c r="C72" s="7">
        <v>46134</v>
      </c>
      <c r="D72" s="9" t="str">
        <f>HYPERLINK("https://www.epingalert.org/en/Search?viewData= G/TBT/N/BDI/753, G/TBT/N/KEN/2043, G/TBT/N/RWA/1403, G/TBT/N/TZA/1588, G/TBT/N/UGA/2357"," G/TBT/N/BDI/753, G/TBT/N/KEN/2043, G/TBT/N/RWA/1403, G/TBT/N/TZA/1588, G/TBT/N/UGA/2357")</f>
        <v xml:space="preserve"> G/TBT/N/BDI/753, G/TBT/N/KEN/2043, G/TBT/N/RWA/1403, G/TBT/N/TZA/1588, G/TBT/N/UGA/2357</v>
      </c>
      <c r="E72" s="8" t="s">
        <v>314</v>
      </c>
      <c r="F72" s="8" t="s">
        <v>315</v>
      </c>
      <c r="H72" s="8" t="s">
        <v>317</v>
      </c>
      <c r="I72" s="8" t="s">
        <v>279</v>
      </c>
      <c r="J72" s="8" t="s">
        <v>318</v>
      </c>
      <c r="K72" s="8" t="s">
        <v>41</v>
      </c>
      <c r="L72" s="8" t="s">
        <v>41</v>
      </c>
      <c r="M72" s="6"/>
      <c r="N72" s="7">
        <v>46194</v>
      </c>
      <c r="O72" s="7" t="s">
        <v>42</v>
      </c>
      <c r="P72" s="7" t="s">
        <v>42</v>
      </c>
      <c r="Q72" s="6" t="s">
        <v>44</v>
      </c>
      <c r="R72" s="8" t="s">
        <v>319</v>
      </c>
      <c r="S72" t="str">
        <f>HYPERLINK("https://docs.wto.org/imrd/directdoc.asp?DDFDocuments/t/G/TBTN26/BDI753.docx", "https://docs.wto.org/imrd/directdoc.asp?DDFDocuments/t/G/TBTN26/BDI753.docx")</f>
        <v>https://docs.wto.org/imrd/directdoc.asp?DDFDocuments/t/G/TBTN26/BDI753.docx</v>
      </c>
      <c r="T72" t="str">
        <f>HYPERLINK("https://docs.wto.org/imrd/directdoc.asp?DDFDocuments/u/G/TBTN26/BDI753.docx", "https://docs.wto.org/imrd/directdoc.asp?DDFDocuments/u/G/TBTN26/BDI753.docx")</f>
        <v>https://docs.wto.org/imrd/directdoc.asp?DDFDocuments/u/G/TBTN26/BDI753.docx</v>
      </c>
      <c r="U72" t="str">
        <f>HYPERLINK("https://docs.wto.org/imrd/directdoc.asp?DDFDocuments/v/G/TBTN26/BDI753.docx", "https://docs.wto.org/imrd/directdoc.asp?DDFDocuments/v/G/TBTN26/BDI753.docx")</f>
        <v>https://docs.wto.org/imrd/directdoc.asp?DDFDocuments/v/G/TBTN26/BDI753.docx</v>
      </c>
      <c r="V72" t="s">
        <v>46</v>
      </c>
      <c r="W72" t="s">
        <v>47</v>
      </c>
      <c r="X72" t="s">
        <v>46</v>
      </c>
      <c r="Y72" t="s">
        <v>47</v>
      </c>
      <c r="Z72" t="s">
        <v>47</v>
      </c>
      <c r="AA72" t="s">
        <v>47</v>
      </c>
      <c r="AB72" t="s">
        <v>47</v>
      </c>
      <c r="AC72" s="2" t="s">
        <v>320</v>
      </c>
      <c r="AD72" t="s">
        <v>41</v>
      </c>
      <c r="AE72" t="s">
        <v>41</v>
      </c>
      <c r="AF72" t="s">
        <v>41</v>
      </c>
      <c r="AG72" t="s">
        <v>41</v>
      </c>
      <c r="AH72" t="s">
        <v>41</v>
      </c>
      <c r="AI72" s="2" t="s">
        <v>41</v>
      </c>
    </row>
    <row r="73" spans="1:35" ht="165" x14ac:dyDescent="0.25">
      <c r="A73" s="8" t="s">
        <v>316</v>
      </c>
      <c r="B73" s="6" t="s">
        <v>284</v>
      </c>
      <c r="C73" s="7">
        <v>46134</v>
      </c>
      <c r="D73" s="9" t="str">
        <f>HYPERLINK("https://www.epingalert.org/en/Search?viewData= G/TBT/N/BDI/753, G/TBT/N/KEN/2043, G/TBT/N/RWA/1403, G/TBT/N/TZA/1588, G/TBT/N/UGA/2357"," G/TBT/N/BDI/753, G/TBT/N/KEN/2043, G/TBT/N/RWA/1403, G/TBT/N/TZA/1588, G/TBT/N/UGA/2357")</f>
        <v xml:space="preserve"> G/TBT/N/BDI/753, G/TBT/N/KEN/2043, G/TBT/N/RWA/1403, G/TBT/N/TZA/1588, G/TBT/N/UGA/2357</v>
      </c>
      <c r="E73" s="8" t="s">
        <v>314</v>
      </c>
      <c r="F73" s="8" t="s">
        <v>315</v>
      </c>
      <c r="H73" s="8" t="s">
        <v>317</v>
      </c>
      <c r="I73" s="8" t="s">
        <v>279</v>
      </c>
      <c r="J73" s="8" t="s">
        <v>318</v>
      </c>
      <c r="K73" s="8" t="s">
        <v>41</v>
      </c>
      <c r="L73" s="8" t="s">
        <v>41</v>
      </c>
      <c r="M73" s="6"/>
      <c r="N73" s="7">
        <v>46194</v>
      </c>
      <c r="O73" s="7" t="s">
        <v>42</v>
      </c>
      <c r="P73" s="7" t="s">
        <v>42</v>
      </c>
      <c r="Q73" s="6" t="s">
        <v>44</v>
      </c>
      <c r="R73" s="8" t="s">
        <v>319</v>
      </c>
      <c r="S73" t="str">
        <f>HYPERLINK("https://docs.wto.org/imrd/directdoc.asp?DDFDocuments/t/G/TBTN26/BDI753.docx", "https://docs.wto.org/imrd/directdoc.asp?DDFDocuments/t/G/TBTN26/BDI753.docx")</f>
        <v>https://docs.wto.org/imrd/directdoc.asp?DDFDocuments/t/G/TBTN26/BDI753.docx</v>
      </c>
      <c r="T73" t="str">
        <f>HYPERLINK("https://docs.wto.org/imrd/directdoc.asp?DDFDocuments/u/G/TBTN26/BDI753.docx", "https://docs.wto.org/imrd/directdoc.asp?DDFDocuments/u/G/TBTN26/BDI753.docx")</f>
        <v>https://docs.wto.org/imrd/directdoc.asp?DDFDocuments/u/G/TBTN26/BDI753.docx</v>
      </c>
      <c r="U73" t="str">
        <f>HYPERLINK("https://docs.wto.org/imrd/directdoc.asp?DDFDocuments/v/G/TBTN26/BDI753.docx", "https://docs.wto.org/imrd/directdoc.asp?DDFDocuments/v/G/TBTN26/BDI753.docx")</f>
        <v>https://docs.wto.org/imrd/directdoc.asp?DDFDocuments/v/G/TBTN26/BDI753.docx</v>
      </c>
      <c r="V73" t="s">
        <v>46</v>
      </c>
      <c r="W73" t="s">
        <v>47</v>
      </c>
      <c r="X73" t="s">
        <v>46</v>
      </c>
      <c r="Y73" t="s">
        <v>47</v>
      </c>
      <c r="Z73" t="s">
        <v>47</v>
      </c>
      <c r="AA73" t="s">
        <v>47</v>
      </c>
      <c r="AB73" t="s">
        <v>47</v>
      </c>
      <c r="AC73" s="2" t="s">
        <v>320</v>
      </c>
      <c r="AD73" t="s">
        <v>41</v>
      </c>
      <c r="AE73" t="s">
        <v>41</v>
      </c>
      <c r="AF73" t="s">
        <v>41</v>
      </c>
      <c r="AG73" t="s">
        <v>41</v>
      </c>
      <c r="AH73" t="s">
        <v>41</v>
      </c>
      <c r="AI73" s="2" t="s">
        <v>41</v>
      </c>
    </row>
    <row r="74" spans="1:35" ht="165" x14ac:dyDescent="0.25">
      <c r="A74" s="8" t="s">
        <v>316</v>
      </c>
      <c r="B74" s="6" t="s">
        <v>285</v>
      </c>
      <c r="C74" s="7">
        <v>46134</v>
      </c>
      <c r="D74" s="9" t="str">
        <f>HYPERLINK("https://www.epingalert.org/en/Search?viewData= G/TBT/N/BDI/753, G/TBT/N/KEN/2043, G/TBT/N/RWA/1403, G/TBT/N/TZA/1588, G/TBT/N/UGA/2357"," G/TBT/N/BDI/753, G/TBT/N/KEN/2043, G/TBT/N/RWA/1403, G/TBT/N/TZA/1588, G/TBT/N/UGA/2357")</f>
        <v xml:space="preserve"> G/TBT/N/BDI/753, G/TBT/N/KEN/2043, G/TBT/N/RWA/1403, G/TBT/N/TZA/1588, G/TBT/N/UGA/2357</v>
      </c>
      <c r="E74" s="8" t="s">
        <v>314</v>
      </c>
      <c r="F74" s="8" t="s">
        <v>315</v>
      </c>
      <c r="H74" s="8" t="s">
        <v>317</v>
      </c>
      <c r="I74" s="8" t="s">
        <v>279</v>
      </c>
      <c r="J74" s="8" t="s">
        <v>318</v>
      </c>
      <c r="K74" s="8" t="s">
        <v>41</v>
      </c>
      <c r="L74" s="8" t="s">
        <v>41</v>
      </c>
      <c r="M74" s="6"/>
      <c r="N74" s="7">
        <v>46194</v>
      </c>
      <c r="O74" s="7" t="s">
        <v>42</v>
      </c>
      <c r="P74" s="7" t="s">
        <v>42</v>
      </c>
      <c r="Q74" s="6" t="s">
        <v>44</v>
      </c>
      <c r="R74" s="8" t="s">
        <v>319</v>
      </c>
      <c r="S74" t="str">
        <f>HYPERLINK("https://docs.wto.org/imrd/directdoc.asp?DDFDocuments/t/G/TBTN26/BDI753.docx", "https://docs.wto.org/imrd/directdoc.asp?DDFDocuments/t/G/TBTN26/BDI753.docx")</f>
        <v>https://docs.wto.org/imrd/directdoc.asp?DDFDocuments/t/G/TBTN26/BDI753.docx</v>
      </c>
      <c r="T74" t="str">
        <f>HYPERLINK("https://docs.wto.org/imrd/directdoc.asp?DDFDocuments/u/G/TBTN26/BDI753.docx", "https://docs.wto.org/imrd/directdoc.asp?DDFDocuments/u/G/TBTN26/BDI753.docx")</f>
        <v>https://docs.wto.org/imrd/directdoc.asp?DDFDocuments/u/G/TBTN26/BDI753.docx</v>
      </c>
      <c r="U74" t="str">
        <f>HYPERLINK("https://docs.wto.org/imrd/directdoc.asp?DDFDocuments/v/G/TBTN26/BDI753.docx", "https://docs.wto.org/imrd/directdoc.asp?DDFDocuments/v/G/TBTN26/BDI753.docx")</f>
        <v>https://docs.wto.org/imrd/directdoc.asp?DDFDocuments/v/G/TBTN26/BDI753.docx</v>
      </c>
      <c r="V74" t="s">
        <v>46</v>
      </c>
      <c r="W74" t="s">
        <v>47</v>
      </c>
      <c r="X74" t="s">
        <v>46</v>
      </c>
      <c r="Y74" t="s">
        <v>47</v>
      </c>
      <c r="Z74" t="s">
        <v>47</v>
      </c>
      <c r="AA74" t="s">
        <v>47</v>
      </c>
      <c r="AB74" t="s">
        <v>47</v>
      </c>
      <c r="AC74" s="2" t="s">
        <v>320</v>
      </c>
      <c r="AD74" t="s">
        <v>41</v>
      </c>
      <c r="AE74" t="s">
        <v>41</v>
      </c>
      <c r="AF74" t="s">
        <v>41</v>
      </c>
      <c r="AG74" t="s">
        <v>41</v>
      </c>
      <c r="AH74" t="s">
        <v>41</v>
      </c>
      <c r="AI74" s="2" t="s">
        <v>41</v>
      </c>
    </row>
    <row r="75" spans="1:35" ht="165" x14ac:dyDescent="0.25">
      <c r="A75" s="8" t="s">
        <v>316</v>
      </c>
      <c r="B75" s="6" t="s">
        <v>286</v>
      </c>
      <c r="C75" s="7">
        <v>46134</v>
      </c>
      <c r="D75" s="9" t="str">
        <f>HYPERLINK("https://www.epingalert.org/en/Search?viewData= G/TBT/N/BDI/753, G/TBT/N/KEN/2043, G/TBT/N/RWA/1403, G/TBT/N/TZA/1588, G/TBT/N/UGA/2357"," G/TBT/N/BDI/753, G/TBT/N/KEN/2043, G/TBT/N/RWA/1403, G/TBT/N/TZA/1588, G/TBT/N/UGA/2357")</f>
        <v xml:space="preserve"> G/TBT/N/BDI/753, G/TBT/N/KEN/2043, G/TBT/N/RWA/1403, G/TBT/N/TZA/1588, G/TBT/N/UGA/2357</v>
      </c>
      <c r="E75" s="8" t="s">
        <v>314</v>
      </c>
      <c r="F75" s="8" t="s">
        <v>315</v>
      </c>
      <c r="H75" s="8" t="s">
        <v>317</v>
      </c>
      <c r="I75" s="8" t="s">
        <v>279</v>
      </c>
      <c r="J75" s="8" t="s">
        <v>318</v>
      </c>
      <c r="K75" s="8" t="s">
        <v>41</v>
      </c>
      <c r="L75" s="8" t="s">
        <v>41</v>
      </c>
      <c r="M75" s="6"/>
      <c r="N75" s="7">
        <v>46194</v>
      </c>
      <c r="O75" s="7" t="s">
        <v>42</v>
      </c>
      <c r="P75" s="7" t="s">
        <v>42</v>
      </c>
      <c r="Q75" s="6" t="s">
        <v>44</v>
      </c>
      <c r="R75" s="8" t="s">
        <v>319</v>
      </c>
      <c r="S75" t="str">
        <f>HYPERLINK("https://docs.wto.org/imrd/directdoc.asp?DDFDocuments/t/G/TBTN26/BDI753.docx", "https://docs.wto.org/imrd/directdoc.asp?DDFDocuments/t/G/TBTN26/BDI753.docx")</f>
        <v>https://docs.wto.org/imrd/directdoc.asp?DDFDocuments/t/G/TBTN26/BDI753.docx</v>
      </c>
      <c r="T75" t="str">
        <f>HYPERLINK("https://docs.wto.org/imrd/directdoc.asp?DDFDocuments/u/G/TBTN26/BDI753.docx", "https://docs.wto.org/imrd/directdoc.asp?DDFDocuments/u/G/TBTN26/BDI753.docx")</f>
        <v>https://docs.wto.org/imrd/directdoc.asp?DDFDocuments/u/G/TBTN26/BDI753.docx</v>
      </c>
      <c r="U75" t="str">
        <f>HYPERLINK("https://docs.wto.org/imrd/directdoc.asp?DDFDocuments/v/G/TBTN26/BDI753.docx", "https://docs.wto.org/imrd/directdoc.asp?DDFDocuments/v/G/TBTN26/BDI753.docx")</f>
        <v>https://docs.wto.org/imrd/directdoc.asp?DDFDocuments/v/G/TBTN26/BDI753.docx</v>
      </c>
      <c r="V75" t="s">
        <v>46</v>
      </c>
      <c r="W75" t="s">
        <v>47</v>
      </c>
      <c r="X75" t="s">
        <v>46</v>
      </c>
      <c r="Y75" t="s">
        <v>47</v>
      </c>
      <c r="Z75" t="s">
        <v>47</v>
      </c>
      <c r="AA75" t="s">
        <v>47</v>
      </c>
      <c r="AB75" t="s">
        <v>47</v>
      </c>
      <c r="AC75" s="2" t="s">
        <v>320</v>
      </c>
      <c r="AD75" t="s">
        <v>41</v>
      </c>
      <c r="AE75" t="s">
        <v>41</v>
      </c>
      <c r="AF75" t="s">
        <v>41</v>
      </c>
      <c r="AG75" t="s">
        <v>41</v>
      </c>
      <c r="AH75" t="s">
        <v>41</v>
      </c>
      <c r="AI75" s="2" t="s">
        <v>41</v>
      </c>
    </row>
    <row r="76" spans="1:35" ht="90" x14ac:dyDescent="0.25">
      <c r="A76" s="8" t="s">
        <v>324</v>
      </c>
      <c r="B76" s="6" t="s">
        <v>321</v>
      </c>
      <c r="C76" s="7">
        <v>46134</v>
      </c>
      <c r="D76" s="9" t="str">
        <f>HYPERLINK("https://www.epingalert.org/en/Search?viewData= G/TBT/N/JPN/908"," G/TBT/N/JPN/908")</f>
        <v xml:space="preserve"> G/TBT/N/JPN/908</v>
      </c>
      <c r="E76" s="8" t="s">
        <v>322</v>
      </c>
      <c r="F76" s="8" t="s">
        <v>323</v>
      </c>
      <c r="H76" s="8" t="s">
        <v>41</v>
      </c>
      <c r="I76" s="8" t="s">
        <v>325</v>
      </c>
      <c r="J76" s="8" t="s">
        <v>326</v>
      </c>
      <c r="K76" s="8" t="s">
        <v>41</v>
      </c>
      <c r="L76" s="8" t="s">
        <v>327</v>
      </c>
      <c r="M76" s="6"/>
      <c r="N76" s="7" t="s">
        <v>41</v>
      </c>
      <c r="O76" s="7" t="s">
        <v>328</v>
      </c>
      <c r="P76" s="7" t="s">
        <v>328</v>
      </c>
      <c r="Q76" s="6" t="s">
        <v>44</v>
      </c>
      <c r="R76" s="8" t="s">
        <v>329</v>
      </c>
      <c r="S76" t="str">
        <f>HYPERLINK("https://docs.wto.org/imrd/directdoc.asp?DDFDocuments/t/G/TBTN26/JPN908.docx", "https://docs.wto.org/imrd/directdoc.asp?DDFDocuments/t/G/TBTN26/JPN908.docx")</f>
        <v>https://docs.wto.org/imrd/directdoc.asp?DDFDocuments/t/G/TBTN26/JPN908.docx</v>
      </c>
      <c r="T76" t="str">
        <f>HYPERLINK("https://docs.wto.org/imrd/directdoc.asp?DDFDocuments/u/G/TBTN26/JPN908.docx", "https://docs.wto.org/imrd/directdoc.asp?DDFDocuments/u/G/TBTN26/JPN908.docx")</f>
        <v>https://docs.wto.org/imrd/directdoc.asp?DDFDocuments/u/G/TBTN26/JPN908.docx</v>
      </c>
      <c r="U76" t="str">
        <f>HYPERLINK("https://docs.wto.org/imrd/directdoc.asp?DDFDocuments/v/G/TBTN26/JPN908.docx", "https://docs.wto.org/imrd/directdoc.asp?DDFDocuments/v/G/TBTN26/JPN908.docx")</f>
        <v>https://docs.wto.org/imrd/directdoc.asp?DDFDocuments/v/G/TBTN26/JPN908.docx</v>
      </c>
      <c r="V76" t="s">
        <v>46</v>
      </c>
      <c r="W76" t="s">
        <v>47</v>
      </c>
      <c r="X76" t="s">
        <v>47</v>
      </c>
      <c r="Y76" t="s">
        <v>47</v>
      </c>
      <c r="Z76" t="s">
        <v>47</v>
      </c>
      <c r="AA76" t="s">
        <v>47</v>
      </c>
      <c r="AB76" t="s">
        <v>47</v>
      </c>
      <c r="AC76" s="2" t="s">
        <v>330</v>
      </c>
      <c r="AD76" t="s">
        <v>41</v>
      </c>
      <c r="AE76" t="s">
        <v>41</v>
      </c>
      <c r="AF76" t="s">
        <v>41</v>
      </c>
      <c r="AG76" t="s">
        <v>41</v>
      </c>
      <c r="AH76" t="s">
        <v>41</v>
      </c>
      <c r="AI76" s="2" t="s">
        <v>41</v>
      </c>
    </row>
    <row r="77" spans="1:35" ht="105" x14ac:dyDescent="0.25">
      <c r="A77" s="8" t="s">
        <v>333</v>
      </c>
      <c r="B77" s="6" t="s">
        <v>240</v>
      </c>
      <c r="C77" s="7">
        <v>46134</v>
      </c>
      <c r="D77" s="9" t="str">
        <f>HYPERLINK("https://www.epingalert.org/en/Search?viewData= G/TBT/N/VNM/398"," G/TBT/N/VNM/398")</f>
        <v xml:space="preserve"> G/TBT/N/VNM/398</v>
      </c>
      <c r="E77" s="8" t="s">
        <v>331</v>
      </c>
      <c r="F77" s="8" t="s">
        <v>332</v>
      </c>
      <c r="H77" s="8" t="s">
        <v>41</v>
      </c>
      <c r="I77" s="8" t="s">
        <v>334</v>
      </c>
      <c r="J77" s="8" t="s">
        <v>335</v>
      </c>
      <c r="K77" s="8" t="s">
        <v>41</v>
      </c>
      <c r="L77" s="8" t="s">
        <v>41</v>
      </c>
      <c r="M77" s="6"/>
      <c r="N77" s="7">
        <v>46164</v>
      </c>
      <c r="O77" s="7">
        <v>46188</v>
      </c>
      <c r="P77" s="7">
        <v>46204</v>
      </c>
      <c r="Q77" s="6" t="s">
        <v>44</v>
      </c>
      <c r="R77" s="8" t="s">
        <v>336</v>
      </c>
      <c r="S77" t="str">
        <f>HYPERLINK("https://docs.wto.org/imrd/directdoc.asp?DDFDocuments/t/G/TBTN26/VNM398.docx", "https://docs.wto.org/imrd/directdoc.asp?DDFDocuments/t/G/TBTN26/VNM398.docx")</f>
        <v>https://docs.wto.org/imrd/directdoc.asp?DDFDocuments/t/G/TBTN26/VNM398.docx</v>
      </c>
      <c r="T77" t="str">
        <f>HYPERLINK("https://docs.wto.org/imrd/directdoc.asp?DDFDocuments/u/G/TBTN26/VNM398.docx", "https://docs.wto.org/imrd/directdoc.asp?DDFDocuments/u/G/TBTN26/VNM398.docx")</f>
        <v>https://docs.wto.org/imrd/directdoc.asp?DDFDocuments/u/G/TBTN26/VNM398.docx</v>
      </c>
      <c r="U77" t="str">
        <f>HYPERLINK("https://docs.wto.org/imrd/directdoc.asp?DDFDocuments/v/G/TBTN26/VNM398.docx", "https://docs.wto.org/imrd/directdoc.asp?DDFDocuments/v/G/TBTN26/VNM398.docx")</f>
        <v>https://docs.wto.org/imrd/directdoc.asp?DDFDocuments/v/G/TBTN26/VNM398.docx</v>
      </c>
      <c r="V77" t="s">
        <v>46</v>
      </c>
      <c r="W77" t="s">
        <v>47</v>
      </c>
      <c r="X77" t="s">
        <v>47</v>
      </c>
      <c r="Y77" t="s">
        <v>47</v>
      </c>
      <c r="Z77" t="s">
        <v>47</v>
      </c>
      <c r="AA77" t="s">
        <v>47</v>
      </c>
      <c r="AB77" t="s">
        <v>47</v>
      </c>
      <c r="AC77" s="2" t="s">
        <v>337</v>
      </c>
      <c r="AD77" t="s">
        <v>41</v>
      </c>
      <c r="AE77" t="s">
        <v>41</v>
      </c>
      <c r="AF77" t="s">
        <v>41</v>
      </c>
      <c r="AG77" t="s">
        <v>41</v>
      </c>
      <c r="AH77" t="s">
        <v>41</v>
      </c>
      <c r="AI77" s="2" t="s">
        <v>41</v>
      </c>
    </row>
    <row r="78" spans="1:35" ht="60" x14ac:dyDescent="0.25">
      <c r="A78" s="8" t="s">
        <v>340</v>
      </c>
      <c r="B78" s="6" t="s">
        <v>240</v>
      </c>
      <c r="C78" s="7">
        <v>46134</v>
      </c>
      <c r="D78" s="9" t="str">
        <f>HYPERLINK("https://www.epingalert.org/en/Search?viewData= G/TBT/N/VNM/399"," G/TBT/N/VNM/399")</f>
        <v xml:space="preserve"> G/TBT/N/VNM/399</v>
      </c>
      <c r="E78" s="8" t="s">
        <v>338</v>
      </c>
      <c r="F78" s="8" t="s">
        <v>339</v>
      </c>
      <c r="H78" s="8" t="s">
        <v>41</v>
      </c>
      <c r="I78" s="8" t="s">
        <v>341</v>
      </c>
      <c r="J78" s="8" t="s">
        <v>53</v>
      </c>
      <c r="K78" s="8" t="s">
        <v>41</v>
      </c>
      <c r="L78" s="8" t="s">
        <v>41</v>
      </c>
      <c r="M78" s="6"/>
      <c r="N78" s="7">
        <v>46164</v>
      </c>
      <c r="O78" s="7">
        <v>46188</v>
      </c>
      <c r="P78" s="7">
        <v>46204</v>
      </c>
      <c r="Q78" s="6" t="s">
        <v>44</v>
      </c>
      <c r="R78" s="8" t="s">
        <v>342</v>
      </c>
      <c r="S78" t="str">
        <f>HYPERLINK("https://docs.wto.org/imrd/directdoc.asp?DDFDocuments/t/G/TBTN26/VNM399.docx", "https://docs.wto.org/imrd/directdoc.asp?DDFDocuments/t/G/TBTN26/VNM399.docx")</f>
        <v>https://docs.wto.org/imrd/directdoc.asp?DDFDocuments/t/G/TBTN26/VNM399.docx</v>
      </c>
      <c r="T78" t="str">
        <f>HYPERLINK("https://docs.wto.org/imrd/directdoc.asp?DDFDocuments/u/G/TBTN26/VNM399.docx", "https://docs.wto.org/imrd/directdoc.asp?DDFDocuments/u/G/TBTN26/VNM399.docx")</f>
        <v>https://docs.wto.org/imrd/directdoc.asp?DDFDocuments/u/G/TBTN26/VNM399.docx</v>
      </c>
      <c r="U78" t="str">
        <f>HYPERLINK("https://docs.wto.org/imrd/directdoc.asp?DDFDocuments/v/G/TBTN26/VNM399.docx", "https://docs.wto.org/imrd/directdoc.asp?DDFDocuments/v/G/TBTN26/VNM399.docx")</f>
        <v>https://docs.wto.org/imrd/directdoc.asp?DDFDocuments/v/G/TBTN26/VNM399.docx</v>
      </c>
      <c r="V78" t="s">
        <v>46</v>
      </c>
      <c r="W78" t="s">
        <v>47</v>
      </c>
      <c r="X78" t="s">
        <v>47</v>
      </c>
      <c r="Y78" t="s">
        <v>47</v>
      </c>
      <c r="Z78" t="s">
        <v>47</v>
      </c>
      <c r="AA78" t="s">
        <v>47</v>
      </c>
      <c r="AB78" t="s">
        <v>47</v>
      </c>
      <c r="AC78" s="2" t="s">
        <v>343</v>
      </c>
      <c r="AD78" t="s">
        <v>41</v>
      </c>
      <c r="AE78" t="s">
        <v>41</v>
      </c>
      <c r="AF78" t="s">
        <v>41</v>
      </c>
      <c r="AG78" t="s">
        <v>41</v>
      </c>
      <c r="AH78" t="s">
        <v>41</v>
      </c>
      <c r="AI78" s="2" t="s">
        <v>41</v>
      </c>
    </row>
    <row r="79" spans="1:35" ht="105" x14ac:dyDescent="0.25">
      <c r="A79" s="8" t="s">
        <v>346</v>
      </c>
      <c r="B79" s="6" t="s">
        <v>286</v>
      </c>
      <c r="C79" s="7">
        <v>46133</v>
      </c>
      <c r="D79" s="9" t="str">
        <f>HYPERLINK("https://www.epingalert.org/en/Search?viewData= G/TBT/N/UGA/2350"," G/TBT/N/UGA/2350")</f>
        <v xml:space="preserve"> G/TBT/N/UGA/2350</v>
      </c>
      <c r="E79" s="8" t="s">
        <v>344</v>
      </c>
      <c r="F79" s="8" t="s">
        <v>345</v>
      </c>
      <c r="H79" s="8" t="s">
        <v>347</v>
      </c>
      <c r="I79" s="8" t="s">
        <v>348</v>
      </c>
      <c r="J79" s="8" t="s">
        <v>349</v>
      </c>
      <c r="K79" s="8" t="s">
        <v>41</v>
      </c>
      <c r="L79" s="8" t="s">
        <v>41</v>
      </c>
      <c r="M79" s="6"/>
      <c r="N79" s="7">
        <v>46193</v>
      </c>
      <c r="O79" s="7" t="s">
        <v>42</v>
      </c>
      <c r="P79" s="7" t="s">
        <v>42</v>
      </c>
      <c r="Q79" s="6" t="s">
        <v>44</v>
      </c>
      <c r="R79" s="8" t="s">
        <v>350</v>
      </c>
      <c r="S79" t="str">
        <f>HYPERLINK("https://docs.wto.org/imrd/directdoc.asp?DDFDocuments/t/G/TBTN26/UGA2350.docx", "https://docs.wto.org/imrd/directdoc.asp?DDFDocuments/t/G/TBTN26/UGA2350.docx")</f>
        <v>https://docs.wto.org/imrd/directdoc.asp?DDFDocuments/t/G/TBTN26/UGA2350.docx</v>
      </c>
      <c r="T79" t="str">
        <f>HYPERLINK("https://docs.wto.org/imrd/directdoc.asp?DDFDocuments/u/G/TBTN26/UGA2350.docx", "https://docs.wto.org/imrd/directdoc.asp?DDFDocuments/u/G/TBTN26/UGA2350.docx")</f>
        <v>https://docs.wto.org/imrd/directdoc.asp?DDFDocuments/u/G/TBTN26/UGA2350.docx</v>
      </c>
      <c r="U79" t="str">
        <f>HYPERLINK("https://docs.wto.org/imrd/directdoc.asp?DDFDocuments/v/G/TBTN26/UGA2350.docx", "https://docs.wto.org/imrd/directdoc.asp?DDFDocuments/v/G/TBTN26/UGA2350.docx")</f>
        <v>https://docs.wto.org/imrd/directdoc.asp?DDFDocuments/v/G/TBTN26/UGA2350.docx</v>
      </c>
      <c r="V79" t="s">
        <v>46</v>
      </c>
      <c r="W79" t="s">
        <v>47</v>
      </c>
      <c r="X79" t="s">
        <v>47</v>
      </c>
      <c r="Y79" t="s">
        <v>47</v>
      </c>
      <c r="Z79" t="s">
        <v>47</v>
      </c>
      <c r="AA79" t="s">
        <v>47</v>
      </c>
      <c r="AB79" t="s">
        <v>47</v>
      </c>
      <c r="AC79" s="2" t="s">
        <v>351</v>
      </c>
      <c r="AD79" t="s">
        <v>41</v>
      </c>
      <c r="AE79" t="s">
        <v>41</v>
      </c>
      <c r="AF79" t="s">
        <v>41</v>
      </c>
      <c r="AG79" t="s">
        <v>41</v>
      </c>
      <c r="AH79" t="s">
        <v>41</v>
      </c>
      <c r="AI79" s="2" t="s">
        <v>41</v>
      </c>
    </row>
    <row r="80" spans="1:35" ht="150" x14ac:dyDescent="0.25">
      <c r="A80" s="8" t="s">
        <v>354</v>
      </c>
      <c r="B80" s="6" t="s">
        <v>70</v>
      </c>
      <c r="C80" s="7">
        <v>46132</v>
      </c>
      <c r="D80" s="9" t="str">
        <f>HYPERLINK("https://www.epingalert.org/en/Search?viewData= G/TBT/N/MEX/563"," G/TBT/N/MEX/563")</f>
        <v xml:space="preserve"> G/TBT/N/MEX/563</v>
      </c>
      <c r="E80" s="8" t="s">
        <v>352</v>
      </c>
      <c r="F80" s="8" t="s">
        <v>353</v>
      </c>
      <c r="H80" s="8" t="s">
        <v>41</v>
      </c>
      <c r="I80" s="8" t="s">
        <v>355</v>
      </c>
      <c r="J80" s="8" t="s">
        <v>75</v>
      </c>
      <c r="K80" s="8" t="s">
        <v>41</v>
      </c>
      <c r="L80" s="8" t="s">
        <v>76</v>
      </c>
      <c r="M80" s="6"/>
      <c r="N80" s="7">
        <v>46192</v>
      </c>
      <c r="O80" s="7" t="s">
        <v>42</v>
      </c>
      <c r="P80" s="7" t="s">
        <v>42</v>
      </c>
      <c r="Q80" s="6" t="s">
        <v>44</v>
      </c>
      <c r="R80" s="8" t="s">
        <v>356</v>
      </c>
      <c r="S80" t="str">
        <f>HYPERLINK("https://docs.wto.org/imrd/directdoc.asp?DDFDocuments/t/G/TBTN26/MEX563.docx", "https://docs.wto.org/imrd/directdoc.asp?DDFDocuments/t/G/TBTN26/MEX563.docx")</f>
        <v>https://docs.wto.org/imrd/directdoc.asp?DDFDocuments/t/G/TBTN26/MEX563.docx</v>
      </c>
      <c r="T80" t="str">
        <f>HYPERLINK("https://docs.wto.org/imrd/directdoc.asp?DDFDocuments/u/G/TBTN26/MEX563.docx", "https://docs.wto.org/imrd/directdoc.asp?DDFDocuments/u/G/TBTN26/MEX563.docx")</f>
        <v>https://docs.wto.org/imrd/directdoc.asp?DDFDocuments/u/G/TBTN26/MEX563.docx</v>
      </c>
      <c r="U80" t="str">
        <f>HYPERLINK("https://docs.wto.org/imrd/directdoc.asp?DDFDocuments/v/G/TBTN26/MEX563.docx", "https://docs.wto.org/imrd/directdoc.asp?DDFDocuments/v/G/TBTN26/MEX563.docx")</f>
        <v>https://docs.wto.org/imrd/directdoc.asp?DDFDocuments/v/G/TBTN26/MEX563.docx</v>
      </c>
      <c r="V80" t="s">
        <v>46</v>
      </c>
      <c r="W80" t="s">
        <v>47</v>
      </c>
      <c r="X80" t="s">
        <v>46</v>
      </c>
      <c r="Y80" t="s">
        <v>47</v>
      </c>
      <c r="Z80" t="s">
        <v>47</v>
      </c>
      <c r="AA80" t="s">
        <v>47</v>
      </c>
      <c r="AB80" t="s">
        <v>47</v>
      </c>
      <c r="AC80" s="2" t="s">
        <v>357</v>
      </c>
      <c r="AD80" t="s">
        <v>41</v>
      </c>
      <c r="AE80" t="s">
        <v>41</v>
      </c>
      <c r="AF80" t="s">
        <v>41</v>
      </c>
      <c r="AG80" t="s">
        <v>41</v>
      </c>
      <c r="AH80" t="s">
        <v>41</v>
      </c>
      <c r="AI80" s="2" t="s">
        <v>41</v>
      </c>
    </row>
    <row r="81" spans="1:35" ht="315" x14ac:dyDescent="0.25">
      <c r="A81" s="8" t="s">
        <v>360</v>
      </c>
      <c r="B81" s="6" t="s">
        <v>274</v>
      </c>
      <c r="C81" s="7">
        <v>46128</v>
      </c>
      <c r="D81" s="9" t="str">
        <f>HYPERLINK("https://www.epingalert.org/en/Search?viewData= G/TBT/N/BDI/740, G/TBT/N/KEN/2030, G/TBT/N/RWA/1390, G/TBT/N/TZA/1575, G/TBT/N/UGA/2343"," G/TBT/N/BDI/740, G/TBT/N/KEN/2030, G/TBT/N/RWA/1390, G/TBT/N/TZA/1575, G/TBT/N/UGA/2343")</f>
        <v xml:space="preserve"> G/TBT/N/BDI/740, G/TBT/N/KEN/2030, G/TBT/N/RWA/1390, G/TBT/N/TZA/1575, G/TBT/N/UGA/2343</v>
      </c>
      <c r="E81" s="8" t="s">
        <v>358</v>
      </c>
      <c r="F81" s="8" t="s">
        <v>359</v>
      </c>
      <c r="H81" s="8" t="s">
        <v>41</v>
      </c>
      <c r="I81" s="8" t="s">
        <v>361</v>
      </c>
      <c r="J81" s="8" t="s">
        <v>362</v>
      </c>
      <c r="K81" s="8" t="s">
        <v>41</v>
      </c>
      <c r="L81" s="8" t="s">
        <v>41</v>
      </c>
      <c r="M81" s="6"/>
      <c r="N81" s="7">
        <v>46188</v>
      </c>
      <c r="O81" s="7" t="s">
        <v>363</v>
      </c>
      <c r="P81" s="7" t="s">
        <v>42</v>
      </c>
      <c r="Q81" s="6" t="s">
        <v>44</v>
      </c>
      <c r="R81" s="8" t="s">
        <v>364</v>
      </c>
      <c r="S81" t="str">
        <f>HYPERLINK("https://docs.wto.org/imrd/directdoc.asp?DDFDocuments/t/G/TBTN26/BDI740.docx", "https://docs.wto.org/imrd/directdoc.asp?DDFDocuments/t/G/TBTN26/BDI740.docx")</f>
        <v>https://docs.wto.org/imrd/directdoc.asp?DDFDocuments/t/G/TBTN26/BDI740.docx</v>
      </c>
      <c r="T81" t="str">
        <f>HYPERLINK("https://docs.wto.org/imrd/directdoc.asp?DDFDocuments/u/G/TBTN26/BDI740.docx", "https://docs.wto.org/imrd/directdoc.asp?DDFDocuments/u/G/TBTN26/BDI740.docx")</f>
        <v>https://docs.wto.org/imrd/directdoc.asp?DDFDocuments/u/G/TBTN26/BDI740.docx</v>
      </c>
      <c r="U81" t="str">
        <f>HYPERLINK("https://docs.wto.org/imrd/directdoc.asp?DDFDocuments/v/G/TBTN26/BDI740.docx", "https://docs.wto.org/imrd/directdoc.asp?DDFDocuments/v/G/TBTN26/BDI740.docx")</f>
        <v>https://docs.wto.org/imrd/directdoc.asp?DDFDocuments/v/G/TBTN26/BDI740.docx</v>
      </c>
      <c r="V81" t="s">
        <v>46</v>
      </c>
      <c r="W81" t="s">
        <v>47</v>
      </c>
      <c r="X81" t="s">
        <v>47</v>
      </c>
      <c r="Y81" t="s">
        <v>47</v>
      </c>
      <c r="Z81" t="s">
        <v>47</v>
      </c>
      <c r="AA81" t="s">
        <v>47</v>
      </c>
      <c r="AB81" t="s">
        <v>47</v>
      </c>
      <c r="AC81" s="2" t="s">
        <v>365</v>
      </c>
      <c r="AD81" t="s">
        <v>41</v>
      </c>
      <c r="AE81" t="s">
        <v>41</v>
      </c>
      <c r="AF81" t="s">
        <v>41</v>
      </c>
      <c r="AG81" t="s">
        <v>41</v>
      </c>
      <c r="AH81" t="s">
        <v>41</v>
      </c>
      <c r="AI81" s="2" t="s">
        <v>41</v>
      </c>
    </row>
    <row r="82" spans="1:35" ht="315" x14ac:dyDescent="0.25">
      <c r="A82" s="8" t="s">
        <v>360</v>
      </c>
      <c r="B82" s="6" t="s">
        <v>283</v>
      </c>
      <c r="C82" s="7">
        <v>46128</v>
      </c>
      <c r="D82" s="9" t="str">
        <f>HYPERLINK("https://www.epingalert.org/en/Search?viewData= G/TBT/N/BDI/740, G/TBT/N/KEN/2030, G/TBT/N/RWA/1390, G/TBT/N/TZA/1575, G/TBT/N/UGA/2343"," G/TBT/N/BDI/740, G/TBT/N/KEN/2030, G/TBT/N/RWA/1390, G/TBT/N/TZA/1575, G/TBT/N/UGA/2343")</f>
        <v xml:space="preserve"> G/TBT/N/BDI/740, G/TBT/N/KEN/2030, G/TBT/N/RWA/1390, G/TBT/N/TZA/1575, G/TBT/N/UGA/2343</v>
      </c>
      <c r="E82" s="8" t="s">
        <v>358</v>
      </c>
      <c r="F82" s="8" t="s">
        <v>359</v>
      </c>
      <c r="H82" s="8" t="s">
        <v>41</v>
      </c>
      <c r="I82" s="8" t="s">
        <v>361</v>
      </c>
      <c r="J82" s="8" t="s">
        <v>362</v>
      </c>
      <c r="K82" s="8" t="s">
        <v>41</v>
      </c>
      <c r="L82" s="8" t="s">
        <v>41</v>
      </c>
      <c r="M82" s="6"/>
      <c r="N82" s="7">
        <v>46188</v>
      </c>
      <c r="O82" s="7" t="s">
        <v>363</v>
      </c>
      <c r="P82" s="7" t="s">
        <v>42</v>
      </c>
      <c r="Q82" s="6" t="s">
        <v>44</v>
      </c>
      <c r="R82" s="8" t="s">
        <v>364</v>
      </c>
      <c r="S82" t="str">
        <f>HYPERLINK("https://docs.wto.org/imrd/directdoc.asp?DDFDocuments/t/G/TBTN26/BDI740.docx", "https://docs.wto.org/imrd/directdoc.asp?DDFDocuments/t/G/TBTN26/BDI740.docx")</f>
        <v>https://docs.wto.org/imrd/directdoc.asp?DDFDocuments/t/G/TBTN26/BDI740.docx</v>
      </c>
      <c r="T82" t="str">
        <f>HYPERLINK("https://docs.wto.org/imrd/directdoc.asp?DDFDocuments/u/G/TBTN26/BDI740.docx", "https://docs.wto.org/imrd/directdoc.asp?DDFDocuments/u/G/TBTN26/BDI740.docx")</f>
        <v>https://docs.wto.org/imrd/directdoc.asp?DDFDocuments/u/G/TBTN26/BDI740.docx</v>
      </c>
      <c r="U82" t="str">
        <f>HYPERLINK("https://docs.wto.org/imrd/directdoc.asp?DDFDocuments/v/G/TBTN26/BDI740.docx", "https://docs.wto.org/imrd/directdoc.asp?DDFDocuments/v/G/TBTN26/BDI740.docx")</f>
        <v>https://docs.wto.org/imrd/directdoc.asp?DDFDocuments/v/G/TBTN26/BDI740.docx</v>
      </c>
      <c r="V82" t="s">
        <v>46</v>
      </c>
      <c r="W82" t="s">
        <v>47</v>
      </c>
      <c r="X82" t="s">
        <v>47</v>
      </c>
      <c r="Y82" t="s">
        <v>47</v>
      </c>
      <c r="Z82" t="s">
        <v>47</v>
      </c>
      <c r="AA82" t="s">
        <v>47</v>
      </c>
      <c r="AB82" t="s">
        <v>47</v>
      </c>
      <c r="AC82" s="2" t="s">
        <v>365</v>
      </c>
      <c r="AD82" t="s">
        <v>41</v>
      </c>
      <c r="AE82" t="s">
        <v>41</v>
      </c>
      <c r="AF82" t="s">
        <v>41</v>
      </c>
      <c r="AG82" t="s">
        <v>41</v>
      </c>
      <c r="AH82" t="s">
        <v>41</v>
      </c>
      <c r="AI82" s="2" t="s">
        <v>41</v>
      </c>
    </row>
    <row r="83" spans="1:35" ht="315" x14ac:dyDescent="0.25">
      <c r="A83" s="8" t="s">
        <v>360</v>
      </c>
      <c r="B83" s="6" t="s">
        <v>284</v>
      </c>
      <c r="C83" s="7">
        <v>46128</v>
      </c>
      <c r="D83" s="9" t="str">
        <f>HYPERLINK("https://www.epingalert.org/en/Search?viewData= G/TBT/N/BDI/740, G/TBT/N/KEN/2030, G/TBT/N/RWA/1390, G/TBT/N/TZA/1575, G/TBT/N/UGA/2343"," G/TBT/N/BDI/740, G/TBT/N/KEN/2030, G/TBT/N/RWA/1390, G/TBT/N/TZA/1575, G/TBT/N/UGA/2343")</f>
        <v xml:space="preserve"> G/TBT/N/BDI/740, G/TBT/N/KEN/2030, G/TBT/N/RWA/1390, G/TBT/N/TZA/1575, G/TBT/N/UGA/2343</v>
      </c>
      <c r="E83" s="8" t="s">
        <v>358</v>
      </c>
      <c r="F83" s="8" t="s">
        <v>359</v>
      </c>
      <c r="H83" s="8" t="s">
        <v>41</v>
      </c>
      <c r="I83" s="8" t="s">
        <v>361</v>
      </c>
      <c r="J83" s="8" t="s">
        <v>362</v>
      </c>
      <c r="K83" s="8" t="s">
        <v>41</v>
      </c>
      <c r="L83" s="8" t="s">
        <v>41</v>
      </c>
      <c r="M83" s="6"/>
      <c r="N83" s="7">
        <v>46188</v>
      </c>
      <c r="O83" s="7" t="s">
        <v>363</v>
      </c>
      <c r="P83" s="7" t="s">
        <v>42</v>
      </c>
      <c r="Q83" s="6" t="s">
        <v>44</v>
      </c>
      <c r="R83" s="8" t="s">
        <v>364</v>
      </c>
      <c r="S83" t="str">
        <f>HYPERLINK("https://docs.wto.org/imrd/directdoc.asp?DDFDocuments/t/G/TBTN26/BDI740.docx", "https://docs.wto.org/imrd/directdoc.asp?DDFDocuments/t/G/TBTN26/BDI740.docx")</f>
        <v>https://docs.wto.org/imrd/directdoc.asp?DDFDocuments/t/G/TBTN26/BDI740.docx</v>
      </c>
      <c r="T83" t="str">
        <f>HYPERLINK("https://docs.wto.org/imrd/directdoc.asp?DDFDocuments/u/G/TBTN26/BDI740.docx", "https://docs.wto.org/imrd/directdoc.asp?DDFDocuments/u/G/TBTN26/BDI740.docx")</f>
        <v>https://docs.wto.org/imrd/directdoc.asp?DDFDocuments/u/G/TBTN26/BDI740.docx</v>
      </c>
      <c r="U83" t="str">
        <f>HYPERLINK("https://docs.wto.org/imrd/directdoc.asp?DDFDocuments/v/G/TBTN26/BDI740.docx", "https://docs.wto.org/imrd/directdoc.asp?DDFDocuments/v/G/TBTN26/BDI740.docx")</f>
        <v>https://docs.wto.org/imrd/directdoc.asp?DDFDocuments/v/G/TBTN26/BDI740.docx</v>
      </c>
      <c r="V83" t="s">
        <v>46</v>
      </c>
      <c r="W83" t="s">
        <v>47</v>
      </c>
      <c r="X83" t="s">
        <v>47</v>
      </c>
      <c r="Y83" t="s">
        <v>47</v>
      </c>
      <c r="Z83" t="s">
        <v>47</v>
      </c>
      <c r="AA83" t="s">
        <v>47</v>
      </c>
      <c r="AB83" t="s">
        <v>47</v>
      </c>
      <c r="AC83" s="2" t="s">
        <v>365</v>
      </c>
      <c r="AD83" t="s">
        <v>41</v>
      </c>
      <c r="AE83" t="s">
        <v>41</v>
      </c>
      <c r="AF83" t="s">
        <v>41</v>
      </c>
      <c r="AG83" t="s">
        <v>41</v>
      </c>
      <c r="AH83" t="s">
        <v>41</v>
      </c>
      <c r="AI83" s="2" t="s">
        <v>41</v>
      </c>
    </row>
    <row r="84" spans="1:35" ht="315" x14ac:dyDescent="0.25">
      <c r="A84" s="8" t="s">
        <v>360</v>
      </c>
      <c r="B84" s="6" t="s">
        <v>285</v>
      </c>
      <c r="C84" s="7">
        <v>46128</v>
      </c>
      <c r="D84" s="9" t="str">
        <f>HYPERLINK("https://www.epingalert.org/en/Search?viewData= G/TBT/N/BDI/740, G/TBT/N/KEN/2030, G/TBT/N/RWA/1390, G/TBT/N/TZA/1575, G/TBT/N/UGA/2343"," G/TBT/N/BDI/740, G/TBT/N/KEN/2030, G/TBT/N/RWA/1390, G/TBT/N/TZA/1575, G/TBT/N/UGA/2343")</f>
        <v xml:space="preserve"> G/TBT/N/BDI/740, G/TBT/N/KEN/2030, G/TBT/N/RWA/1390, G/TBT/N/TZA/1575, G/TBT/N/UGA/2343</v>
      </c>
      <c r="E84" s="8" t="s">
        <v>358</v>
      </c>
      <c r="F84" s="8" t="s">
        <v>359</v>
      </c>
      <c r="H84" s="8" t="s">
        <v>41</v>
      </c>
      <c r="I84" s="8" t="s">
        <v>361</v>
      </c>
      <c r="J84" s="8" t="s">
        <v>362</v>
      </c>
      <c r="K84" s="8" t="s">
        <v>41</v>
      </c>
      <c r="L84" s="8" t="s">
        <v>41</v>
      </c>
      <c r="M84" s="6"/>
      <c r="N84" s="7">
        <v>46188</v>
      </c>
      <c r="O84" s="7" t="s">
        <v>363</v>
      </c>
      <c r="P84" s="7" t="s">
        <v>42</v>
      </c>
      <c r="Q84" s="6" t="s">
        <v>44</v>
      </c>
      <c r="R84" s="8" t="s">
        <v>364</v>
      </c>
      <c r="S84" t="str">
        <f>HYPERLINK("https://docs.wto.org/imrd/directdoc.asp?DDFDocuments/t/G/TBTN26/BDI740.docx", "https://docs.wto.org/imrd/directdoc.asp?DDFDocuments/t/G/TBTN26/BDI740.docx")</f>
        <v>https://docs.wto.org/imrd/directdoc.asp?DDFDocuments/t/G/TBTN26/BDI740.docx</v>
      </c>
      <c r="T84" t="str">
        <f>HYPERLINK("https://docs.wto.org/imrd/directdoc.asp?DDFDocuments/u/G/TBTN26/BDI740.docx", "https://docs.wto.org/imrd/directdoc.asp?DDFDocuments/u/G/TBTN26/BDI740.docx")</f>
        <v>https://docs.wto.org/imrd/directdoc.asp?DDFDocuments/u/G/TBTN26/BDI740.docx</v>
      </c>
      <c r="U84" t="str">
        <f>HYPERLINK("https://docs.wto.org/imrd/directdoc.asp?DDFDocuments/v/G/TBTN26/BDI740.docx", "https://docs.wto.org/imrd/directdoc.asp?DDFDocuments/v/G/TBTN26/BDI740.docx")</f>
        <v>https://docs.wto.org/imrd/directdoc.asp?DDFDocuments/v/G/TBTN26/BDI740.docx</v>
      </c>
      <c r="V84" t="s">
        <v>46</v>
      </c>
      <c r="W84" t="s">
        <v>47</v>
      </c>
      <c r="X84" t="s">
        <v>47</v>
      </c>
      <c r="Y84" t="s">
        <v>47</v>
      </c>
      <c r="Z84" t="s">
        <v>47</v>
      </c>
      <c r="AA84" t="s">
        <v>47</v>
      </c>
      <c r="AB84" t="s">
        <v>47</v>
      </c>
      <c r="AC84" s="2" t="s">
        <v>365</v>
      </c>
      <c r="AD84" t="s">
        <v>41</v>
      </c>
      <c r="AE84" t="s">
        <v>41</v>
      </c>
      <c r="AF84" t="s">
        <v>41</v>
      </c>
      <c r="AG84" t="s">
        <v>41</v>
      </c>
      <c r="AH84" t="s">
        <v>41</v>
      </c>
      <c r="AI84" s="2" t="s">
        <v>41</v>
      </c>
    </row>
    <row r="85" spans="1:35" ht="315" x14ac:dyDescent="0.25">
      <c r="A85" s="8" t="s">
        <v>360</v>
      </c>
      <c r="B85" s="6" t="s">
        <v>286</v>
      </c>
      <c r="C85" s="7">
        <v>46128</v>
      </c>
      <c r="D85" s="9" t="str">
        <f>HYPERLINK("https://www.epingalert.org/en/Search?viewData= G/TBT/N/BDI/740, G/TBT/N/KEN/2030, G/TBT/N/RWA/1390, G/TBT/N/TZA/1575, G/TBT/N/UGA/2343"," G/TBT/N/BDI/740, G/TBT/N/KEN/2030, G/TBT/N/RWA/1390, G/TBT/N/TZA/1575, G/TBT/N/UGA/2343")</f>
        <v xml:space="preserve"> G/TBT/N/BDI/740, G/TBT/N/KEN/2030, G/TBT/N/RWA/1390, G/TBT/N/TZA/1575, G/TBT/N/UGA/2343</v>
      </c>
      <c r="E85" s="8" t="s">
        <v>358</v>
      </c>
      <c r="F85" s="8" t="s">
        <v>359</v>
      </c>
      <c r="H85" s="8" t="s">
        <v>41</v>
      </c>
      <c r="I85" s="8" t="s">
        <v>361</v>
      </c>
      <c r="J85" s="8" t="s">
        <v>362</v>
      </c>
      <c r="K85" s="8" t="s">
        <v>41</v>
      </c>
      <c r="L85" s="8" t="s">
        <v>41</v>
      </c>
      <c r="M85" s="6"/>
      <c r="N85" s="7">
        <v>46188</v>
      </c>
      <c r="O85" s="7" t="s">
        <v>363</v>
      </c>
      <c r="P85" s="7" t="s">
        <v>42</v>
      </c>
      <c r="Q85" s="6" t="s">
        <v>44</v>
      </c>
      <c r="R85" s="8" t="s">
        <v>364</v>
      </c>
      <c r="S85" t="str">
        <f>HYPERLINK("https://docs.wto.org/imrd/directdoc.asp?DDFDocuments/t/G/TBTN26/BDI740.docx", "https://docs.wto.org/imrd/directdoc.asp?DDFDocuments/t/G/TBTN26/BDI740.docx")</f>
        <v>https://docs.wto.org/imrd/directdoc.asp?DDFDocuments/t/G/TBTN26/BDI740.docx</v>
      </c>
      <c r="T85" t="str">
        <f>HYPERLINK("https://docs.wto.org/imrd/directdoc.asp?DDFDocuments/u/G/TBTN26/BDI740.docx", "https://docs.wto.org/imrd/directdoc.asp?DDFDocuments/u/G/TBTN26/BDI740.docx")</f>
        <v>https://docs.wto.org/imrd/directdoc.asp?DDFDocuments/u/G/TBTN26/BDI740.docx</v>
      </c>
      <c r="U85" t="str">
        <f>HYPERLINK("https://docs.wto.org/imrd/directdoc.asp?DDFDocuments/v/G/TBTN26/BDI740.docx", "https://docs.wto.org/imrd/directdoc.asp?DDFDocuments/v/G/TBTN26/BDI740.docx")</f>
        <v>https://docs.wto.org/imrd/directdoc.asp?DDFDocuments/v/G/TBTN26/BDI740.docx</v>
      </c>
      <c r="V85" t="s">
        <v>46</v>
      </c>
      <c r="W85" t="s">
        <v>47</v>
      </c>
      <c r="X85" t="s">
        <v>47</v>
      </c>
      <c r="Y85" t="s">
        <v>47</v>
      </c>
      <c r="Z85" t="s">
        <v>47</v>
      </c>
      <c r="AA85" t="s">
        <v>47</v>
      </c>
      <c r="AB85" t="s">
        <v>47</v>
      </c>
      <c r="AC85" s="2" t="s">
        <v>365</v>
      </c>
      <c r="AD85" t="s">
        <v>41</v>
      </c>
      <c r="AE85" t="s">
        <v>41</v>
      </c>
      <c r="AF85" t="s">
        <v>41</v>
      </c>
      <c r="AG85" t="s">
        <v>41</v>
      </c>
      <c r="AH85" t="s">
        <v>41</v>
      </c>
      <c r="AI85" s="2" t="s">
        <v>41</v>
      </c>
    </row>
    <row r="86" spans="1:35" ht="270" x14ac:dyDescent="0.25">
      <c r="A86" s="8" t="s">
        <v>360</v>
      </c>
      <c r="B86" s="6" t="s">
        <v>274</v>
      </c>
      <c r="C86" s="7">
        <v>46128</v>
      </c>
      <c r="D86" s="9" t="str">
        <f>HYPERLINK("https://www.epingalert.org/en/Search?viewData= G/TBT/N/BDI/741, G/TBT/N/KEN/2031, G/TBT/N/RWA/1391, G/TBT/N/TZA/1576, G/TBT/N/UGA/2344"," G/TBT/N/BDI/741, G/TBT/N/KEN/2031, G/TBT/N/RWA/1391, G/TBT/N/TZA/1576, G/TBT/N/UGA/2344")</f>
        <v xml:space="preserve"> G/TBT/N/BDI/741, G/TBT/N/KEN/2031, G/TBT/N/RWA/1391, G/TBT/N/TZA/1576, G/TBT/N/UGA/2344</v>
      </c>
      <c r="E86" s="8" t="s">
        <v>366</v>
      </c>
      <c r="F86" s="8" t="s">
        <v>367</v>
      </c>
      <c r="H86" s="8" t="s">
        <v>41</v>
      </c>
      <c r="I86" s="8" t="s">
        <v>361</v>
      </c>
      <c r="J86" s="8" t="s">
        <v>362</v>
      </c>
      <c r="K86" s="8" t="s">
        <v>41</v>
      </c>
      <c r="L86" s="8" t="s">
        <v>41</v>
      </c>
      <c r="M86" s="6"/>
      <c r="N86" s="7">
        <v>46188</v>
      </c>
      <c r="O86" s="7" t="s">
        <v>363</v>
      </c>
      <c r="P86" s="7" t="s">
        <v>42</v>
      </c>
      <c r="Q86" s="6" t="s">
        <v>44</v>
      </c>
      <c r="R86" s="8" t="s">
        <v>368</v>
      </c>
      <c r="S86" t="str">
        <f>HYPERLINK("https://docs.wto.org/imrd/directdoc.asp?DDFDocuments/t/G/TBTN26/BDI741.docx", "https://docs.wto.org/imrd/directdoc.asp?DDFDocuments/t/G/TBTN26/BDI741.docx")</f>
        <v>https://docs.wto.org/imrd/directdoc.asp?DDFDocuments/t/G/TBTN26/BDI741.docx</v>
      </c>
      <c r="T86" t="str">
        <f>HYPERLINK("https://docs.wto.org/imrd/directdoc.asp?DDFDocuments/u/G/TBTN26/BDI741.docx", "https://docs.wto.org/imrd/directdoc.asp?DDFDocuments/u/G/TBTN26/BDI741.docx")</f>
        <v>https://docs.wto.org/imrd/directdoc.asp?DDFDocuments/u/G/TBTN26/BDI741.docx</v>
      </c>
      <c r="U86" t="str">
        <f>HYPERLINK("https://docs.wto.org/imrd/directdoc.asp?DDFDocuments/v/G/TBTN26/BDI741.docx", "https://docs.wto.org/imrd/directdoc.asp?DDFDocuments/v/G/TBTN26/BDI741.docx")</f>
        <v>https://docs.wto.org/imrd/directdoc.asp?DDFDocuments/v/G/TBTN26/BDI741.docx</v>
      </c>
      <c r="V86" t="s">
        <v>46</v>
      </c>
      <c r="W86" t="s">
        <v>47</v>
      </c>
      <c r="X86" t="s">
        <v>47</v>
      </c>
      <c r="Y86" t="s">
        <v>47</v>
      </c>
      <c r="Z86" t="s">
        <v>47</v>
      </c>
      <c r="AA86" t="s">
        <v>47</v>
      </c>
      <c r="AB86" t="s">
        <v>47</v>
      </c>
      <c r="AC86" s="2" t="s">
        <v>369</v>
      </c>
      <c r="AD86" t="s">
        <v>41</v>
      </c>
      <c r="AE86" t="s">
        <v>41</v>
      </c>
      <c r="AF86" t="s">
        <v>41</v>
      </c>
      <c r="AG86" t="s">
        <v>41</v>
      </c>
      <c r="AH86" t="s">
        <v>41</v>
      </c>
      <c r="AI86" s="2" t="s">
        <v>41</v>
      </c>
    </row>
    <row r="87" spans="1:35" ht="270" x14ac:dyDescent="0.25">
      <c r="A87" s="8" t="s">
        <v>360</v>
      </c>
      <c r="B87" s="6" t="s">
        <v>283</v>
      </c>
      <c r="C87" s="7">
        <v>46128</v>
      </c>
      <c r="D87" s="9" t="str">
        <f>HYPERLINK("https://www.epingalert.org/en/Search?viewData= G/TBT/N/BDI/741, G/TBT/N/KEN/2031, G/TBT/N/RWA/1391, G/TBT/N/TZA/1576, G/TBT/N/UGA/2344"," G/TBT/N/BDI/741, G/TBT/N/KEN/2031, G/TBT/N/RWA/1391, G/TBT/N/TZA/1576, G/TBT/N/UGA/2344")</f>
        <v xml:space="preserve"> G/TBT/N/BDI/741, G/TBT/N/KEN/2031, G/TBT/N/RWA/1391, G/TBT/N/TZA/1576, G/TBT/N/UGA/2344</v>
      </c>
      <c r="E87" s="8" t="s">
        <v>366</v>
      </c>
      <c r="F87" s="8" t="s">
        <v>367</v>
      </c>
      <c r="H87" s="8" t="s">
        <v>41</v>
      </c>
      <c r="I87" s="8" t="s">
        <v>361</v>
      </c>
      <c r="J87" s="8" t="s">
        <v>362</v>
      </c>
      <c r="K87" s="8" t="s">
        <v>41</v>
      </c>
      <c r="L87" s="8" t="s">
        <v>41</v>
      </c>
      <c r="M87" s="6"/>
      <c r="N87" s="7">
        <v>46188</v>
      </c>
      <c r="O87" s="7" t="s">
        <v>363</v>
      </c>
      <c r="P87" s="7" t="s">
        <v>42</v>
      </c>
      <c r="Q87" s="6" t="s">
        <v>44</v>
      </c>
      <c r="R87" s="8" t="s">
        <v>368</v>
      </c>
      <c r="S87" t="str">
        <f>HYPERLINK("https://docs.wto.org/imrd/directdoc.asp?DDFDocuments/t/G/TBTN26/BDI741.docx", "https://docs.wto.org/imrd/directdoc.asp?DDFDocuments/t/G/TBTN26/BDI741.docx")</f>
        <v>https://docs.wto.org/imrd/directdoc.asp?DDFDocuments/t/G/TBTN26/BDI741.docx</v>
      </c>
      <c r="T87" t="str">
        <f>HYPERLINK("https://docs.wto.org/imrd/directdoc.asp?DDFDocuments/u/G/TBTN26/BDI741.docx", "https://docs.wto.org/imrd/directdoc.asp?DDFDocuments/u/G/TBTN26/BDI741.docx")</f>
        <v>https://docs.wto.org/imrd/directdoc.asp?DDFDocuments/u/G/TBTN26/BDI741.docx</v>
      </c>
      <c r="U87" t="str">
        <f>HYPERLINK("https://docs.wto.org/imrd/directdoc.asp?DDFDocuments/v/G/TBTN26/BDI741.docx", "https://docs.wto.org/imrd/directdoc.asp?DDFDocuments/v/G/TBTN26/BDI741.docx")</f>
        <v>https://docs.wto.org/imrd/directdoc.asp?DDFDocuments/v/G/TBTN26/BDI741.docx</v>
      </c>
      <c r="V87" t="s">
        <v>46</v>
      </c>
      <c r="W87" t="s">
        <v>47</v>
      </c>
      <c r="X87" t="s">
        <v>47</v>
      </c>
      <c r="Y87" t="s">
        <v>47</v>
      </c>
      <c r="Z87" t="s">
        <v>47</v>
      </c>
      <c r="AA87" t="s">
        <v>47</v>
      </c>
      <c r="AB87" t="s">
        <v>47</v>
      </c>
      <c r="AC87" s="2" t="s">
        <v>369</v>
      </c>
      <c r="AD87" t="s">
        <v>41</v>
      </c>
      <c r="AE87" t="s">
        <v>41</v>
      </c>
      <c r="AF87" t="s">
        <v>41</v>
      </c>
      <c r="AG87" t="s">
        <v>41</v>
      </c>
      <c r="AH87" t="s">
        <v>41</v>
      </c>
      <c r="AI87" s="2" t="s">
        <v>41</v>
      </c>
    </row>
    <row r="88" spans="1:35" ht="270" x14ac:dyDescent="0.25">
      <c r="A88" s="8" t="s">
        <v>360</v>
      </c>
      <c r="B88" s="6" t="s">
        <v>284</v>
      </c>
      <c r="C88" s="7">
        <v>46128</v>
      </c>
      <c r="D88" s="9" t="str">
        <f>HYPERLINK("https://www.epingalert.org/en/Search?viewData= G/TBT/N/BDI/741, G/TBT/N/KEN/2031, G/TBT/N/RWA/1391, G/TBT/N/TZA/1576, G/TBT/N/UGA/2344"," G/TBT/N/BDI/741, G/TBT/N/KEN/2031, G/TBT/N/RWA/1391, G/TBT/N/TZA/1576, G/TBT/N/UGA/2344")</f>
        <v xml:space="preserve"> G/TBT/N/BDI/741, G/TBT/N/KEN/2031, G/TBT/N/RWA/1391, G/TBT/N/TZA/1576, G/TBT/N/UGA/2344</v>
      </c>
      <c r="E88" s="8" t="s">
        <v>366</v>
      </c>
      <c r="F88" s="8" t="s">
        <v>367</v>
      </c>
      <c r="H88" s="8" t="s">
        <v>41</v>
      </c>
      <c r="I88" s="8" t="s">
        <v>361</v>
      </c>
      <c r="J88" s="8" t="s">
        <v>362</v>
      </c>
      <c r="K88" s="8" t="s">
        <v>41</v>
      </c>
      <c r="L88" s="8" t="s">
        <v>41</v>
      </c>
      <c r="M88" s="6"/>
      <c r="N88" s="7">
        <v>46188</v>
      </c>
      <c r="O88" s="7" t="s">
        <v>363</v>
      </c>
      <c r="P88" s="7" t="s">
        <v>42</v>
      </c>
      <c r="Q88" s="6" t="s">
        <v>44</v>
      </c>
      <c r="R88" s="8" t="s">
        <v>368</v>
      </c>
      <c r="S88" t="str">
        <f>HYPERLINK("https://docs.wto.org/imrd/directdoc.asp?DDFDocuments/t/G/TBTN26/BDI741.docx", "https://docs.wto.org/imrd/directdoc.asp?DDFDocuments/t/G/TBTN26/BDI741.docx")</f>
        <v>https://docs.wto.org/imrd/directdoc.asp?DDFDocuments/t/G/TBTN26/BDI741.docx</v>
      </c>
      <c r="T88" t="str">
        <f>HYPERLINK("https://docs.wto.org/imrd/directdoc.asp?DDFDocuments/u/G/TBTN26/BDI741.docx", "https://docs.wto.org/imrd/directdoc.asp?DDFDocuments/u/G/TBTN26/BDI741.docx")</f>
        <v>https://docs.wto.org/imrd/directdoc.asp?DDFDocuments/u/G/TBTN26/BDI741.docx</v>
      </c>
      <c r="U88" t="str">
        <f>HYPERLINK("https://docs.wto.org/imrd/directdoc.asp?DDFDocuments/v/G/TBTN26/BDI741.docx", "https://docs.wto.org/imrd/directdoc.asp?DDFDocuments/v/G/TBTN26/BDI741.docx")</f>
        <v>https://docs.wto.org/imrd/directdoc.asp?DDFDocuments/v/G/TBTN26/BDI741.docx</v>
      </c>
      <c r="V88" t="s">
        <v>46</v>
      </c>
      <c r="W88" t="s">
        <v>47</v>
      </c>
      <c r="X88" t="s">
        <v>47</v>
      </c>
      <c r="Y88" t="s">
        <v>47</v>
      </c>
      <c r="Z88" t="s">
        <v>47</v>
      </c>
      <c r="AA88" t="s">
        <v>47</v>
      </c>
      <c r="AB88" t="s">
        <v>47</v>
      </c>
      <c r="AC88" s="2" t="s">
        <v>369</v>
      </c>
      <c r="AD88" t="s">
        <v>41</v>
      </c>
      <c r="AE88" t="s">
        <v>41</v>
      </c>
      <c r="AF88" t="s">
        <v>41</v>
      </c>
      <c r="AG88" t="s">
        <v>41</v>
      </c>
      <c r="AH88" t="s">
        <v>41</v>
      </c>
      <c r="AI88" s="2" t="s">
        <v>41</v>
      </c>
    </row>
    <row r="89" spans="1:35" ht="270" x14ac:dyDescent="0.25">
      <c r="A89" s="8" t="s">
        <v>360</v>
      </c>
      <c r="B89" s="6" t="s">
        <v>285</v>
      </c>
      <c r="C89" s="7">
        <v>46128</v>
      </c>
      <c r="D89" s="9" t="str">
        <f>HYPERLINK("https://www.epingalert.org/en/Search?viewData= G/TBT/N/BDI/741, G/TBT/N/KEN/2031, G/TBT/N/RWA/1391, G/TBT/N/TZA/1576, G/TBT/N/UGA/2344"," G/TBT/N/BDI/741, G/TBT/N/KEN/2031, G/TBT/N/RWA/1391, G/TBT/N/TZA/1576, G/TBT/N/UGA/2344")</f>
        <v xml:space="preserve"> G/TBT/N/BDI/741, G/TBT/N/KEN/2031, G/TBT/N/RWA/1391, G/TBT/N/TZA/1576, G/TBT/N/UGA/2344</v>
      </c>
      <c r="E89" s="8" t="s">
        <v>366</v>
      </c>
      <c r="F89" s="8" t="s">
        <v>367</v>
      </c>
      <c r="H89" s="8" t="s">
        <v>41</v>
      </c>
      <c r="I89" s="8" t="s">
        <v>361</v>
      </c>
      <c r="J89" s="8" t="s">
        <v>362</v>
      </c>
      <c r="K89" s="8" t="s">
        <v>41</v>
      </c>
      <c r="L89" s="8" t="s">
        <v>41</v>
      </c>
      <c r="M89" s="6"/>
      <c r="N89" s="7">
        <v>46188</v>
      </c>
      <c r="O89" s="7" t="s">
        <v>363</v>
      </c>
      <c r="P89" s="7" t="s">
        <v>42</v>
      </c>
      <c r="Q89" s="6" t="s">
        <v>44</v>
      </c>
      <c r="R89" s="8" t="s">
        <v>368</v>
      </c>
      <c r="S89" t="str">
        <f>HYPERLINK("https://docs.wto.org/imrd/directdoc.asp?DDFDocuments/t/G/TBTN26/BDI741.docx", "https://docs.wto.org/imrd/directdoc.asp?DDFDocuments/t/G/TBTN26/BDI741.docx")</f>
        <v>https://docs.wto.org/imrd/directdoc.asp?DDFDocuments/t/G/TBTN26/BDI741.docx</v>
      </c>
      <c r="T89" t="str">
        <f>HYPERLINK("https://docs.wto.org/imrd/directdoc.asp?DDFDocuments/u/G/TBTN26/BDI741.docx", "https://docs.wto.org/imrd/directdoc.asp?DDFDocuments/u/G/TBTN26/BDI741.docx")</f>
        <v>https://docs.wto.org/imrd/directdoc.asp?DDFDocuments/u/G/TBTN26/BDI741.docx</v>
      </c>
      <c r="U89" t="str">
        <f>HYPERLINK("https://docs.wto.org/imrd/directdoc.asp?DDFDocuments/v/G/TBTN26/BDI741.docx", "https://docs.wto.org/imrd/directdoc.asp?DDFDocuments/v/G/TBTN26/BDI741.docx")</f>
        <v>https://docs.wto.org/imrd/directdoc.asp?DDFDocuments/v/G/TBTN26/BDI741.docx</v>
      </c>
      <c r="V89" t="s">
        <v>46</v>
      </c>
      <c r="W89" t="s">
        <v>47</v>
      </c>
      <c r="X89" t="s">
        <v>47</v>
      </c>
      <c r="Y89" t="s">
        <v>47</v>
      </c>
      <c r="Z89" t="s">
        <v>47</v>
      </c>
      <c r="AA89" t="s">
        <v>47</v>
      </c>
      <c r="AB89" t="s">
        <v>47</v>
      </c>
      <c r="AC89" s="2" t="s">
        <v>369</v>
      </c>
      <c r="AD89" t="s">
        <v>41</v>
      </c>
      <c r="AE89" t="s">
        <v>41</v>
      </c>
      <c r="AF89" t="s">
        <v>41</v>
      </c>
      <c r="AG89" t="s">
        <v>41</v>
      </c>
      <c r="AH89" t="s">
        <v>41</v>
      </c>
      <c r="AI89" s="2" t="s">
        <v>41</v>
      </c>
    </row>
    <row r="90" spans="1:35" ht="270" x14ac:dyDescent="0.25">
      <c r="A90" s="8" t="s">
        <v>360</v>
      </c>
      <c r="B90" s="6" t="s">
        <v>286</v>
      </c>
      <c r="C90" s="7">
        <v>46128</v>
      </c>
      <c r="D90" s="9" t="str">
        <f>HYPERLINK("https://www.epingalert.org/en/Search?viewData= G/TBT/N/BDI/741, G/TBT/N/KEN/2031, G/TBT/N/RWA/1391, G/TBT/N/TZA/1576, G/TBT/N/UGA/2344"," G/TBT/N/BDI/741, G/TBT/N/KEN/2031, G/TBT/N/RWA/1391, G/TBT/N/TZA/1576, G/TBT/N/UGA/2344")</f>
        <v xml:space="preserve"> G/TBT/N/BDI/741, G/TBT/N/KEN/2031, G/TBT/N/RWA/1391, G/TBT/N/TZA/1576, G/TBT/N/UGA/2344</v>
      </c>
      <c r="E90" s="8" t="s">
        <v>366</v>
      </c>
      <c r="F90" s="8" t="s">
        <v>367</v>
      </c>
      <c r="H90" s="8" t="s">
        <v>41</v>
      </c>
      <c r="I90" s="8" t="s">
        <v>361</v>
      </c>
      <c r="J90" s="8" t="s">
        <v>362</v>
      </c>
      <c r="K90" s="8" t="s">
        <v>41</v>
      </c>
      <c r="L90" s="8" t="s">
        <v>41</v>
      </c>
      <c r="M90" s="6"/>
      <c r="N90" s="7">
        <v>46188</v>
      </c>
      <c r="O90" s="7" t="s">
        <v>363</v>
      </c>
      <c r="P90" s="7" t="s">
        <v>42</v>
      </c>
      <c r="Q90" s="6" t="s">
        <v>44</v>
      </c>
      <c r="R90" s="8" t="s">
        <v>368</v>
      </c>
      <c r="S90" t="str">
        <f>HYPERLINK("https://docs.wto.org/imrd/directdoc.asp?DDFDocuments/t/G/TBTN26/BDI741.docx", "https://docs.wto.org/imrd/directdoc.asp?DDFDocuments/t/G/TBTN26/BDI741.docx")</f>
        <v>https://docs.wto.org/imrd/directdoc.asp?DDFDocuments/t/G/TBTN26/BDI741.docx</v>
      </c>
      <c r="T90" t="str">
        <f>HYPERLINK("https://docs.wto.org/imrd/directdoc.asp?DDFDocuments/u/G/TBTN26/BDI741.docx", "https://docs.wto.org/imrd/directdoc.asp?DDFDocuments/u/G/TBTN26/BDI741.docx")</f>
        <v>https://docs.wto.org/imrd/directdoc.asp?DDFDocuments/u/G/TBTN26/BDI741.docx</v>
      </c>
      <c r="U90" t="str">
        <f>HYPERLINK("https://docs.wto.org/imrd/directdoc.asp?DDFDocuments/v/G/TBTN26/BDI741.docx", "https://docs.wto.org/imrd/directdoc.asp?DDFDocuments/v/G/TBTN26/BDI741.docx")</f>
        <v>https://docs.wto.org/imrd/directdoc.asp?DDFDocuments/v/G/TBTN26/BDI741.docx</v>
      </c>
      <c r="V90" t="s">
        <v>46</v>
      </c>
      <c r="W90" t="s">
        <v>47</v>
      </c>
      <c r="X90" t="s">
        <v>47</v>
      </c>
      <c r="Y90" t="s">
        <v>47</v>
      </c>
      <c r="Z90" t="s">
        <v>47</v>
      </c>
      <c r="AA90" t="s">
        <v>47</v>
      </c>
      <c r="AB90" t="s">
        <v>47</v>
      </c>
      <c r="AC90" s="2" t="s">
        <v>369</v>
      </c>
      <c r="AD90" t="s">
        <v>41</v>
      </c>
      <c r="AE90" t="s">
        <v>41</v>
      </c>
      <c r="AF90" t="s">
        <v>41</v>
      </c>
      <c r="AG90" t="s">
        <v>41</v>
      </c>
      <c r="AH90" t="s">
        <v>41</v>
      </c>
      <c r="AI90" s="2" t="s">
        <v>41</v>
      </c>
    </row>
    <row r="91" spans="1:35" ht="285" x14ac:dyDescent="0.25">
      <c r="A91" s="8" t="s">
        <v>360</v>
      </c>
      <c r="B91" s="6" t="s">
        <v>274</v>
      </c>
      <c r="C91" s="7">
        <v>46128</v>
      </c>
      <c r="D91" s="9" t="str">
        <f>HYPERLINK("https://www.epingalert.org/en/Search?viewData= G/TBT/N/BDI/742, G/TBT/N/KEN/2032, G/TBT/N/RWA/1392, G/TBT/N/TZA/1577, G/TBT/N/UGA/2345"," G/TBT/N/BDI/742, G/TBT/N/KEN/2032, G/TBT/N/RWA/1392, G/TBT/N/TZA/1577, G/TBT/N/UGA/2345")</f>
        <v xml:space="preserve"> G/TBT/N/BDI/742, G/TBT/N/KEN/2032, G/TBT/N/RWA/1392, G/TBT/N/TZA/1577, G/TBT/N/UGA/2345</v>
      </c>
      <c r="E91" s="8" t="s">
        <v>370</v>
      </c>
      <c r="F91" s="8" t="s">
        <v>371</v>
      </c>
      <c r="H91" s="8" t="s">
        <v>41</v>
      </c>
      <c r="I91" s="8" t="s">
        <v>361</v>
      </c>
      <c r="J91" s="8" t="s">
        <v>362</v>
      </c>
      <c r="K91" s="8" t="s">
        <v>41</v>
      </c>
      <c r="L91" s="8" t="s">
        <v>41</v>
      </c>
      <c r="M91" s="6"/>
      <c r="N91" s="7">
        <v>46188</v>
      </c>
      <c r="O91" s="7" t="s">
        <v>363</v>
      </c>
      <c r="P91" s="7" t="s">
        <v>42</v>
      </c>
      <c r="Q91" s="6" t="s">
        <v>44</v>
      </c>
      <c r="R91" s="8" t="s">
        <v>372</v>
      </c>
      <c r="S91" t="str">
        <f>HYPERLINK("https://docs.wto.org/imrd/directdoc.asp?DDFDocuments/t/G/TBTN26/BDI742.docx", "https://docs.wto.org/imrd/directdoc.asp?DDFDocuments/t/G/TBTN26/BDI742.docx")</f>
        <v>https://docs.wto.org/imrd/directdoc.asp?DDFDocuments/t/G/TBTN26/BDI742.docx</v>
      </c>
      <c r="T91" t="str">
        <f>HYPERLINK("https://docs.wto.org/imrd/directdoc.asp?DDFDocuments/u/G/TBTN26/BDI742.docx", "https://docs.wto.org/imrd/directdoc.asp?DDFDocuments/u/G/TBTN26/BDI742.docx")</f>
        <v>https://docs.wto.org/imrd/directdoc.asp?DDFDocuments/u/G/TBTN26/BDI742.docx</v>
      </c>
      <c r="U91" t="str">
        <f>HYPERLINK("https://docs.wto.org/imrd/directdoc.asp?DDFDocuments/v/G/TBTN26/BDI742.docx", "https://docs.wto.org/imrd/directdoc.asp?DDFDocuments/v/G/TBTN26/BDI742.docx")</f>
        <v>https://docs.wto.org/imrd/directdoc.asp?DDFDocuments/v/G/TBTN26/BDI742.docx</v>
      </c>
      <c r="V91" t="s">
        <v>46</v>
      </c>
      <c r="W91" t="s">
        <v>47</v>
      </c>
      <c r="X91" t="s">
        <v>47</v>
      </c>
      <c r="Y91" t="s">
        <v>47</v>
      </c>
      <c r="Z91" t="s">
        <v>47</v>
      </c>
      <c r="AA91" t="s">
        <v>47</v>
      </c>
      <c r="AB91" t="s">
        <v>47</v>
      </c>
      <c r="AC91" s="2" t="s">
        <v>373</v>
      </c>
      <c r="AD91" t="s">
        <v>41</v>
      </c>
      <c r="AE91" t="s">
        <v>41</v>
      </c>
      <c r="AF91" t="s">
        <v>41</v>
      </c>
      <c r="AG91" t="s">
        <v>41</v>
      </c>
      <c r="AH91" t="s">
        <v>41</v>
      </c>
      <c r="AI91" s="2" t="s">
        <v>41</v>
      </c>
    </row>
    <row r="92" spans="1:35" ht="285" x14ac:dyDescent="0.25">
      <c r="A92" s="8" t="s">
        <v>360</v>
      </c>
      <c r="B92" s="6" t="s">
        <v>283</v>
      </c>
      <c r="C92" s="7">
        <v>46128</v>
      </c>
      <c r="D92" s="9" t="str">
        <f>HYPERLINK("https://www.epingalert.org/en/Search?viewData= G/TBT/N/BDI/742, G/TBT/N/KEN/2032, G/TBT/N/RWA/1392, G/TBT/N/TZA/1577, G/TBT/N/UGA/2345"," G/TBT/N/BDI/742, G/TBT/N/KEN/2032, G/TBT/N/RWA/1392, G/TBT/N/TZA/1577, G/TBT/N/UGA/2345")</f>
        <v xml:space="preserve"> G/TBT/N/BDI/742, G/TBT/N/KEN/2032, G/TBT/N/RWA/1392, G/TBT/N/TZA/1577, G/TBT/N/UGA/2345</v>
      </c>
      <c r="E92" s="8" t="s">
        <v>370</v>
      </c>
      <c r="F92" s="8" t="s">
        <v>371</v>
      </c>
      <c r="H92" s="8" t="s">
        <v>41</v>
      </c>
      <c r="I92" s="8" t="s">
        <v>361</v>
      </c>
      <c r="J92" s="8" t="s">
        <v>362</v>
      </c>
      <c r="K92" s="8" t="s">
        <v>41</v>
      </c>
      <c r="L92" s="8" t="s">
        <v>41</v>
      </c>
      <c r="M92" s="6"/>
      <c r="N92" s="7">
        <v>46188</v>
      </c>
      <c r="O92" s="7" t="s">
        <v>363</v>
      </c>
      <c r="P92" s="7" t="s">
        <v>42</v>
      </c>
      <c r="Q92" s="6" t="s">
        <v>44</v>
      </c>
      <c r="R92" s="8" t="s">
        <v>372</v>
      </c>
      <c r="S92" t="str">
        <f>HYPERLINK("https://docs.wto.org/imrd/directdoc.asp?DDFDocuments/t/G/TBTN26/BDI742.docx", "https://docs.wto.org/imrd/directdoc.asp?DDFDocuments/t/G/TBTN26/BDI742.docx")</f>
        <v>https://docs.wto.org/imrd/directdoc.asp?DDFDocuments/t/G/TBTN26/BDI742.docx</v>
      </c>
      <c r="T92" t="str">
        <f>HYPERLINK("https://docs.wto.org/imrd/directdoc.asp?DDFDocuments/u/G/TBTN26/BDI742.docx", "https://docs.wto.org/imrd/directdoc.asp?DDFDocuments/u/G/TBTN26/BDI742.docx")</f>
        <v>https://docs.wto.org/imrd/directdoc.asp?DDFDocuments/u/G/TBTN26/BDI742.docx</v>
      </c>
      <c r="U92" t="str">
        <f>HYPERLINK("https://docs.wto.org/imrd/directdoc.asp?DDFDocuments/v/G/TBTN26/BDI742.docx", "https://docs.wto.org/imrd/directdoc.asp?DDFDocuments/v/G/TBTN26/BDI742.docx")</f>
        <v>https://docs.wto.org/imrd/directdoc.asp?DDFDocuments/v/G/TBTN26/BDI742.docx</v>
      </c>
      <c r="V92" t="s">
        <v>46</v>
      </c>
      <c r="W92" t="s">
        <v>47</v>
      </c>
      <c r="X92" t="s">
        <v>47</v>
      </c>
      <c r="Y92" t="s">
        <v>47</v>
      </c>
      <c r="Z92" t="s">
        <v>47</v>
      </c>
      <c r="AA92" t="s">
        <v>47</v>
      </c>
      <c r="AB92" t="s">
        <v>47</v>
      </c>
      <c r="AC92" s="2" t="s">
        <v>373</v>
      </c>
      <c r="AD92" t="s">
        <v>41</v>
      </c>
      <c r="AE92" t="s">
        <v>41</v>
      </c>
      <c r="AF92" t="s">
        <v>41</v>
      </c>
      <c r="AG92" t="s">
        <v>41</v>
      </c>
      <c r="AH92" t="s">
        <v>41</v>
      </c>
      <c r="AI92" s="2" t="s">
        <v>41</v>
      </c>
    </row>
    <row r="93" spans="1:35" ht="285" x14ac:dyDescent="0.25">
      <c r="A93" s="8" t="s">
        <v>360</v>
      </c>
      <c r="B93" s="6" t="s">
        <v>284</v>
      </c>
      <c r="C93" s="7">
        <v>46128</v>
      </c>
      <c r="D93" s="9" t="str">
        <f>HYPERLINK("https://www.epingalert.org/en/Search?viewData= G/TBT/N/BDI/742, G/TBT/N/KEN/2032, G/TBT/N/RWA/1392, G/TBT/N/TZA/1577, G/TBT/N/UGA/2345"," G/TBT/N/BDI/742, G/TBT/N/KEN/2032, G/TBT/N/RWA/1392, G/TBT/N/TZA/1577, G/TBT/N/UGA/2345")</f>
        <v xml:space="preserve"> G/TBT/N/BDI/742, G/TBT/N/KEN/2032, G/TBT/N/RWA/1392, G/TBT/N/TZA/1577, G/TBT/N/UGA/2345</v>
      </c>
      <c r="E93" s="8" t="s">
        <v>370</v>
      </c>
      <c r="F93" s="8" t="s">
        <v>371</v>
      </c>
      <c r="H93" s="8" t="s">
        <v>41</v>
      </c>
      <c r="I93" s="8" t="s">
        <v>361</v>
      </c>
      <c r="J93" s="8" t="s">
        <v>362</v>
      </c>
      <c r="K93" s="8" t="s">
        <v>41</v>
      </c>
      <c r="L93" s="8" t="s">
        <v>41</v>
      </c>
      <c r="M93" s="6"/>
      <c r="N93" s="7">
        <v>46188</v>
      </c>
      <c r="O93" s="7" t="s">
        <v>363</v>
      </c>
      <c r="P93" s="7" t="s">
        <v>42</v>
      </c>
      <c r="Q93" s="6" t="s">
        <v>44</v>
      </c>
      <c r="R93" s="8" t="s">
        <v>372</v>
      </c>
      <c r="S93" t="str">
        <f>HYPERLINK("https://docs.wto.org/imrd/directdoc.asp?DDFDocuments/t/G/TBTN26/BDI742.docx", "https://docs.wto.org/imrd/directdoc.asp?DDFDocuments/t/G/TBTN26/BDI742.docx")</f>
        <v>https://docs.wto.org/imrd/directdoc.asp?DDFDocuments/t/G/TBTN26/BDI742.docx</v>
      </c>
      <c r="T93" t="str">
        <f>HYPERLINK("https://docs.wto.org/imrd/directdoc.asp?DDFDocuments/u/G/TBTN26/BDI742.docx", "https://docs.wto.org/imrd/directdoc.asp?DDFDocuments/u/G/TBTN26/BDI742.docx")</f>
        <v>https://docs.wto.org/imrd/directdoc.asp?DDFDocuments/u/G/TBTN26/BDI742.docx</v>
      </c>
      <c r="U93" t="str">
        <f>HYPERLINK("https://docs.wto.org/imrd/directdoc.asp?DDFDocuments/v/G/TBTN26/BDI742.docx", "https://docs.wto.org/imrd/directdoc.asp?DDFDocuments/v/G/TBTN26/BDI742.docx")</f>
        <v>https://docs.wto.org/imrd/directdoc.asp?DDFDocuments/v/G/TBTN26/BDI742.docx</v>
      </c>
      <c r="V93" t="s">
        <v>46</v>
      </c>
      <c r="W93" t="s">
        <v>47</v>
      </c>
      <c r="X93" t="s">
        <v>47</v>
      </c>
      <c r="Y93" t="s">
        <v>47</v>
      </c>
      <c r="Z93" t="s">
        <v>47</v>
      </c>
      <c r="AA93" t="s">
        <v>47</v>
      </c>
      <c r="AB93" t="s">
        <v>47</v>
      </c>
      <c r="AC93" s="2" t="s">
        <v>373</v>
      </c>
      <c r="AD93" t="s">
        <v>41</v>
      </c>
      <c r="AE93" t="s">
        <v>41</v>
      </c>
      <c r="AF93" t="s">
        <v>41</v>
      </c>
      <c r="AG93" t="s">
        <v>41</v>
      </c>
      <c r="AH93" t="s">
        <v>41</v>
      </c>
      <c r="AI93" s="2" t="s">
        <v>41</v>
      </c>
    </row>
    <row r="94" spans="1:35" ht="285" x14ac:dyDescent="0.25">
      <c r="A94" s="8" t="s">
        <v>360</v>
      </c>
      <c r="B94" s="6" t="s">
        <v>285</v>
      </c>
      <c r="C94" s="7">
        <v>46128</v>
      </c>
      <c r="D94" s="9" t="str">
        <f>HYPERLINK("https://www.epingalert.org/en/Search?viewData= G/TBT/N/BDI/742, G/TBT/N/KEN/2032, G/TBT/N/RWA/1392, G/TBT/N/TZA/1577, G/TBT/N/UGA/2345"," G/TBT/N/BDI/742, G/TBT/N/KEN/2032, G/TBT/N/RWA/1392, G/TBT/N/TZA/1577, G/TBT/N/UGA/2345")</f>
        <v xml:space="preserve"> G/TBT/N/BDI/742, G/TBT/N/KEN/2032, G/TBT/N/RWA/1392, G/TBT/N/TZA/1577, G/TBT/N/UGA/2345</v>
      </c>
      <c r="E94" s="8" t="s">
        <v>370</v>
      </c>
      <c r="F94" s="8" t="s">
        <v>371</v>
      </c>
      <c r="H94" s="8" t="s">
        <v>41</v>
      </c>
      <c r="I94" s="8" t="s">
        <v>361</v>
      </c>
      <c r="J94" s="8" t="s">
        <v>362</v>
      </c>
      <c r="K94" s="8" t="s">
        <v>41</v>
      </c>
      <c r="L94" s="8" t="s">
        <v>41</v>
      </c>
      <c r="M94" s="6"/>
      <c r="N94" s="7">
        <v>46188</v>
      </c>
      <c r="O94" s="7" t="s">
        <v>363</v>
      </c>
      <c r="P94" s="7" t="s">
        <v>42</v>
      </c>
      <c r="Q94" s="6" t="s">
        <v>44</v>
      </c>
      <c r="R94" s="8" t="s">
        <v>372</v>
      </c>
      <c r="S94" t="str">
        <f>HYPERLINK("https://docs.wto.org/imrd/directdoc.asp?DDFDocuments/t/G/TBTN26/BDI742.docx", "https://docs.wto.org/imrd/directdoc.asp?DDFDocuments/t/G/TBTN26/BDI742.docx")</f>
        <v>https://docs.wto.org/imrd/directdoc.asp?DDFDocuments/t/G/TBTN26/BDI742.docx</v>
      </c>
      <c r="T94" t="str">
        <f>HYPERLINK("https://docs.wto.org/imrd/directdoc.asp?DDFDocuments/u/G/TBTN26/BDI742.docx", "https://docs.wto.org/imrd/directdoc.asp?DDFDocuments/u/G/TBTN26/BDI742.docx")</f>
        <v>https://docs.wto.org/imrd/directdoc.asp?DDFDocuments/u/G/TBTN26/BDI742.docx</v>
      </c>
      <c r="U94" t="str">
        <f>HYPERLINK("https://docs.wto.org/imrd/directdoc.asp?DDFDocuments/v/G/TBTN26/BDI742.docx", "https://docs.wto.org/imrd/directdoc.asp?DDFDocuments/v/G/TBTN26/BDI742.docx")</f>
        <v>https://docs.wto.org/imrd/directdoc.asp?DDFDocuments/v/G/TBTN26/BDI742.docx</v>
      </c>
      <c r="V94" t="s">
        <v>46</v>
      </c>
      <c r="W94" t="s">
        <v>47</v>
      </c>
      <c r="X94" t="s">
        <v>47</v>
      </c>
      <c r="Y94" t="s">
        <v>47</v>
      </c>
      <c r="Z94" t="s">
        <v>47</v>
      </c>
      <c r="AA94" t="s">
        <v>47</v>
      </c>
      <c r="AB94" t="s">
        <v>47</v>
      </c>
      <c r="AC94" s="2" t="s">
        <v>373</v>
      </c>
      <c r="AD94" t="s">
        <v>41</v>
      </c>
      <c r="AE94" t="s">
        <v>41</v>
      </c>
      <c r="AF94" t="s">
        <v>41</v>
      </c>
      <c r="AG94" t="s">
        <v>41</v>
      </c>
      <c r="AH94" t="s">
        <v>41</v>
      </c>
      <c r="AI94" s="2" t="s">
        <v>41</v>
      </c>
    </row>
    <row r="95" spans="1:35" ht="285" x14ac:dyDescent="0.25">
      <c r="A95" s="8" t="s">
        <v>360</v>
      </c>
      <c r="B95" s="6" t="s">
        <v>286</v>
      </c>
      <c r="C95" s="7">
        <v>46128</v>
      </c>
      <c r="D95" s="9" t="str">
        <f>HYPERLINK("https://www.epingalert.org/en/Search?viewData= G/TBT/N/BDI/742, G/TBT/N/KEN/2032, G/TBT/N/RWA/1392, G/TBT/N/TZA/1577, G/TBT/N/UGA/2345"," G/TBT/N/BDI/742, G/TBT/N/KEN/2032, G/TBT/N/RWA/1392, G/TBT/N/TZA/1577, G/TBT/N/UGA/2345")</f>
        <v xml:space="preserve"> G/TBT/N/BDI/742, G/TBT/N/KEN/2032, G/TBT/N/RWA/1392, G/TBT/N/TZA/1577, G/TBT/N/UGA/2345</v>
      </c>
      <c r="E95" s="8" t="s">
        <v>370</v>
      </c>
      <c r="F95" s="8" t="s">
        <v>371</v>
      </c>
      <c r="H95" s="8" t="s">
        <v>41</v>
      </c>
      <c r="I95" s="8" t="s">
        <v>361</v>
      </c>
      <c r="J95" s="8" t="s">
        <v>362</v>
      </c>
      <c r="K95" s="8" t="s">
        <v>41</v>
      </c>
      <c r="L95" s="8" t="s">
        <v>41</v>
      </c>
      <c r="M95" s="6"/>
      <c r="N95" s="7">
        <v>46188</v>
      </c>
      <c r="O95" s="7" t="s">
        <v>363</v>
      </c>
      <c r="P95" s="7" t="s">
        <v>42</v>
      </c>
      <c r="Q95" s="6" t="s">
        <v>44</v>
      </c>
      <c r="R95" s="8" t="s">
        <v>372</v>
      </c>
      <c r="S95" t="str">
        <f>HYPERLINK("https://docs.wto.org/imrd/directdoc.asp?DDFDocuments/t/G/TBTN26/BDI742.docx", "https://docs.wto.org/imrd/directdoc.asp?DDFDocuments/t/G/TBTN26/BDI742.docx")</f>
        <v>https://docs.wto.org/imrd/directdoc.asp?DDFDocuments/t/G/TBTN26/BDI742.docx</v>
      </c>
      <c r="T95" t="str">
        <f>HYPERLINK("https://docs.wto.org/imrd/directdoc.asp?DDFDocuments/u/G/TBTN26/BDI742.docx", "https://docs.wto.org/imrd/directdoc.asp?DDFDocuments/u/G/TBTN26/BDI742.docx")</f>
        <v>https://docs.wto.org/imrd/directdoc.asp?DDFDocuments/u/G/TBTN26/BDI742.docx</v>
      </c>
      <c r="U95" t="str">
        <f>HYPERLINK("https://docs.wto.org/imrd/directdoc.asp?DDFDocuments/v/G/TBTN26/BDI742.docx", "https://docs.wto.org/imrd/directdoc.asp?DDFDocuments/v/G/TBTN26/BDI742.docx")</f>
        <v>https://docs.wto.org/imrd/directdoc.asp?DDFDocuments/v/G/TBTN26/BDI742.docx</v>
      </c>
      <c r="V95" t="s">
        <v>46</v>
      </c>
      <c r="W95" t="s">
        <v>47</v>
      </c>
      <c r="X95" t="s">
        <v>47</v>
      </c>
      <c r="Y95" t="s">
        <v>47</v>
      </c>
      <c r="Z95" t="s">
        <v>47</v>
      </c>
      <c r="AA95" t="s">
        <v>47</v>
      </c>
      <c r="AB95" t="s">
        <v>47</v>
      </c>
      <c r="AC95" s="2" t="s">
        <v>373</v>
      </c>
      <c r="AD95" t="s">
        <v>41</v>
      </c>
      <c r="AE95" t="s">
        <v>41</v>
      </c>
      <c r="AF95" t="s">
        <v>41</v>
      </c>
      <c r="AG95" t="s">
        <v>41</v>
      </c>
      <c r="AH95" t="s">
        <v>41</v>
      </c>
      <c r="AI95" s="2" t="s">
        <v>41</v>
      </c>
    </row>
    <row r="96" spans="1:35" ht="240" x14ac:dyDescent="0.25">
      <c r="A96" s="8" t="s">
        <v>360</v>
      </c>
      <c r="B96" s="6" t="s">
        <v>274</v>
      </c>
      <c r="C96" s="7">
        <v>46128</v>
      </c>
      <c r="D96" s="9" t="str">
        <f>HYPERLINK("https://www.epingalert.org/en/Search?viewData= G/TBT/N/BDI/743, G/TBT/N/KEN/2033, G/TBT/N/RWA/1393, G/TBT/N/TZA/1578, G/TBT/N/UGA/2346"," G/TBT/N/BDI/743, G/TBT/N/KEN/2033, G/TBT/N/RWA/1393, G/TBT/N/TZA/1578, G/TBT/N/UGA/2346")</f>
        <v xml:space="preserve"> G/TBT/N/BDI/743, G/TBT/N/KEN/2033, G/TBT/N/RWA/1393, G/TBT/N/TZA/1578, G/TBT/N/UGA/2346</v>
      </c>
      <c r="E96" s="8" t="s">
        <v>374</v>
      </c>
      <c r="F96" s="8" t="s">
        <v>375</v>
      </c>
      <c r="H96" s="8" t="s">
        <v>41</v>
      </c>
      <c r="I96" s="8" t="s">
        <v>361</v>
      </c>
      <c r="J96" s="8" t="s">
        <v>362</v>
      </c>
      <c r="K96" s="8" t="s">
        <v>41</v>
      </c>
      <c r="L96" s="8" t="s">
        <v>41</v>
      </c>
      <c r="M96" s="6"/>
      <c r="N96" s="7">
        <v>46188</v>
      </c>
      <c r="O96" s="7" t="s">
        <v>363</v>
      </c>
      <c r="P96" s="7" t="s">
        <v>42</v>
      </c>
      <c r="Q96" s="6" t="s">
        <v>44</v>
      </c>
      <c r="R96" s="8" t="s">
        <v>376</v>
      </c>
      <c r="S96" t="str">
        <f>HYPERLINK("https://docs.wto.org/imrd/directdoc.asp?DDFDocuments/t/G/TBTN26/BDI743.docx", "https://docs.wto.org/imrd/directdoc.asp?DDFDocuments/t/G/TBTN26/BDI743.docx")</f>
        <v>https://docs.wto.org/imrd/directdoc.asp?DDFDocuments/t/G/TBTN26/BDI743.docx</v>
      </c>
      <c r="T96" t="str">
        <f>HYPERLINK("https://docs.wto.org/imrd/directdoc.asp?DDFDocuments/u/G/TBTN26/BDI743.docx", "https://docs.wto.org/imrd/directdoc.asp?DDFDocuments/u/G/TBTN26/BDI743.docx")</f>
        <v>https://docs.wto.org/imrd/directdoc.asp?DDFDocuments/u/G/TBTN26/BDI743.docx</v>
      </c>
      <c r="U96" t="str">
        <f>HYPERLINK("https://docs.wto.org/imrd/directdoc.asp?DDFDocuments/v/G/TBTN26/BDI743.docx", "https://docs.wto.org/imrd/directdoc.asp?DDFDocuments/v/G/TBTN26/BDI743.docx")</f>
        <v>https://docs.wto.org/imrd/directdoc.asp?DDFDocuments/v/G/TBTN26/BDI743.docx</v>
      </c>
      <c r="V96" t="s">
        <v>46</v>
      </c>
      <c r="W96" t="s">
        <v>47</v>
      </c>
      <c r="X96" t="s">
        <v>47</v>
      </c>
      <c r="Y96" t="s">
        <v>47</v>
      </c>
      <c r="Z96" t="s">
        <v>47</v>
      </c>
      <c r="AA96" t="s">
        <v>47</v>
      </c>
      <c r="AB96" t="s">
        <v>47</v>
      </c>
      <c r="AC96" s="2" t="s">
        <v>377</v>
      </c>
      <c r="AD96" t="s">
        <v>41</v>
      </c>
      <c r="AE96" t="s">
        <v>41</v>
      </c>
      <c r="AF96" t="s">
        <v>41</v>
      </c>
      <c r="AG96" t="s">
        <v>41</v>
      </c>
      <c r="AH96" t="s">
        <v>41</v>
      </c>
      <c r="AI96" s="2" t="s">
        <v>41</v>
      </c>
    </row>
    <row r="97" spans="1:35" ht="240" x14ac:dyDescent="0.25">
      <c r="A97" s="8" t="s">
        <v>360</v>
      </c>
      <c r="B97" s="6" t="s">
        <v>283</v>
      </c>
      <c r="C97" s="7">
        <v>46128</v>
      </c>
      <c r="D97" s="9" t="str">
        <f>HYPERLINK("https://www.epingalert.org/en/Search?viewData= G/TBT/N/BDI/743, G/TBT/N/KEN/2033, G/TBT/N/RWA/1393, G/TBT/N/TZA/1578, G/TBT/N/UGA/2346"," G/TBT/N/BDI/743, G/TBT/N/KEN/2033, G/TBT/N/RWA/1393, G/TBT/N/TZA/1578, G/TBT/N/UGA/2346")</f>
        <v xml:space="preserve"> G/TBT/N/BDI/743, G/TBT/N/KEN/2033, G/TBT/N/RWA/1393, G/TBT/N/TZA/1578, G/TBT/N/UGA/2346</v>
      </c>
      <c r="E97" s="8" t="s">
        <v>374</v>
      </c>
      <c r="F97" s="8" t="s">
        <v>375</v>
      </c>
      <c r="H97" s="8" t="s">
        <v>41</v>
      </c>
      <c r="I97" s="8" t="s">
        <v>361</v>
      </c>
      <c r="J97" s="8" t="s">
        <v>362</v>
      </c>
      <c r="K97" s="8" t="s">
        <v>41</v>
      </c>
      <c r="L97" s="8" t="s">
        <v>41</v>
      </c>
      <c r="M97" s="6"/>
      <c r="N97" s="7">
        <v>46188</v>
      </c>
      <c r="O97" s="7" t="s">
        <v>363</v>
      </c>
      <c r="P97" s="7" t="s">
        <v>42</v>
      </c>
      <c r="Q97" s="6" t="s">
        <v>44</v>
      </c>
      <c r="R97" s="8" t="s">
        <v>376</v>
      </c>
      <c r="S97" t="str">
        <f>HYPERLINK("https://docs.wto.org/imrd/directdoc.asp?DDFDocuments/t/G/TBTN26/BDI743.docx", "https://docs.wto.org/imrd/directdoc.asp?DDFDocuments/t/G/TBTN26/BDI743.docx")</f>
        <v>https://docs.wto.org/imrd/directdoc.asp?DDFDocuments/t/G/TBTN26/BDI743.docx</v>
      </c>
      <c r="T97" t="str">
        <f>HYPERLINK("https://docs.wto.org/imrd/directdoc.asp?DDFDocuments/u/G/TBTN26/BDI743.docx", "https://docs.wto.org/imrd/directdoc.asp?DDFDocuments/u/G/TBTN26/BDI743.docx")</f>
        <v>https://docs.wto.org/imrd/directdoc.asp?DDFDocuments/u/G/TBTN26/BDI743.docx</v>
      </c>
      <c r="U97" t="str">
        <f>HYPERLINK("https://docs.wto.org/imrd/directdoc.asp?DDFDocuments/v/G/TBTN26/BDI743.docx", "https://docs.wto.org/imrd/directdoc.asp?DDFDocuments/v/G/TBTN26/BDI743.docx")</f>
        <v>https://docs.wto.org/imrd/directdoc.asp?DDFDocuments/v/G/TBTN26/BDI743.docx</v>
      </c>
      <c r="V97" t="s">
        <v>46</v>
      </c>
      <c r="W97" t="s">
        <v>47</v>
      </c>
      <c r="X97" t="s">
        <v>47</v>
      </c>
      <c r="Y97" t="s">
        <v>47</v>
      </c>
      <c r="Z97" t="s">
        <v>47</v>
      </c>
      <c r="AA97" t="s">
        <v>47</v>
      </c>
      <c r="AB97" t="s">
        <v>47</v>
      </c>
      <c r="AC97" s="2" t="s">
        <v>377</v>
      </c>
      <c r="AD97" t="s">
        <v>41</v>
      </c>
      <c r="AE97" t="s">
        <v>41</v>
      </c>
      <c r="AF97" t="s">
        <v>41</v>
      </c>
      <c r="AG97" t="s">
        <v>41</v>
      </c>
      <c r="AH97" t="s">
        <v>41</v>
      </c>
      <c r="AI97" s="2" t="s">
        <v>41</v>
      </c>
    </row>
    <row r="98" spans="1:35" ht="240" x14ac:dyDescent="0.25">
      <c r="A98" s="8" t="s">
        <v>360</v>
      </c>
      <c r="B98" s="6" t="s">
        <v>284</v>
      </c>
      <c r="C98" s="7">
        <v>46128</v>
      </c>
      <c r="D98" s="9" t="str">
        <f>HYPERLINK("https://www.epingalert.org/en/Search?viewData= G/TBT/N/BDI/743, G/TBT/N/KEN/2033, G/TBT/N/RWA/1393, G/TBT/N/TZA/1578, G/TBT/N/UGA/2346"," G/TBT/N/BDI/743, G/TBT/N/KEN/2033, G/TBT/N/RWA/1393, G/TBT/N/TZA/1578, G/TBT/N/UGA/2346")</f>
        <v xml:space="preserve"> G/TBT/N/BDI/743, G/TBT/N/KEN/2033, G/TBT/N/RWA/1393, G/TBT/N/TZA/1578, G/TBT/N/UGA/2346</v>
      </c>
      <c r="E98" s="8" t="s">
        <v>374</v>
      </c>
      <c r="F98" s="8" t="s">
        <v>375</v>
      </c>
      <c r="H98" s="8" t="s">
        <v>41</v>
      </c>
      <c r="I98" s="8" t="s">
        <v>361</v>
      </c>
      <c r="J98" s="8" t="s">
        <v>362</v>
      </c>
      <c r="K98" s="8" t="s">
        <v>41</v>
      </c>
      <c r="L98" s="8" t="s">
        <v>41</v>
      </c>
      <c r="M98" s="6"/>
      <c r="N98" s="7">
        <v>46188</v>
      </c>
      <c r="O98" s="7" t="s">
        <v>363</v>
      </c>
      <c r="P98" s="7" t="s">
        <v>42</v>
      </c>
      <c r="Q98" s="6" t="s">
        <v>44</v>
      </c>
      <c r="R98" s="8" t="s">
        <v>376</v>
      </c>
      <c r="S98" t="str">
        <f>HYPERLINK("https://docs.wto.org/imrd/directdoc.asp?DDFDocuments/t/G/TBTN26/BDI743.docx", "https://docs.wto.org/imrd/directdoc.asp?DDFDocuments/t/G/TBTN26/BDI743.docx")</f>
        <v>https://docs.wto.org/imrd/directdoc.asp?DDFDocuments/t/G/TBTN26/BDI743.docx</v>
      </c>
      <c r="T98" t="str">
        <f>HYPERLINK("https://docs.wto.org/imrd/directdoc.asp?DDFDocuments/u/G/TBTN26/BDI743.docx", "https://docs.wto.org/imrd/directdoc.asp?DDFDocuments/u/G/TBTN26/BDI743.docx")</f>
        <v>https://docs.wto.org/imrd/directdoc.asp?DDFDocuments/u/G/TBTN26/BDI743.docx</v>
      </c>
      <c r="U98" t="str">
        <f>HYPERLINK("https://docs.wto.org/imrd/directdoc.asp?DDFDocuments/v/G/TBTN26/BDI743.docx", "https://docs.wto.org/imrd/directdoc.asp?DDFDocuments/v/G/TBTN26/BDI743.docx")</f>
        <v>https://docs.wto.org/imrd/directdoc.asp?DDFDocuments/v/G/TBTN26/BDI743.docx</v>
      </c>
      <c r="V98" t="s">
        <v>46</v>
      </c>
      <c r="W98" t="s">
        <v>47</v>
      </c>
      <c r="X98" t="s">
        <v>47</v>
      </c>
      <c r="Y98" t="s">
        <v>47</v>
      </c>
      <c r="Z98" t="s">
        <v>47</v>
      </c>
      <c r="AA98" t="s">
        <v>47</v>
      </c>
      <c r="AB98" t="s">
        <v>47</v>
      </c>
      <c r="AC98" s="2" t="s">
        <v>377</v>
      </c>
      <c r="AD98" t="s">
        <v>41</v>
      </c>
      <c r="AE98" t="s">
        <v>41</v>
      </c>
      <c r="AF98" t="s">
        <v>41</v>
      </c>
      <c r="AG98" t="s">
        <v>41</v>
      </c>
      <c r="AH98" t="s">
        <v>41</v>
      </c>
      <c r="AI98" s="2" t="s">
        <v>41</v>
      </c>
    </row>
    <row r="99" spans="1:35" ht="240" x14ac:dyDescent="0.25">
      <c r="A99" s="8" t="s">
        <v>360</v>
      </c>
      <c r="B99" s="6" t="s">
        <v>285</v>
      </c>
      <c r="C99" s="7">
        <v>46128</v>
      </c>
      <c r="D99" s="9" t="str">
        <f>HYPERLINK("https://www.epingalert.org/en/Search?viewData= G/TBT/N/BDI/743, G/TBT/N/KEN/2033, G/TBT/N/RWA/1393, G/TBT/N/TZA/1578, G/TBT/N/UGA/2346"," G/TBT/N/BDI/743, G/TBT/N/KEN/2033, G/TBT/N/RWA/1393, G/TBT/N/TZA/1578, G/TBT/N/UGA/2346")</f>
        <v xml:space="preserve"> G/TBT/N/BDI/743, G/TBT/N/KEN/2033, G/TBT/N/RWA/1393, G/TBT/N/TZA/1578, G/TBT/N/UGA/2346</v>
      </c>
      <c r="E99" s="8" t="s">
        <v>374</v>
      </c>
      <c r="F99" s="8" t="s">
        <v>375</v>
      </c>
      <c r="H99" s="8" t="s">
        <v>41</v>
      </c>
      <c r="I99" s="8" t="s">
        <v>361</v>
      </c>
      <c r="J99" s="8" t="s">
        <v>362</v>
      </c>
      <c r="K99" s="8" t="s">
        <v>41</v>
      </c>
      <c r="L99" s="8" t="s">
        <v>41</v>
      </c>
      <c r="M99" s="6"/>
      <c r="N99" s="7">
        <v>46188</v>
      </c>
      <c r="O99" s="7" t="s">
        <v>363</v>
      </c>
      <c r="P99" s="7" t="s">
        <v>42</v>
      </c>
      <c r="Q99" s="6" t="s">
        <v>44</v>
      </c>
      <c r="R99" s="8" t="s">
        <v>376</v>
      </c>
      <c r="S99" t="str">
        <f>HYPERLINK("https://docs.wto.org/imrd/directdoc.asp?DDFDocuments/t/G/TBTN26/BDI743.docx", "https://docs.wto.org/imrd/directdoc.asp?DDFDocuments/t/G/TBTN26/BDI743.docx")</f>
        <v>https://docs.wto.org/imrd/directdoc.asp?DDFDocuments/t/G/TBTN26/BDI743.docx</v>
      </c>
      <c r="T99" t="str">
        <f>HYPERLINK("https://docs.wto.org/imrd/directdoc.asp?DDFDocuments/u/G/TBTN26/BDI743.docx", "https://docs.wto.org/imrd/directdoc.asp?DDFDocuments/u/G/TBTN26/BDI743.docx")</f>
        <v>https://docs.wto.org/imrd/directdoc.asp?DDFDocuments/u/G/TBTN26/BDI743.docx</v>
      </c>
      <c r="U99" t="str">
        <f>HYPERLINK("https://docs.wto.org/imrd/directdoc.asp?DDFDocuments/v/G/TBTN26/BDI743.docx", "https://docs.wto.org/imrd/directdoc.asp?DDFDocuments/v/G/TBTN26/BDI743.docx")</f>
        <v>https://docs.wto.org/imrd/directdoc.asp?DDFDocuments/v/G/TBTN26/BDI743.docx</v>
      </c>
      <c r="V99" t="s">
        <v>46</v>
      </c>
      <c r="W99" t="s">
        <v>47</v>
      </c>
      <c r="X99" t="s">
        <v>47</v>
      </c>
      <c r="Y99" t="s">
        <v>47</v>
      </c>
      <c r="Z99" t="s">
        <v>47</v>
      </c>
      <c r="AA99" t="s">
        <v>47</v>
      </c>
      <c r="AB99" t="s">
        <v>47</v>
      </c>
      <c r="AC99" s="2" t="s">
        <v>377</v>
      </c>
      <c r="AD99" t="s">
        <v>41</v>
      </c>
      <c r="AE99" t="s">
        <v>41</v>
      </c>
      <c r="AF99" t="s">
        <v>41</v>
      </c>
      <c r="AG99" t="s">
        <v>41</v>
      </c>
      <c r="AH99" t="s">
        <v>41</v>
      </c>
      <c r="AI99" s="2" t="s">
        <v>41</v>
      </c>
    </row>
    <row r="100" spans="1:35" ht="240" x14ac:dyDescent="0.25">
      <c r="A100" s="8" t="s">
        <v>360</v>
      </c>
      <c r="B100" s="6" t="s">
        <v>286</v>
      </c>
      <c r="C100" s="7">
        <v>46128</v>
      </c>
      <c r="D100" s="9" t="str">
        <f>HYPERLINK("https://www.epingalert.org/en/Search?viewData= G/TBT/N/BDI/743, G/TBT/N/KEN/2033, G/TBT/N/RWA/1393, G/TBT/N/TZA/1578, G/TBT/N/UGA/2346"," G/TBT/N/BDI/743, G/TBT/N/KEN/2033, G/TBT/N/RWA/1393, G/TBT/N/TZA/1578, G/TBT/N/UGA/2346")</f>
        <v xml:space="preserve"> G/TBT/N/BDI/743, G/TBT/N/KEN/2033, G/TBT/N/RWA/1393, G/TBT/N/TZA/1578, G/TBT/N/UGA/2346</v>
      </c>
      <c r="E100" s="8" t="s">
        <v>374</v>
      </c>
      <c r="F100" s="8" t="s">
        <v>375</v>
      </c>
      <c r="H100" s="8" t="s">
        <v>41</v>
      </c>
      <c r="I100" s="8" t="s">
        <v>361</v>
      </c>
      <c r="J100" s="8" t="s">
        <v>362</v>
      </c>
      <c r="K100" s="8" t="s">
        <v>41</v>
      </c>
      <c r="L100" s="8" t="s">
        <v>41</v>
      </c>
      <c r="M100" s="6"/>
      <c r="N100" s="7">
        <v>46188</v>
      </c>
      <c r="O100" s="7" t="s">
        <v>363</v>
      </c>
      <c r="P100" s="7" t="s">
        <v>42</v>
      </c>
      <c r="Q100" s="6" t="s">
        <v>44</v>
      </c>
      <c r="R100" s="8" t="s">
        <v>376</v>
      </c>
      <c r="S100" t="str">
        <f>HYPERLINK("https://docs.wto.org/imrd/directdoc.asp?DDFDocuments/t/G/TBTN26/BDI743.docx", "https://docs.wto.org/imrd/directdoc.asp?DDFDocuments/t/G/TBTN26/BDI743.docx")</f>
        <v>https://docs.wto.org/imrd/directdoc.asp?DDFDocuments/t/G/TBTN26/BDI743.docx</v>
      </c>
      <c r="T100" t="str">
        <f>HYPERLINK("https://docs.wto.org/imrd/directdoc.asp?DDFDocuments/u/G/TBTN26/BDI743.docx", "https://docs.wto.org/imrd/directdoc.asp?DDFDocuments/u/G/TBTN26/BDI743.docx")</f>
        <v>https://docs.wto.org/imrd/directdoc.asp?DDFDocuments/u/G/TBTN26/BDI743.docx</v>
      </c>
      <c r="U100" t="str">
        <f>HYPERLINK("https://docs.wto.org/imrd/directdoc.asp?DDFDocuments/v/G/TBTN26/BDI743.docx", "https://docs.wto.org/imrd/directdoc.asp?DDFDocuments/v/G/TBTN26/BDI743.docx")</f>
        <v>https://docs.wto.org/imrd/directdoc.asp?DDFDocuments/v/G/TBTN26/BDI743.docx</v>
      </c>
      <c r="V100" t="s">
        <v>46</v>
      </c>
      <c r="W100" t="s">
        <v>47</v>
      </c>
      <c r="X100" t="s">
        <v>47</v>
      </c>
      <c r="Y100" t="s">
        <v>47</v>
      </c>
      <c r="Z100" t="s">
        <v>47</v>
      </c>
      <c r="AA100" t="s">
        <v>47</v>
      </c>
      <c r="AB100" t="s">
        <v>47</v>
      </c>
      <c r="AC100" s="2" t="s">
        <v>377</v>
      </c>
      <c r="AD100" t="s">
        <v>41</v>
      </c>
      <c r="AE100" t="s">
        <v>41</v>
      </c>
      <c r="AF100" t="s">
        <v>41</v>
      </c>
      <c r="AG100" t="s">
        <v>41</v>
      </c>
      <c r="AH100" t="s">
        <v>41</v>
      </c>
      <c r="AI100" s="2" t="s">
        <v>41</v>
      </c>
    </row>
    <row r="101" spans="1:35" ht="120" x14ac:dyDescent="0.25">
      <c r="A101" s="8" t="s">
        <v>380</v>
      </c>
      <c r="B101" s="6" t="s">
        <v>274</v>
      </c>
      <c r="C101" s="7">
        <v>46128</v>
      </c>
      <c r="D101" s="9" t="str">
        <f>HYPERLINK("https://www.epingalert.org/en/Search?viewData= G/TBT/N/BDI/744, G/TBT/N/KEN/2034, G/TBT/N/RWA/1394, G/TBT/N/TZA/1579, G/TBT/N/UGA/2347"," G/TBT/N/BDI/744, G/TBT/N/KEN/2034, G/TBT/N/RWA/1394, G/TBT/N/TZA/1579, G/TBT/N/UGA/2347")</f>
        <v xml:space="preserve"> G/TBT/N/BDI/744, G/TBT/N/KEN/2034, G/TBT/N/RWA/1394, G/TBT/N/TZA/1579, G/TBT/N/UGA/2347</v>
      </c>
      <c r="E101" s="8" t="s">
        <v>378</v>
      </c>
      <c r="F101" s="8" t="s">
        <v>379</v>
      </c>
      <c r="H101" s="8" t="s">
        <v>41</v>
      </c>
      <c r="I101" s="8" t="s">
        <v>381</v>
      </c>
      <c r="J101" s="8" t="s">
        <v>362</v>
      </c>
      <c r="K101" s="8" t="s">
        <v>41</v>
      </c>
      <c r="L101" s="8" t="s">
        <v>41</v>
      </c>
      <c r="M101" s="6"/>
      <c r="N101" s="7">
        <v>46188</v>
      </c>
      <c r="O101" s="7" t="s">
        <v>363</v>
      </c>
      <c r="P101" s="7" t="s">
        <v>42</v>
      </c>
      <c r="Q101" s="6" t="s">
        <v>44</v>
      </c>
      <c r="R101" s="8" t="s">
        <v>382</v>
      </c>
      <c r="S101" t="str">
        <f>HYPERLINK("https://docs.wto.org/imrd/directdoc.asp?DDFDocuments/t/G/TBTN26/BDI744.docx", "https://docs.wto.org/imrd/directdoc.asp?DDFDocuments/t/G/TBTN26/BDI744.docx")</f>
        <v>https://docs.wto.org/imrd/directdoc.asp?DDFDocuments/t/G/TBTN26/BDI744.docx</v>
      </c>
      <c r="T101" t="str">
        <f>HYPERLINK("https://docs.wto.org/imrd/directdoc.asp?DDFDocuments/u/G/TBTN26/BDI744.docx", "https://docs.wto.org/imrd/directdoc.asp?DDFDocuments/u/G/TBTN26/BDI744.docx")</f>
        <v>https://docs.wto.org/imrd/directdoc.asp?DDFDocuments/u/G/TBTN26/BDI744.docx</v>
      </c>
      <c r="U101" t="str">
        <f>HYPERLINK("https://docs.wto.org/imrd/directdoc.asp?DDFDocuments/v/G/TBTN26/BDI744.docx", "https://docs.wto.org/imrd/directdoc.asp?DDFDocuments/v/G/TBTN26/BDI744.docx")</f>
        <v>https://docs.wto.org/imrd/directdoc.asp?DDFDocuments/v/G/TBTN26/BDI744.docx</v>
      </c>
      <c r="V101" t="s">
        <v>46</v>
      </c>
      <c r="W101" t="s">
        <v>47</v>
      </c>
      <c r="X101" t="s">
        <v>47</v>
      </c>
      <c r="Y101" t="s">
        <v>47</v>
      </c>
      <c r="Z101" t="s">
        <v>47</v>
      </c>
      <c r="AA101" t="s">
        <v>47</v>
      </c>
      <c r="AB101" t="s">
        <v>47</v>
      </c>
      <c r="AC101" s="2" t="s">
        <v>383</v>
      </c>
      <c r="AD101" t="s">
        <v>41</v>
      </c>
      <c r="AE101" t="s">
        <v>41</v>
      </c>
      <c r="AF101" t="s">
        <v>41</v>
      </c>
      <c r="AG101" t="s">
        <v>41</v>
      </c>
      <c r="AH101" t="s">
        <v>41</v>
      </c>
      <c r="AI101" s="2" t="s">
        <v>41</v>
      </c>
    </row>
    <row r="102" spans="1:35" ht="120" x14ac:dyDescent="0.25">
      <c r="A102" s="8" t="s">
        <v>380</v>
      </c>
      <c r="B102" s="6" t="s">
        <v>283</v>
      </c>
      <c r="C102" s="7">
        <v>46128</v>
      </c>
      <c r="D102" s="9" t="str">
        <f>HYPERLINK("https://www.epingalert.org/en/Search?viewData= G/TBT/N/BDI/744, G/TBT/N/KEN/2034, G/TBT/N/RWA/1394, G/TBT/N/TZA/1579, G/TBT/N/UGA/2347"," G/TBT/N/BDI/744, G/TBT/N/KEN/2034, G/TBT/N/RWA/1394, G/TBT/N/TZA/1579, G/TBT/N/UGA/2347")</f>
        <v xml:space="preserve"> G/TBT/N/BDI/744, G/TBT/N/KEN/2034, G/TBT/N/RWA/1394, G/TBT/N/TZA/1579, G/TBT/N/UGA/2347</v>
      </c>
      <c r="E102" s="8" t="s">
        <v>378</v>
      </c>
      <c r="F102" s="8" t="s">
        <v>379</v>
      </c>
      <c r="H102" s="8" t="s">
        <v>41</v>
      </c>
      <c r="I102" s="8" t="s">
        <v>381</v>
      </c>
      <c r="J102" s="8" t="s">
        <v>362</v>
      </c>
      <c r="K102" s="8" t="s">
        <v>41</v>
      </c>
      <c r="L102" s="8" t="s">
        <v>41</v>
      </c>
      <c r="M102" s="6"/>
      <c r="N102" s="7">
        <v>46188</v>
      </c>
      <c r="O102" s="7" t="s">
        <v>363</v>
      </c>
      <c r="P102" s="7" t="s">
        <v>42</v>
      </c>
      <c r="Q102" s="6" t="s">
        <v>44</v>
      </c>
      <c r="R102" s="8" t="s">
        <v>382</v>
      </c>
      <c r="S102" t="str">
        <f>HYPERLINK("https://docs.wto.org/imrd/directdoc.asp?DDFDocuments/t/G/TBTN26/BDI744.docx", "https://docs.wto.org/imrd/directdoc.asp?DDFDocuments/t/G/TBTN26/BDI744.docx")</f>
        <v>https://docs.wto.org/imrd/directdoc.asp?DDFDocuments/t/G/TBTN26/BDI744.docx</v>
      </c>
      <c r="T102" t="str">
        <f>HYPERLINK("https://docs.wto.org/imrd/directdoc.asp?DDFDocuments/u/G/TBTN26/BDI744.docx", "https://docs.wto.org/imrd/directdoc.asp?DDFDocuments/u/G/TBTN26/BDI744.docx")</f>
        <v>https://docs.wto.org/imrd/directdoc.asp?DDFDocuments/u/G/TBTN26/BDI744.docx</v>
      </c>
      <c r="U102" t="str">
        <f>HYPERLINK("https://docs.wto.org/imrd/directdoc.asp?DDFDocuments/v/G/TBTN26/BDI744.docx", "https://docs.wto.org/imrd/directdoc.asp?DDFDocuments/v/G/TBTN26/BDI744.docx")</f>
        <v>https://docs.wto.org/imrd/directdoc.asp?DDFDocuments/v/G/TBTN26/BDI744.docx</v>
      </c>
      <c r="V102" t="s">
        <v>46</v>
      </c>
      <c r="W102" t="s">
        <v>47</v>
      </c>
      <c r="X102" t="s">
        <v>47</v>
      </c>
      <c r="Y102" t="s">
        <v>47</v>
      </c>
      <c r="Z102" t="s">
        <v>47</v>
      </c>
      <c r="AA102" t="s">
        <v>47</v>
      </c>
      <c r="AB102" t="s">
        <v>47</v>
      </c>
      <c r="AC102" s="2" t="s">
        <v>383</v>
      </c>
      <c r="AD102" t="s">
        <v>41</v>
      </c>
      <c r="AE102" t="s">
        <v>41</v>
      </c>
      <c r="AF102" t="s">
        <v>41</v>
      </c>
      <c r="AG102" t="s">
        <v>41</v>
      </c>
      <c r="AH102" t="s">
        <v>41</v>
      </c>
      <c r="AI102" s="2" t="s">
        <v>41</v>
      </c>
    </row>
    <row r="103" spans="1:35" ht="120" x14ac:dyDescent="0.25">
      <c r="A103" s="8" t="s">
        <v>380</v>
      </c>
      <c r="B103" s="6" t="s">
        <v>284</v>
      </c>
      <c r="C103" s="7">
        <v>46128</v>
      </c>
      <c r="D103" s="9" t="str">
        <f>HYPERLINK("https://www.epingalert.org/en/Search?viewData= G/TBT/N/BDI/744, G/TBT/N/KEN/2034, G/TBT/N/RWA/1394, G/TBT/N/TZA/1579, G/TBT/N/UGA/2347"," G/TBT/N/BDI/744, G/TBT/N/KEN/2034, G/TBT/N/RWA/1394, G/TBT/N/TZA/1579, G/TBT/N/UGA/2347")</f>
        <v xml:space="preserve"> G/TBT/N/BDI/744, G/TBT/N/KEN/2034, G/TBT/N/RWA/1394, G/TBT/N/TZA/1579, G/TBT/N/UGA/2347</v>
      </c>
      <c r="E103" s="8" t="s">
        <v>378</v>
      </c>
      <c r="F103" s="8" t="s">
        <v>379</v>
      </c>
      <c r="H103" s="8" t="s">
        <v>41</v>
      </c>
      <c r="I103" s="8" t="s">
        <v>381</v>
      </c>
      <c r="J103" s="8" t="s">
        <v>362</v>
      </c>
      <c r="K103" s="8" t="s">
        <v>41</v>
      </c>
      <c r="L103" s="8" t="s">
        <v>41</v>
      </c>
      <c r="M103" s="6"/>
      <c r="N103" s="7">
        <v>46188</v>
      </c>
      <c r="O103" s="7" t="s">
        <v>363</v>
      </c>
      <c r="P103" s="7" t="s">
        <v>42</v>
      </c>
      <c r="Q103" s="6" t="s">
        <v>44</v>
      </c>
      <c r="R103" s="8" t="s">
        <v>382</v>
      </c>
      <c r="S103" t="str">
        <f>HYPERLINK("https://docs.wto.org/imrd/directdoc.asp?DDFDocuments/t/G/TBTN26/BDI744.docx", "https://docs.wto.org/imrd/directdoc.asp?DDFDocuments/t/G/TBTN26/BDI744.docx")</f>
        <v>https://docs.wto.org/imrd/directdoc.asp?DDFDocuments/t/G/TBTN26/BDI744.docx</v>
      </c>
      <c r="T103" t="str">
        <f>HYPERLINK("https://docs.wto.org/imrd/directdoc.asp?DDFDocuments/u/G/TBTN26/BDI744.docx", "https://docs.wto.org/imrd/directdoc.asp?DDFDocuments/u/G/TBTN26/BDI744.docx")</f>
        <v>https://docs.wto.org/imrd/directdoc.asp?DDFDocuments/u/G/TBTN26/BDI744.docx</v>
      </c>
      <c r="U103" t="str">
        <f>HYPERLINK("https://docs.wto.org/imrd/directdoc.asp?DDFDocuments/v/G/TBTN26/BDI744.docx", "https://docs.wto.org/imrd/directdoc.asp?DDFDocuments/v/G/TBTN26/BDI744.docx")</f>
        <v>https://docs.wto.org/imrd/directdoc.asp?DDFDocuments/v/G/TBTN26/BDI744.docx</v>
      </c>
      <c r="V103" t="s">
        <v>46</v>
      </c>
      <c r="W103" t="s">
        <v>47</v>
      </c>
      <c r="X103" t="s">
        <v>47</v>
      </c>
      <c r="Y103" t="s">
        <v>47</v>
      </c>
      <c r="Z103" t="s">
        <v>47</v>
      </c>
      <c r="AA103" t="s">
        <v>47</v>
      </c>
      <c r="AB103" t="s">
        <v>47</v>
      </c>
      <c r="AC103" s="2" t="s">
        <v>383</v>
      </c>
      <c r="AD103" t="s">
        <v>41</v>
      </c>
      <c r="AE103" t="s">
        <v>41</v>
      </c>
      <c r="AF103" t="s">
        <v>41</v>
      </c>
      <c r="AG103" t="s">
        <v>41</v>
      </c>
      <c r="AH103" t="s">
        <v>41</v>
      </c>
      <c r="AI103" s="2" t="s">
        <v>41</v>
      </c>
    </row>
    <row r="104" spans="1:35" ht="120" x14ac:dyDescent="0.25">
      <c r="A104" s="8" t="s">
        <v>380</v>
      </c>
      <c r="B104" s="6" t="s">
        <v>285</v>
      </c>
      <c r="C104" s="7">
        <v>46128</v>
      </c>
      <c r="D104" s="9" t="str">
        <f>HYPERLINK("https://www.epingalert.org/en/Search?viewData= G/TBT/N/BDI/744, G/TBT/N/KEN/2034, G/TBT/N/RWA/1394, G/TBT/N/TZA/1579, G/TBT/N/UGA/2347"," G/TBT/N/BDI/744, G/TBT/N/KEN/2034, G/TBT/N/RWA/1394, G/TBT/N/TZA/1579, G/TBT/N/UGA/2347")</f>
        <v xml:space="preserve"> G/TBT/N/BDI/744, G/TBT/N/KEN/2034, G/TBT/N/RWA/1394, G/TBT/N/TZA/1579, G/TBT/N/UGA/2347</v>
      </c>
      <c r="E104" s="8" t="s">
        <v>378</v>
      </c>
      <c r="F104" s="8" t="s">
        <v>379</v>
      </c>
      <c r="H104" s="8" t="s">
        <v>41</v>
      </c>
      <c r="I104" s="8" t="s">
        <v>381</v>
      </c>
      <c r="J104" s="8" t="s">
        <v>362</v>
      </c>
      <c r="K104" s="8" t="s">
        <v>41</v>
      </c>
      <c r="L104" s="8" t="s">
        <v>41</v>
      </c>
      <c r="M104" s="6"/>
      <c r="N104" s="7">
        <v>46188</v>
      </c>
      <c r="O104" s="7" t="s">
        <v>363</v>
      </c>
      <c r="P104" s="7" t="s">
        <v>42</v>
      </c>
      <c r="Q104" s="6" t="s">
        <v>44</v>
      </c>
      <c r="R104" s="8" t="s">
        <v>382</v>
      </c>
      <c r="S104" t="str">
        <f>HYPERLINK("https://docs.wto.org/imrd/directdoc.asp?DDFDocuments/t/G/TBTN26/BDI744.docx", "https://docs.wto.org/imrd/directdoc.asp?DDFDocuments/t/G/TBTN26/BDI744.docx")</f>
        <v>https://docs.wto.org/imrd/directdoc.asp?DDFDocuments/t/G/TBTN26/BDI744.docx</v>
      </c>
      <c r="T104" t="str">
        <f>HYPERLINK("https://docs.wto.org/imrd/directdoc.asp?DDFDocuments/u/G/TBTN26/BDI744.docx", "https://docs.wto.org/imrd/directdoc.asp?DDFDocuments/u/G/TBTN26/BDI744.docx")</f>
        <v>https://docs.wto.org/imrd/directdoc.asp?DDFDocuments/u/G/TBTN26/BDI744.docx</v>
      </c>
      <c r="U104" t="str">
        <f>HYPERLINK("https://docs.wto.org/imrd/directdoc.asp?DDFDocuments/v/G/TBTN26/BDI744.docx", "https://docs.wto.org/imrd/directdoc.asp?DDFDocuments/v/G/TBTN26/BDI744.docx")</f>
        <v>https://docs.wto.org/imrd/directdoc.asp?DDFDocuments/v/G/TBTN26/BDI744.docx</v>
      </c>
      <c r="V104" t="s">
        <v>46</v>
      </c>
      <c r="W104" t="s">
        <v>47</v>
      </c>
      <c r="X104" t="s">
        <v>47</v>
      </c>
      <c r="Y104" t="s">
        <v>47</v>
      </c>
      <c r="Z104" t="s">
        <v>47</v>
      </c>
      <c r="AA104" t="s">
        <v>47</v>
      </c>
      <c r="AB104" t="s">
        <v>47</v>
      </c>
      <c r="AC104" s="2" t="s">
        <v>383</v>
      </c>
      <c r="AD104" t="s">
        <v>41</v>
      </c>
      <c r="AE104" t="s">
        <v>41</v>
      </c>
      <c r="AF104" t="s">
        <v>41</v>
      </c>
      <c r="AG104" t="s">
        <v>41</v>
      </c>
      <c r="AH104" t="s">
        <v>41</v>
      </c>
      <c r="AI104" s="2" t="s">
        <v>41</v>
      </c>
    </row>
    <row r="105" spans="1:35" ht="120" x14ac:dyDescent="0.25">
      <c r="A105" s="8" t="s">
        <v>380</v>
      </c>
      <c r="B105" s="6" t="s">
        <v>286</v>
      </c>
      <c r="C105" s="7">
        <v>46128</v>
      </c>
      <c r="D105" s="9" t="str">
        <f>HYPERLINK("https://www.epingalert.org/en/Search?viewData= G/TBT/N/BDI/744, G/TBT/N/KEN/2034, G/TBT/N/RWA/1394, G/TBT/N/TZA/1579, G/TBT/N/UGA/2347"," G/TBT/N/BDI/744, G/TBT/N/KEN/2034, G/TBT/N/RWA/1394, G/TBT/N/TZA/1579, G/TBT/N/UGA/2347")</f>
        <v xml:space="preserve"> G/TBT/N/BDI/744, G/TBT/N/KEN/2034, G/TBT/N/RWA/1394, G/TBT/N/TZA/1579, G/TBT/N/UGA/2347</v>
      </c>
      <c r="E105" s="8" t="s">
        <v>378</v>
      </c>
      <c r="F105" s="8" t="s">
        <v>379</v>
      </c>
      <c r="H105" s="8" t="s">
        <v>41</v>
      </c>
      <c r="I105" s="8" t="s">
        <v>381</v>
      </c>
      <c r="J105" s="8" t="s">
        <v>362</v>
      </c>
      <c r="K105" s="8" t="s">
        <v>41</v>
      </c>
      <c r="L105" s="8" t="s">
        <v>41</v>
      </c>
      <c r="M105" s="6"/>
      <c r="N105" s="7">
        <v>46188</v>
      </c>
      <c r="O105" s="7" t="s">
        <v>363</v>
      </c>
      <c r="P105" s="7" t="s">
        <v>42</v>
      </c>
      <c r="Q105" s="6" t="s">
        <v>44</v>
      </c>
      <c r="R105" s="8" t="s">
        <v>382</v>
      </c>
      <c r="S105" t="str">
        <f>HYPERLINK("https://docs.wto.org/imrd/directdoc.asp?DDFDocuments/t/G/TBTN26/BDI744.docx", "https://docs.wto.org/imrd/directdoc.asp?DDFDocuments/t/G/TBTN26/BDI744.docx")</f>
        <v>https://docs.wto.org/imrd/directdoc.asp?DDFDocuments/t/G/TBTN26/BDI744.docx</v>
      </c>
      <c r="T105" t="str">
        <f>HYPERLINK("https://docs.wto.org/imrd/directdoc.asp?DDFDocuments/u/G/TBTN26/BDI744.docx", "https://docs.wto.org/imrd/directdoc.asp?DDFDocuments/u/G/TBTN26/BDI744.docx")</f>
        <v>https://docs.wto.org/imrd/directdoc.asp?DDFDocuments/u/G/TBTN26/BDI744.docx</v>
      </c>
      <c r="U105" t="str">
        <f>HYPERLINK("https://docs.wto.org/imrd/directdoc.asp?DDFDocuments/v/G/TBTN26/BDI744.docx", "https://docs.wto.org/imrd/directdoc.asp?DDFDocuments/v/G/TBTN26/BDI744.docx")</f>
        <v>https://docs.wto.org/imrd/directdoc.asp?DDFDocuments/v/G/TBTN26/BDI744.docx</v>
      </c>
      <c r="V105" t="s">
        <v>46</v>
      </c>
      <c r="W105" t="s">
        <v>47</v>
      </c>
      <c r="X105" t="s">
        <v>47</v>
      </c>
      <c r="Y105" t="s">
        <v>47</v>
      </c>
      <c r="Z105" t="s">
        <v>47</v>
      </c>
      <c r="AA105" t="s">
        <v>47</v>
      </c>
      <c r="AB105" t="s">
        <v>47</v>
      </c>
      <c r="AC105" s="2" t="s">
        <v>383</v>
      </c>
      <c r="AD105" t="s">
        <v>41</v>
      </c>
      <c r="AE105" t="s">
        <v>41</v>
      </c>
      <c r="AF105" t="s">
        <v>41</v>
      </c>
      <c r="AG105" t="s">
        <v>41</v>
      </c>
      <c r="AH105" t="s">
        <v>41</v>
      </c>
      <c r="AI105" s="2" t="s">
        <v>41</v>
      </c>
    </row>
    <row r="106" spans="1:35" ht="255" x14ac:dyDescent="0.25">
      <c r="A106" s="8" t="s">
        <v>380</v>
      </c>
      <c r="B106" s="6" t="s">
        <v>274</v>
      </c>
      <c r="C106" s="7">
        <v>46128</v>
      </c>
      <c r="D106" s="9" t="str">
        <f>HYPERLINK("https://www.epingalert.org/en/Search?viewData= G/TBT/N/BDI/745, G/TBT/N/KEN/2035, G/TBT/N/RWA/1395, G/TBT/N/TZA/1580, G/TBT/N/UGA/2348"," G/TBT/N/BDI/745, G/TBT/N/KEN/2035, G/TBT/N/RWA/1395, G/TBT/N/TZA/1580, G/TBT/N/UGA/2348")</f>
        <v xml:space="preserve"> G/TBT/N/BDI/745, G/TBT/N/KEN/2035, G/TBT/N/RWA/1395, G/TBT/N/TZA/1580, G/TBT/N/UGA/2348</v>
      </c>
      <c r="E106" s="8" t="s">
        <v>384</v>
      </c>
      <c r="F106" s="8" t="s">
        <v>385</v>
      </c>
      <c r="H106" s="8" t="s">
        <v>41</v>
      </c>
      <c r="I106" s="8" t="s">
        <v>381</v>
      </c>
      <c r="J106" s="8" t="s">
        <v>362</v>
      </c>
      <c r="K106" s="8" t="s">
        <v>41</v>
      </c>
      <c r="L106" s="8" t="s">
        <v>41</v>
      </c>
      <c r="M106" s="6"/>
      <c r="N106" s="7">
        <v>46188</v>
      </c>
      <c r="O106" s="7" t="s">
        <v>363</v>
      </c>
      <c r="P106" s="7" t="s">
        <v>42</v>
      </c>
      <c r="Q106" s="6" t="s">
        <v>44</v>
      </c>
      <c r="R106" s="8" t="s">
        <v>386</v>
      </c>
      <c r="S106" t="str">
        <f>HYPERLINK("https://docs.wto.org/imrd/directdoc.asp?DDFDocuments/t/G/TBTN26/BDI745.docx", "https://docs.wto.org/imrd/directdoc.asp?DDFDocuments/t/G/TBTN26/BDI745.docx")</f>
        <v>https://docs.wto.org/imrd/directdoc.asp?DDFDocuments/t/G/TBTN26/BDI745.docx</v>
      </c>
      <c r="T106" t="str">
        <f>HYPERLINK("https://docs.wto.org/imrd/directdoc.asp?DDFDocuments/u/G/TBTN26/BDI745.docx", "https://docs.wto.org/imrd/directdoc.asp?DDFDocuments/u/G/TBTN26/BDI745.docx")</f>
        <v>https://docs.wto.org/imrd/directdoc.asp?DDFDocuments/u/G/TBTN26/BDI745.docx</v>
      </c>
      <c r="U106" t="str">
        <f>HYPERLINK("https://docs.wto.org/imrd/directdoc.asp?DDFDocuments/v/G/TBTN26/BDI745.docx", "https://docs.wto.org/imrd/directdoc.asp?DDFDocuments/v/G/TBTN26/BDI745.docx")</f>
        <v>https://docs.wto.org/imrd/directdoc.asp?DDFDocuments/v/G/TBTN26/BDI745.docx</v>
      </c>
      <c r="V106" t="s">
        <v>46</v>
      </c>
      <c r="W106" t="s">
        <v>47</v>
      </c>
      <c r="X106" t="s">
        <v>47</v>
      </c>
      <c r="Y106" t="s">
        <v>47</v>
      </c>
      <c r="Z106" t="s">
        <v>47</v>
      </c>
      <c r="AA106" t="s">
        <v>47</v>
      </c>
      <c r="AB106" t="s">
        <v>47</v>
      </c>
      <c r="AC106" s="2" t="s">
        <v>387</v>
      </c>
      <c r="AD106" t="s">
        <v>41</v>
      </c>
      <c r="AE106" t="s">
        <v>41</v>
      </c>
      <c r="AF106" t="s">
        <v>41</v>
      </c>
      <c r="AG106" t="s">
        <v>41</v>
      </c>
      <c r="AH106" t="s">
        <v>41</v>
      </c>
      <c r="AI106" s="2" t="s">
        <v>41</v>
      </c>
    </row>
    <row r="107" spans="1:35" ht="255" x14ac:dyDescent="0.25">
      <c r="A107" s="8" t="s">
        <v>380</v>
      </c>
      <c r="B107" s="6" t="s">
        <v>283</v>
      </c>
      <c r="C107" s="7">
        <v>46128</v>
      </c>
      <c r="D107" s="9" t="str">
        <f>HYPERLINK("https://www.epingalert.org/en/Search?viewData= G/TBT/N/BDI/745, G/TBT/N/KEN/2035, G/TBT/N/RWA/1395, G/TBT/N/TZA/1580, G/TBT/N/UGA/2348"," G/TBT/N/BDI/745, G/TBT/N/KEN/2035, G/TBT/N/RWA/1395, G/TBT/N/TZA/1580, G/TBT/N/UGA/2348")</f>
        <v xml:space="preserve"> G/TBT/N/BDI/745, G/TBT/N/KEN/2035, G/TBT/N/RWA/1395, G/TBT/N/TZA/1580, G/TBT/N/UGA/2348</v>
      </c>
      <c r="E107" s="8" t="s">
        <v>384</v>
      </c>
      <c r="F107" s="8" t="s">
        <v>385</v>
      </c>
      <c r="H107" s="8" t="s">
        <v>41</v>
      </c>
      <c r="I107" s="8" t="s">
        <v>381</v>
      </c>
      <c r="J107" s="8" t="s">
        <v>362</v>
      </c>
      <c r="K107" s="8" t="s">
        <v>41</v>
      </c>
      <c r="L107" s="8" t="s">
        <v>41</v>
      </c>
      <c r="M107" s="6"/>
      <c r="N107" s="7">
        <v>46188</v>
      </c>
      <c r="O107" s="7" t="s">
        <v>363</v>
      </c>
      <c r="P107" s="7" t="s">
        <v>42</v>
      </c>
      <c r="Q107" s="6" t="s">
        <v>44</v>
      </c>
      <c r="R107" s="8" t="s">
        <v>386</v>
      </c>
      <c r="S107" t="str">
        <f>HYPERLINK("https://docs.wto.org/imrd/directdoc.asp?DDFDocuments/t/G/TBTN26/BDI745.docx", "https://docs.wto.org/imrd/directdoc.asp?DDFDocuments/t/G/TBTN26/BDI745.docx")</f>
        <v>https://docs.wto.org/imrd/directdoc.asp?DDFDocuments/t/G/TBTN26/BDI745.docx</v>
      </c>
      <c r="T107" t="str">
        <f>HYPERLINK("https://docs.wto.org/imrd/directdoc.asp?DDFDocuments/u/G/TBTN26/BDI745.docx", "https://docs.wto.org/imrd/directdoc.asp?DDFDocuments/u/G/TBTN26/BDI745.docx")</f>
        <v>https://docs.wto.org/imrd/directdoc.asp?DDFDocuments/u/G/TBTN26/BDI745.docx</v>
      </c>
      <c r="U107" t="str">
        <f>HYPERLINK("https://docs.wto.org/imrd/directdoc.asp?DDFDocuments/v/G/TBTN26/BDI745.docx", "https://docs.wto.org/imrd/directdoc.asp?DDFDocuments/v/G/TBTN26/BDI745.docx")</f>
        <v>https://docs.wto.org/imrd/directdoc.asp?DDFDocuments/v/G/TBTN26/BDI745.docx</v>
      </c>
      <c r="V107" t="s">
        <v>46</v>
      </c>
      <c r="W107" t="s">
        <v>47</v>
      </c>
      <c r="X107" t="s">
        <v>47</v>
      </c>
      <c r="Y107" t="s">
        <v>47</v>
      </c>
      <c r="Z107" t="s">
        <v>47</v>
      </c>
      <c r="AA107" t="s">
        <v>47</v>
      </c>
      <c r="AB107" t="s">
        <v>47</v>
      </c>
      <c r="AC107" s="2" t="s">
        <v>387</v>
      </c>
      <c r="AD107" t="s">
        <v>41</v>
      </c>
      <c r="AE107" t="s">
        <v>41</v>
      </c>
      <c r="AF107" t="s">
        <v>41</v>
      </c>
      <c r="AG107" t="s">
        <v>41</v>
      </c>
      <c r="AH107" t="s">
        <v>41</v>
      </c>
      <c r="AI107" s="2" t="s">
        <v>41</v>
      </c>
    </row>
    <row r="108" spans="1:35" ht="255" x14ac:dyDescent="0.25">
      <c r="A108" s="8" t="s">
        <v>380</v>
      </c>
      <c r="B108" s="6" t="s">
        <v>284</v>
      </c>
      <c r="C108" s="7">
        <v>46128</v>
      </c>
      <c r="D108" s="9" t="str">
        <f>HYPERLINK("https://www.epingalert.org/en/Search?viewData= G/TBT/N/BDI/745, G/TBT/N/KEN/2035, G/TBT/N/RWA/1395, G/TBT/N/TZA/1580, G/TBT/N/UGA/2348"," G/TBT/N/BDI/745, G/TBT/N/KEN/2035, G/TBT/N/RWA/1395, G/TBT/N/TZA/1580, G/TBT/N/UGA/2348")</f>
        <v xml:space="preserve"> G/TBT/N/BDI/745, G/TBT/N/KEN/2035, G/TBT/N/RWA/1395, G/TBT/N/TZA/1580, G/TBT/N/UGA/2348</v>
      </c>
      <c r="E108" s="8" t="s">
        <v>384</v>
      </c>
      <c r="F108" s="8" t="s">
        <v>385</v>
      </c>
      <c r="H108" s="8" t="s">
        <v>41</v>
      </c>
      <c r="I108" s="8" t="s">
        <v>381</v>
      </c>
      <c r="J108" s="8" t="s">
        <v>362</v>
      </c>
      <c r="K108" s="8" t="s">
        <v>41</v>
      </c>
      <c r="L108" s="8" t="s">
        <v>41</v>
      </c>
      <c r="M108" s="6"/>
      <c r="N108" s="7">
        <v>46188</v>
      </c>
      <c r="O108" s="7" t="s">
        <v>363</v>
      </c>
      <c r="P108" s="7" t="s">
        <v>42</v>
      </c>
      <c r="Q108" s="6" t="s">
        <v>44</v>
      </c>
      <c r="R108" s="8" t="s">
        <v>386</v>
      </c>
      <c r="S108" t="str">
        <f>HYPERLINK("https://docs.wto.org/imrd/directdoc.asp?DDFDocuments/t/G/TBTN26/BDI745.docx", "https://docs.wto.org/imrd/directdoc.asp?DDFDocuments/t/G/TBTN26/BDI745.docx")</f>
        <v>https://docs.wto.org/imrd/directdoc.asp?DDFDocuments/t/G/TBTN26/BDI745.docx</v>
      </c>
      <c r="T108" t="str">
        <f>HYPERLINK("https://docs.wto.org/imrd/directdoc.asp?DDFDocuments/u/G/TBTN26/BDI745.docx", "https://docs.wto.org/imrd/directdoc.asp?DDFDocuments/u/G/TBTN26/BDI745.docx")</f>
        <v>https://docs.wto.org/imrd/directdoc.asp?DDFDocuments/u/G/TBTN26/BDI745.docx</v>
      </c>
      <c r="U108" t="str">
        <f>HYPERLINK("https://docs.wto.org/imrd/directdoc.asp?DDFDocuments/v/G/TBTN26/BDI745.docx", "https://docs.wto.org/imrd/directdoc.asp?DDFDocuments/v/G/TBTN26/BDI745.docx")</f>
        <v>https://docs.wto.org/imrd/directdoc.asp?DDFDocuments/v/G/TBTN26/BDI745.docx</v>
      </c>
      <c r="V108" t="s">
        <v>46</v>
      </c>
      <c r="W108" t="s">
        <v>47</v>
      </c>
      <c r="X108" t="s">
        <v>47</v>
      </c>
      <c r="Y108" t="s">
        <v>47</v>
      </c>
      <c r="Z108" t="s">
        <v>47</v>
      </c>
      <c r="AA108" t="s">
        <v>47</v>
      </c>
      <c r="AB108" t="s">
        <v>47</v>
      </c>
      <c r="AC108" s="2" t="s">
        <v>387</v>
      </c>
      <c r="AD108" t="s">
        <v>41</v>
      </c>
      <c r="AE108" t="s">
        <v>41</v>
      </c>
      <c r="AF108" t="s">
        <v>41</v>
      </c>
      <c r="AG108" t="s">
        <v>41</v>
      </c>
      <c r="AH108" t="s">
        <v>41</v>
      </c>
      <c r="AI108" s="2" t="s">
        <v>41</v>
      </c>
    </row>
    <row r="109" spans="1:35" ht="255" x14ac:dyDescent="0.25">
      <c r="A109" s="8" t="s">
        <v>380</v>
      </c>
      <c r="B109" s="6" t="s">
        <v>285</v>
      </c>
      <c r="C109" s="7">
        <v>46128</v>
      </c>
      <c r="D109" s="9" t="str">
        <f>HYPERLINK("https://www.epingalert.org/en/Search?viewData= G/TBT/N/BDI/745, G/TBT/N/KEN/2035, G/TBT/N/RWA/1395, G/TBT/N/TZA/1580, G/TBT/N/UGA/2348"," G/TBT/N/BDI/745, G/TBT/N/KEN/2035, G/TBT/N/RWA/1395, G/TBT/N/TZA/1580, G/TBT/N/UGA/2348")</f>
        <v xml:space="preserve"> G/TBT/N/BDI/745, G/TBT/N/KEN/2035, G/TBT/N/RWA/1395, G/TBT/N/TZA/1580, G/TBT/N/UGA/2348</v>
      </c>
      <c r="E109" s="8" t="s">
        <v>384</v>
      </c>
      <c r="F109" s="8" t="s">
        <v>385</v>
      </c>
      <c r="H109" s="8" t="s">
        <v>41</v>
      </c>
      <c r="I109" s="8" t="s">
        <v>381</v>
      </c>
      <c r="J109" s="8" t="s">
        <v>362</v>
      </c>
      <c r="K109" s="8" t="s">
        <v>41</v>
      </c>
      <c r="L109" s="8" t="s">
        <v>41</v>
      </c>
      <c r="M109" s="6"/>
      <c r="N109" s="7">
        <v>46188</v>
      </c>
      <c r="O109" s="7" t="s">
        <v>363</v>
      </c>
      <c r="P109" s="7" t="s">
        <v>42</v>
      </c>
      <c r="Q109" s="6" t="s">
        <v>44</v>
      </c>
      <c r="R109" s="8" t="s">
        <v>386</v>
      </c>
      <c r="S109" t="str">
        <f>HYPERLINK("https://docs.wto.org/imrd/directdoc.asp?DDFDocuments/t/G/TBTN26/BDI745.docx", "https://docs.wto.org/imrd/directdoc.asp?DDFDocuments/t/G/TBTN26/BDI745.docx")</f>
        <v>https://docs.wto.org/imrd/directdoc.asp?DDFDocuments/t/G/TBTN26/BDI745.docx</v>
      </c>
      <c r="T109" t="str">
        <f>HYPERLINK("https://docs.wto.org/imrd/directdoc.asp?DDFDocuments/u/G/TBTN26/BDI745.docx", "https://docs.wto.org/imrd/directdoc.asp?DDFDocuments/u/G/TBTN26/BDI745.docx")</f>
        <v>https://docs.wto.org/imrd/directdoc.asp?DDFDocuments/u/G/TBTN26/BDI745.docx</v>
      </c>
      <c r="U109" t="str">
        <f>HYPERLINK("https://docs.wto.org/imrd/directdoc.asp?DDFDocuments/v/G/TBTN26/BDI745.docx", "https://docs.wto.org/imrd/directdoc.asp?DDFDocuments/v/G/TBTN26/BDI745.docx")</f>
        <v>https://docs.wto.org/imrd/directdoc.asp?DDFDocuments/v/G/TBTN26/BDI745.docx</v>
      </c>
      <c r="V109" t="s">
        <v>46</v>
      </c>
      <c r="W109" t="s">
        <v>47</v>
      </c>
      <c r="X109" t="s">
        <v>47</v>
      </c>
      <c r="Y109" t="s">
        <v>47</v>
      </c>
      <c r="Z109" t="s">
        <v>47</v>
      </c>
      <c r="AA109" t="s">
        <v>47</v>
      </c>
      <c r="AB109" t="s">
        <v>47</v>
      </c>
      <c r="AC109" s="2" t="s">
        <v>387</v>
      </c>
      <c r="AD109" t="s">
        <v>41</v>
      </c>
      <c r="AE109" t="s">
        <v>41</v>
      </c>
      <c r="AF109" t="s">
        <v>41</v>
      </c>
      <c r="AG109" t="s">
        <v>41</v>
      </c>
      <c r="AH109" t="s">
        <v>41</v>
      </c>
      <c r="AI109" s="2" t="s">
        <v>41</v>
      </c>
    </row>
    <row r="110" spans="1:35" ht="255" x14ac:dyDescent="0.25">
      <c r="A110" s="8" t="s">
        <v>380</v>
      </c>
      <c r="B110" s="6" t="s">
        <v>286</v>
      </c>
      <c r="C110" s="7">
        <v>46128</v>
      </c>
      <c r="D110" s="9" t="str">
        <f>HYPERLINK("https://www.epingalert.org/en/Search?viewData= G/TBT/N/BDI/745, G/TBT/N/KEN/2035, G/TBT/N/RWA/1395, G/TBT/N/TZA/1580, G/TBT/N/UGA/2348"," G/TBT/N/BDI/745, G/TBT/N/KEN/2035, G/TBT/N/RWA/1395, G/TBT/N/TZA/1580, G/TBT/N/UGA/2348")</f>
        <v xml:space="preserve"> G/TBT/N/BDI/745, G/TBT/N/KEN/2035, G/TBT/N/RWA/1395, G/TBT/N/TZA/1580, G/TBT/N/UGA/2348</v>
      </c>
      <c r="E110" s="8" t="s">
        <v>384</v>
      </c>
      <c r="F110" s="8" t="s">
        <v>385</v>
      </c>
      <c r="H110" s="8" t="s">
        <v>41</v>
      </c>
      <c r="I110" s="8" t="s">
        <v>381</v>
      </c>
      <c r="J110" s="8" t="s">
        <v>362</v>
      </c>
      <c r="K110" s="8" t="s">
        <v>41</v>
      </c>
      <c r="L110" s="8" t="s">
        <v>41</v>
      </c>
      <c r="M110" s="6"/>
      <c r="N110" s="7">
        <v>46188</v>
      </c>
      <c r="O110" s="7" t="s">
        <v>363</v>
      </c>
      <c r="P110" s="7" t="s">
        <v>42</v>
      </c>
      <c r="Q110" s="6" t="s">
        <v>44</v>
      </c>
      <c r="R110" s="8" t="s">
        <v>386</v>
      </c>
      <c r="S110" t="str">
        <f>HYPERLINK("https://docs.wto.org/imrd/directdoc.asp?DDFDocuments/t/G/TBTN26/BDI745.docx", "https://docs.wto.org/imrd/directdoc.asp?DDFDocuments/t/G/TBTN26/BDI745.docx")</f>
        <v>https://docs.wto.org/imrd/directdoc.asp?DDFDocuments/t/G/TBTN26/BDI745.docx</v>
      </c>
      <c r="T110" t="str">
        <f>HYPERLINK("https://docs.wto.org/imrd/directdoc.asp?DDFDocuments/u/G/TBTN26/BDI745.docx", "https://docs.wto.org/imrd/directdoc.asp?DDFDocuments/u/G/TBTN26/BDI745.docx")</f>
        <v>https://docs.wto.org/imrd/directdoc.asp?DDFDocuments/u/G/TBTN26/BDI745.docx</v>
      </c>
      <c r="U110" t="str">
        <f>HYPERLINK("https://docs.wto.org/imrd/directdoc.asp?DDFDocuments/v/G/TBTN26/BDI745.docx", "https://docs.wto.org/imrd/directdoc.asp?DDFDocuments/v/G/TBTN26/BDI745.docx")</f>
        <v>https://docs.wto.org/imrd/directdoc.asp?DDFDocuments/v/G/TBTN26/BDI745.docx</v>
      </c>
      <c r="V110" t="s">
        <v>46</v>
      </c>
      <c r="W110" t="s">
        <v>47</v>
      </c>
      <c r="X110" t="s">
        <v>47</v>
      </c>
      <c r="Y110" t="s">
        <v>47</v>
      </c>
      <c r="Z110" t="s">
        <v>47</v>
      </c>
      <c r="AA110" t="s">
        <v>47</v>
      </c>
      <c r="AB110" t="s">
        <v>47</v>
      </c>
      <c r="AC110" s="2" t="s">
        <v>387</v>
      </c>
      <c r="AD110" t="s">
        <v>41</v>
      </c>
      <c r="AE110" t="s">
        <v>41</v>
      </c>
      <c r="AF110" t="s">
        <v>41</v>
      </c>
      <c r="AG110" t="s">
        <v>41</v>
      </c>
      <c r="AH110" t="s">
        <v>41</v>
      </c>
      <c r="AI110" s="2" t="s">
        <v>41</v>
      </c>
    </row>
    <row r="111" spans="1:35" ht="195" x14ac:dyDescent="0.25">
      <c r="A111" s="8" t="s">
        <v>380</v>
      </c>
      <c r="B111" s="6" t="s">
        <v>274</v>
      </c>
      <c r="C111" s="7">
        <v>46128</v>
      </c>
      <c r="D111" s="9" t="str">
        <f>HYPERLINK("https://www.epingalert.org/en/Search?viewData= G/TBT/N/BDI/746, G/TBT/N/KEN/2036, G/TBT/N/RWA/1396, G/TBT/N/TZA/1581, G/TBT/N/UGA/2349"," G/TBT/N/BDI/746, G/TBT/N/KEN/2036, G/TBT/N/RWA/1396, G/TBT/N/TZA/1581, G/TBT/N/UGA/2349")</f>
        <v xml:space="preserve"> G/TBT/N/BDI/746, G/TBT/N/KEN/2036, G/TBT/N/RWA/1396, G/TBT/N/TZA/1581, G/TBT/N/UGA/2349</v>
      </c>
      <c r="E111" s="8" t="s">
        <v>388</v>
      </c>
      <c r="F111" s="8" t="s">
        <v>389</v>
      </c>
      <c r="H111" s="8" t="s">
        <v>41</v>
      </c>
      <c r="I111" s="8" t="s">
        <v>381</v>
      </c>
      <c r="J111" s="8" t="s">
        <v>362</v>
      </c>
      <c r="K111" s="8" t="s">
        <v>41</v>
      </c>
      <c r="L111" s="8" t="s">
        <v>41</v>
      </c>
      <c r="M111" s="6"/>
      <c r="N111" s="7">
        <v>46188</v>
      </c>
      <c r="O111" s="7" t="s">
        <v>363</v>
      </c>
      <c r="P111" s="7" t="s">
        <v>42</v>
      </c>
      <c r="Q111" s="6" t="s">
        <v>44</v>
      </c>
      <c r="R111" s="8" t="s">
        <v>390</v>
      </c>
      <c r="S111" t="str">
        <f>HYPERLINK("https://docs.wto.org/imrd/directdoc.asp?DDFDocuments/t/G/TBTN26/BDI746.docx", "https://docs.wto.org/imrd/directdoc.asp?DDFDocuments/t/G/TBTN26/BDI746.docx")</f>
        <v>https://docs.wto.org/imrd/directdoc.asp?DDFDocuments/t/G/TBTN26/BDI746.docx</v>
      </c>
      <c r="T111" t="str">
        <f>HYPERLINK("https://docs.wto.org/imrd/directdoc.asp?DDFDocuments/u/G/TBTN26/BDI746.docx", "https://docs.wto.org/imrd/directdoc.asp?DDFDocuments/u/G/TBTN26/BDI746.docx")</f>
        <v>https://docs.wto.org/imrd/directdoc.asp?DDFDocuments/u/G/TBTN26/BDI746.docx</v>
      </c>
      <c r="U111" t="str">
        <f>HYPERLINK("https://docs.wto.org/imrd/directdoc.asp?DDFDocuments/v/G/TBTN26/BDI746.docx", "https://docs.wto.org/imrd/directdoc.asp?DDFDocuments/v/G/TBTN26/BDI746.docx")</f>
        <v>https://docs.wto.org/imrd/directdoc.asp?DDFDocuments/v/G/TBTN26/BDI746.docx</v>
      </c>
      <c r="V111" t="s">
        <v>46</v>
      </c>
      <c r="W111" t="s">
        <v>47</v>
      </c>
      <c r="X111" t="s">
        <v>47</v>
      </c>
      <c r="Y111" t="s">
        <v>47</v>
      </c>
      <c r="Z111" t="s">
        <v>47</v>
      </c>
      <c r="AA111" t="s">
        <v>47</v>
      </c>
      <c r="AB111" t="s">
        <v>47</v>
      </c>
      <c r="AC111" s="2" t="s">
        <v>391</v>
      </c>
      <c r="AD111" t="s">
        <v>41</v>
      </c>
      <c r="AE111" t="s">
        <v>41</v>
      </c>
      <c r="AF111" t="s">
        <v>41</v>
      </c>
      <c r="AG111" t="s">
        <v>41</v>
      </c>
      <c r="AH111" t="s">
        <v>41</v>
      </c>
      <c r="AI111" s="2" t="s">
        <v>41</v>
      </c>
    </row>
    <row r="112" spans="1:35" ht="195" x14ac:dyDescent="0.25">
      <c r="A112" s="8" t="s">
        <v>380</v>
      </c>
      <c r="B112" s="6" t="s">
        <v>283</v>
      </c>
      <c r="C112" s="7">
        <v>46128</v>
      </c>
      <c r="D112" s="9" t="str">
        <f>HYPERLINK("https://www.epingalert.org/en/Search?viewData= G/TBT/N/BDI/746, G/TBT/N/KEN/2036, G/TBT/N/RWA/1396, G/TBT/N/TZA/1581, G/TBT/N/UGA/2349"," G/TBT/N/BDI/746, G/TBT/N/KEN/2036, G/TBT/N/RWA/1396, G/TBT/N/TZA/1581, G/TBT/N/UGA/2349")</f>
        <v xml:space="preserve"> G/TBT/N/BDI/746, G/TBT/N/KEN/2036, G/TBT/N/RWA/1396, G/TBT/N/TZA/1581, G/TBT/N/UGA/2349</v>
      </c>
      <c r="E112" s="8" t="s">
        <v>388</v>
      </c>
      <c r="F112" s="8" t="s">
        <v>389</v>
      </c>
      <c r="H112" s="8" t="s">
        <v>41</v>
      </c>
      <c r="I112" s="8" t="s">
        <v>381</v>
      </c>
      <c r="J112" s="8" t="s">
        <v>362</v>
      </c>
      <c r="K112" s="8" t="s">
        <v>41</v>
      </c>
      <c r="L112" s="8" t="s">
        <v>41</v>
      </c>
      <c r="M112" s="6"/>
      <c r="N112" s="7">
        <v>46188</v>
      </c>
      <c r="O112" s="7" t="s">
        <v>363</v>
      </c>
      <c r="P112" s="7" t="s">
        <v>42</v>
      </c>
      <c r="Q112" s="6" t="s">
        <v>44</v>
      </c>
      <c r="R112" s="8" t="s">
        <v>390</v>
      </c>
      <c r="S112" t="str">
        <f>HYPERLINK("https://docs.wto.org/imrd/directdoc.asp?DDFDocuments/t/G/TBTN26/BDI746.docx", "https://docs.wto.org/imrd/directdoc.asp?DDFDocuments/t/G/TBTN26/BDI746.docx")</f>
        <v>https://docs.wto.org/imrd/directdoc.asp?DDFDocuments/t/G/TBTN26/BDI746.docx</v>
      </c>
      <c r="T112" t="str">
        <f>HYPERLINK("https://docs.wto.org/imrd/directdoc.asp?DDFDocuments/u/G/TBTN26/BDI746.docx", "https://docs.wto.org/imrd/directdoc.asp?DDFDocuments/u/G/TBTN26/BDI746.docx")</f>
        <v>https://docs.wto.org/imrd/directdoc.asp?DDFDocuments/u/G/TBTN26/BDI746.docx</v>
      </c>
      <c r="U112" t="str">
        <f>HYPERLINK("https://docs.wto.org/imrd/directdoc.asp?DDFDocuments/v/G/TBTN26/BDI746.docx", "https://docs.wto.org/imrd/directdoc.asp?DDFDocuments/v/G/TBTN26/BDI746.docx")</f>
        <v>https://docs.wto.org/imrd/directdoc.asp?DDFDocuments/v/G/TBTN26/BDI746.docx</v>
      </c>
      <c r="V112" t="s">
        <v>46</v>
      </c>
      <c r="W112" t="s">
        <v>47</v>
      </c>
      <c r="X112" t="s">
        <v>47</v>
      </c>
      <c r="Y112" t="s">
        <v>47</v>
      </c>
      <c r="Z112" t="s">
        <v>47</v>
      </c>
      <c r="AA112" t="s">
        <v>47</v>
      </c>
      <c r="AB112" t="s">
        <v>47</v>
      </c>
      <c r="AC112" s="2" t="s">
        <v>391</v>
      </c>
      <c r="AD112" t="s">
        <v>41</v>
      </c>
      <c r="AE112" t="s">
        <v>41</v>
      </c>
      <c r="AF112" t="s">
        <v>41</v>
      </c>
      <c r="AG112" t="s">
        <v>41</v>
      </c>
      <c r="AH112" t="s">
        <v>41</v>
      </c>
      <c r="AI112" s="2" t="s">
        <v>41</v>
      </c>
    </row>
    <row r="113" spans="1:35" ht="195" x14ac:dyDescent="0.25">
      <c r="A113" s="8" t="s">
        <v>380</v>
      </c>
      <c r="B113" s="6" t="s">
        <v>284</v>
      </c>
      <c r="C113" s="7">
        <v>46128</v>
      </c>
      <c r="D113" s="9" t="str">
        <f>HYPERLINK("https://www.epingalert.org/en/Search?viewData= G/TBT/N/BDI/746, G/TBT/N/KEN/2036, G/TBT/N/RWA/1396, G/TBT/N/TZA/1581, G/TBT/N/UGA/2349"," G/TBT/N/BDI/746, G/TBT/N/KEN/2036, G/TBT/N/RWA/1396, G/TBT/N/TZA/1581, G/TBT/N/UGA/2349")</f>
        <v xml:space="preserve"> G/TBT/N/BDI/746, G/TBT/N/KEN/2036, G/TBT/N/RWA/1396, G/TBT/N/TZA/1581, G/TBT/N/UGA/2349</v>
      </c>
      <c r="E113" s="8" t="s">
        <v>388</v>
      </c>
      <c r="F113" s="8" t="s">
        <v>389</v>
      </c>
      <c r="H113" s="8" t="s">
        <v>41</v>
      </c>
      <c r="I113" s="8" t="s">
        <v>381</v>
      </c>
      <c r="J113" s="8" t="s">
        <v>362</v>
      </c>
      <c r="K113" s="8" t="s">
        <v>41</v>
      </c>
      <c r="L113" s="8" t="s">
        <v>41</v>
      </c>
      <c r="M113" s="6"/>
      <c r="N113" s="7">
        <v>46188</v>
      </c>
      <c r="O113" s="7" t="s">
        <v>363</v>
      </c>
      <c r="P113" s="7" t="s">
        <v>42</v>
      </c>
      <c r="Q113" s="6" t="s">
        <v>44</v>
      </c>
      <c r="R113" s="8" t="s">
        <v>390</v>
      </c>
      <c r="S113" t="str">
        <f>HYPERLINK("https://docs.wto.org/imrd/directdoc.asp?DDFDocuments/t/G/TBTN26/BDI746.docx", "https://docs.wto.org/imrd/directdoc.asp?DDFDocuments/t/G/TBTN26/BDI746.docx")</f>
        <v>https://docs.wto.org/imrd/directdoc.asp?DDFDocuments/t/G/TBTN26/BDI746.docx</v>
      </c>
      <c r="T113" t="str">
        <f>HYPERLINK("https://docs.wto.org/imrd/directdoc.asp?DDFDocuments/u/G/TBTN26/BDI746.docx", "https://docs.wto.org/imrd/directdoc.asp?DDFDocuments/u/G/TBTN26/BDI746.docx")</f>
        <v>https://docs.wto.org/imrd/directdoc.asp?DDFDocuments/u/G/TBTN26/BDI746.docx</v>
      </c>
      <c r="U113" t="str">
        <f>HYPERLINK("https://docs.wto.org/imrd/directdoc.asp?DDFDocuments/v/G/TBTN26/BDI746.docx", "https://docs.wto.org/imrd/directdoc.asp?DDFDocuments/v/G/TBTN26/BDI746.docx")</f>
        <v>https://docs.wto.org/imrd/directdoc.asp?DDFDocuments/v/G/TBTN26/BDI746.docx</v>
      </c>
      <c r="V113" t="s">
        <v>46</v>
      </c>
      <c r="W113" t="s">
        <v>47</v>
      </c>
      <c r="X113" t="s">
        <v>47</v>
      </c>
      <c r="Y113" t="s">
        <v>47</v>
      </c>
      <c r="Z113" t="s">
        <v>47</v>
      </c>
      <c r="AA113" t="s">
        <v>47</v>
      </c>
      <c r="AB113" t="s">
        <v>47</v>
      </c>
      <c r="AC113" s="2" t="s">
        <v>391</v>
      </c>
      <c r="AD113" t="s">
        <v>41</v>
      </c>
      <c r="AE113" t="s">
        <v>41</v>
      </c>
      <c r="AF113" t="s">
        <v>41</v>
      </c>
      <c r="AG113" t="s">
        <v>41</v>
      </c>
      <c r="AH113" t="s">
        <v>41</v>
      </c>
      <c r="AI113" s="2" t="s">
        <v>41</v>
      </c>
    </row>
    <row r="114" spans="1:35" ht="195" x14ac:dyDescent="0.25">
      <c r="A114" s="8" t="s">
        <v>380</v>
      </c>
      <c r="B114" s="6" t="s">
        <v>285</v>
      </c>
      <c r="C114" s="7">
        <v>46128</v>
      </c>
      <c r="D114" s="9" t="str">
        <f>HYPERLINK("https://www.epingalert.org/en/Search?viewData= G/TBT/N/BDI/746, G/TBT/N/KEN/2036, G/TBT/N/RWA/1396, G/TBT/N/TZA/1581, G/TBT/N/UGA/2349"," G/TBT/N/BDI/746, G/TBT/N/KEN/2036, G/TBT/N/RWA/1396, G/TBT/N/TZA/1581, G/TBT/N/UGA/2349")</f>
        <v xml:space="preserve"> G/TBT/N/BDI/746, G/TBT/N/KEN/2036, G/TBT/N/RWA/1396, G/TBT/N/TZA/1581, G/TBT/N/UGA/2349</v>
      </c>
      <c r="E114" s="8" t="s">
        <v>388</v>
      </c>
      <c r="F114" s="8" t="s">
        <v>389</v>
      </c>
      <c r="H114" s="8" t="s">
        <v>41</v>
      </c>
      <c r="I114" s="8" t="s">
        <v>381</v>
      </c>
      <c r="J114" s="8" t="s">
        <v>362</v>
      </c>
      <c r="K114" s="8" t="s">
        <v>41</v>
      </c>
      <c r="L114" s="8" t="s">
        <v>41</v>
      </c>
      <c r="M114" s="6"/>
      <c r="N114" s="7">
        <v>46188</v>
      </c>
      <c r="O114" s="7" t="s">
        <v>363</v>
      </c>
      <c r="P114" s="7" t="s">
        <v>42</v>
      </c>
      <c r="Q114" s="6" t="s">
        <v>44</v>
      </c>
      <c r="R114" s="8" t="s">
        <v>390</v>
      </c>
      <c r="S114" t="str">
        <f>HYPERLINK("https://docs.wto.org/imrd/directdoc.asp?DDFDocuments/t/G/TBTN26/BDI746.docx", "https://docs.wto.org/imrd/directdoc.asp?DDFDocuments/t/G/TBTN26/BDI746.docx")</f>
        <v>https://docs.wto.org/imrd/directdoc.asp?DDFDocuments/t/G/TBTN26/BDI746.docx</v>
      </c>
      <c r="T114" t="str">
        <f>HYPERLINK("https://docs.wto.org/imrd/directdoc.asp?DDFDocuments/u/G/TBTN26/BDI746.docx", "https://docs.wto.org/imrd/directdoc.asp?DDFDocuments/u/G/TBTN26/BDI746.docx")</f>
        <v>https://docs.wto.org/imrd/directdoc.asp?DDFDocuments/u/G/TBTN26/BDI746.docx</v>
      </c>
      <c r="U114" t="str">
        <f>HYPERLINK("https://docs.wto.org/imrd/directdoc.asp?DDFDocuments/v/G/TBTN26/BDI746.docx", "https://docs.wto.org/imrd/directdoc.asp?DDFDocuments/v/G/TBTN26/BDI746.docx")</f>
        <v>https://docs.wto.org/imrd/directdoc.asp?DDFDocuments/v/G/TBTN26/BDI746.docx</v>
      </c>
      <c r="V114" t="s">
        <v>46</v>
      </c>
      <c r="W114" t="s">
        <v>47</v>
      </c>
      <c r="X114" t="s">
        <v>47</v>
      </c>
      <c r="Y114" t="s">
        <v>47</v>
      </c>
      <c r="Z114" t="s">
        <v>47</v>
      </c>
      <c r="AA114" t="s">
        <v>47</v>
      </c>
      <c r="AB114" t="s">
        <v>47</v>
      </c>
      <c r="AC114" s="2" t="s">
        <v>391</v>
      </c>
      <c r="AD114" t="s">
        <v>41</v>
      </c>
      <c r="AE114" t="s">
        <v>41</v>
      </c>
      <c r="AF114" t="s">
        <v>41</v>
      </c>
      <c r="AG114" t="s">
        <v>41</v>
      </c>
      <c r="AH114" t="s">
        <v>41</v>
      </c>
      <c r="AI114" s="2" t="s">
        <v>41</v>
      </c>
    </row>
    <row r="115" spans="1:35" ht="195" x14ac:dyDescent="0.25">
      <c r="A115" s="8" t="s">
        <v>380</v>
      </c>
      <c r="B115" s="6" t="s">
        <v>286</v>
      </c>
      <c r="C115" s="7">
        <v>46128</v>
      </c>
      <c r="D115" s="9" t="str">
        <f>HYPERLINK("https://www.epingalert.org/en/Search?viewData= G/TBT/N/BDI/746, G/TBT/N/KEN/2036, G/TBT/N/RWA/1396, G/TBT/N/TZA/1581, G/TBT/N/UGA/2349"," G/TBT/N/BDI/746, G/TBT/N/KEN/2036, G/TBT/N/RWA/1396, G/TBT/N/TZA/1581, G/TBT/N/UGA/2349")</f>
        <v xml:space="preserve"> G/TBT/N/BDI/746, G/TBT/N/KEN/2036, G/TBT/N/RWA/1396, G/TBT/N/TZA/1581, G/TBT/N/UGA/2349</v>
      </c>
      <c r="E115" s="8" t="s">
        <v>388</v>
      </c>
      <c r="F115" s="8" t="s">
        <v>389</v>
      </c>
      <c r="H115" s="8" t="s">
        <v>41</v>
      </c>
      <c r="I115" s="8" t="s">
        <v>381</v>
      </c>
      <c r="J115" s="8" t="s">
        <v>362</v>
      </c>
      <c r="K115" s="8" t="s">
        <v>41</v>
      </c>
      <c r="L115" s="8" t="s">
        <v>41</v>
      </c>
      <c r="M115" s="6"/>
      <c r="N115" s="7">
        <v>46188</v>
      </c>
      <c r="O115" s="7" t="s">
        <v>363</v>
      </c>
      <c r="P115" s="7" t="s">
        <v>42</v>
      </c>
      <c r="Q115" s="6" t="s">
        <v>44</v>
      </c>
      <c r="R115" s="8" t="s">
        <v>390</v>
      </c>
      <c r="S115" t="str">
        <f>HYPERLINK("https://docs.wto.org/imrd/directdoc.asp?DDFDocuments/t/G/TBTN26/BDI746.docx", "https://docs.wto.org/imrd/directdoc.asp?DDFDocuments/t/G/TBTN26/BDI746.docx")</f>
        <v>https://docs.wto.org/imrd/directdoc.asp?DDFDocuments/t/G/TBTN26/BDI746.docx</v>
      </c>
      <c r="T115" t="str">
        <f>HYPERLINK("https://docs.wto.org/imrd/directdoc.asp?DDFDocuments/u/G/TBTN26/BDI746.docx", "https://docs.wto.org/imrd/directdoc.asp?DDFDocuments/u/G/TBTN26/BDI746.docx")</f>
        <v>https://docs.wto.org/imrd/directdoc.asp?DDFDocuments/u/G/TBTN26/BDI746.docx</v>
      </c>
      <c r="U115" t="str">
        <f>HYPERLINK("https://docs.wto.org/imrd/directdoc.asp?DDFDocuments/v/G/TBTN26/BDI746.docx", "https://docs.wto.org/imrd/directdoc.asp?DDFDocuments/v/G/TBTN26/BDI746.docx")</f>
        <v>https://docs.wto.org/imrd/directdoc.asp?DDFDocuments/v/G/TBTN26/BDI746.docx</v>
      </c>
      <c r="V115" t="s">
        <v>46</v>
      </c>
      <c r="W115" t="s">
        <v>47</v>
      </c>
      <c r="X115" t="s">
        <v>47</v>
      </c>
      <c r="Y115" t="s">
        <v>47</v>
      </c>
      <c r="Z115" t="s">
        <v>47</v>
      </c>
      <c r="AA115" t="s">
        <v>47</v>
      </c>
      <c r="AB115" t="s">
        <v>47</v>
      </c>
      <c r="AC115" s="2" t="s">
        <v>391</v>
      </c>
      <c r="AD115" t="s">
        <v>41</v>
      </c>
      <c r="AE115" t="s">
        <v>41</v>
      </c>
      <c r="AF115" t="s">
        <v>41</v>
      </c>
      <c r="AG115" t="s">
        <v>41</v>
      </c>
      <c r="AH115" t="s">
        <v>41</v>
      </c>
      <c r="AI115" s="2" t="s">
        <v>41</v>
      </c>
    </row>
    <row r="116" spans="1:35" ht="75" x14ac:dyDescent="0.25">
      <c r="A116" s="8" t="s">
        <v>394</v>
      </c>
      <c r="B116" s="6" t="s">
        <v>189</v>
      </c>
      <c r="C116" s="7">
        <v>46128</v>
      </c>
      <c r="D116" s="9" t="str">
        <f>HYPERLINK("https://www.epingalert.org/en/Search?viewData= G/TBT/N/EU/1203"," G/TBT/N/EU/1203")</f>
        <v xml:space="preserve"> G/TBT/N/EU/1203</v>
      </c>
      <c r="E116" s="8" t="s">
        <v>392</v>
      </c>
      <c r="F116" s="8" t="s">
        <v>393</v>
      </c>
      <c r="H116" s="8" t="s">
        <v>395</v>
      </c>
      <c r="I116" s="8" t="s">
        <v>396</v>
      </c>
      <c r="J116" s="8" t="s">
        <v>194</v>
      </c>
      <c r="K116" s="8" t="s">
        <v>397</v>
      </c>
      <c r="L116" s="8" t="s">
        <v>76</v>
      </c>
      <c r="M116" s="6"/>
      <c r="N116" s="7">
        <v>46188</v>
      </c>
      <c r="O116" s="7">
        <v>46295</v>
      </c>
      <c r="P116" s="7" t="s">
        <v>398</v>
      </c>
      <c r="Q116" s="6" t="s">
        <v>44</v>
      </c>
      <c r="R116" s="8" t="s">
        <v>399</v>
      </c>
      <c r="S116" t="str">
        <f>HYPERLINK("https://docs.wto.org/imrd/directdoc.asp?DDFDocuments/t/G/TBTN26/EU1203.docx", "https://docs.wto.org/imrd/directdoc.asp?DDFDocuments/t/G/TBTN26/EU1203.docx")</f>
        <v>https://docs.wto.org/imrd/directdoc.asp?DDFDocuments/t/G/TBTN26/EU1203.docx</v>
      </c>
      <c r="T116" t="str">
        <f>HYPERLINK("https://docs.wto.org/imrd/directdoc.asp?DDFDocuments/u/G/TBTN26/EU1203.docx", "https://docs.wto.org/imrd/directdoc.asp?DDFDocuments/u/G/TBTN26/EU1203.docx")</f>
        <v>https://docs.wto.org/imrd/directdoc.asp?DDFDocuments/u/G/TBTN26/EU1203.docx</v>
      </c>
      <c r="U116" t="str">
        <f>HYPERLINK("https://docs.wto.org/imrd/directdoc.asp?DDFDocuments/v/G/TBTN26/EU1203.docx", "https://docs.wto.org/imrd/directdoc.asp?DDFDocuments/v/G/TBTN26/EU1203.docx")</f>
        <v>https://docs.wto.org/imrd/directdoc.asp?DDFDocuments/v/G/TBTN26/EU1203.docx</v>
      </c>
      <c r="V116" t="s">
        <v>46</v>
      </c>
      <c r="W116" t="s">
        <v>47</v>
      </c>
      <c r="X116" t="s">
        <v>46</v>
      </c>
      <c r="Y116" t="s">
        <v>47</v>
      </c>
      <c r="Z116" t="s">
        <v>47</v>
      </c>
      <c r="AA116" t="s">
        <v>47</v>
      </c>
      <c r="AB116" t="s">
        <v>47</v>
      </c>
      <c r="AC116" s="2" t="s">
        <v>400</v>
      </c>
      <c r="AD116" t="s">
        <v>41</v>
      </c>
      <c r="AE116" t="s">
        <v>41</v>
      </c>
      <c r="AF116" t="s">
        <v>41</v>
      </c>
      <c r="AG116" t="s">
        <v>41</v>
      </c>
      <c r="AH116" t="s">
        <v>41</v>
      </c>
      <c r="AI116" s="2" t="s">
        <v>41</v>
      </c>
    </row>
    <row r="117" spans="1:35" ht="30" x14ac:dyDescent="0.25">
      <c r="A117" s="8" t="s">
        <v>63</v>
      </c>
      <c r="B117" s="6" t="s">
        <v>60</v>
      </c>
      <c r="C117" s="7">
        <v>46128</v>
      </c>
      <c r="D117" s="9" t="str">
        <f>HYPERLINK("https://www.epingalert.org/en/Search?viewData= G/TBT/N/IND/432"," G/TBT/N/IND/432")</f>
        <v xml:space="preserve"> G/TBT/N/IND/432</v>
      </c>
      <c r="E117" s="8" t="s">
        <v>401</v>
      </c>
      <c r="F117" s="8" t="s">
        <v>402</v>
      </c>
      <c r="H117" s="8" t="s">
        <v>41</v>
      </c>
      <c r="I117" s="8" t="s">
        <v>403</v>
      </c>
      <c r="J117" s="8" t="s">
        <v>65</v>
      </c>
      <c r="K117" s="8" t="s">
        <v>404</v>
      </c>
      <c r="L117" s="8" t="s">
        <v>41</v>
      </c>
      <c r="M117" s="6"/>
      <c r="N117" s="7">
        <v>46188</v>
      </c>
      <c r="O117" s="7" t="s">
        <v>42</v>
      </c>
      <c r="P117" s="7" t="s">
        <v>42</v>
      </c>
      <c r="Q117" s="6" t="s">
        <v>44</v>
      </c>
      <c r="R117" s="8" t="s">
        <v>405</v>
      </c>
      <c r="S117" t="str">
        <f>HYPERLINK("https://docs.wto.org/imrd/directdoc.asp?DDFDocuments/t/G/TBTN26/IND432.docx", "https://docs.wto.org/imrd/directdoc.asp?DDFDocuments/t/G/TBTN26/IND432.docx")</f>
        <v>https://docs.wto.org/imrd/directdoc.asp?DDFDocuments/t/G/TBTN26/IND432.docx</v>
      </c>
      <c r="T117" t="str">
        <f>HYPERLINK("https://docs.wto.org/imrd/directdoc.asp?DDFDocuments/u/G/TBTN26/IND432.docx", "https://docs.wto.org/imrd/directdoc.asp?DDFDocuments/u/G/TBTN26/IND432.docx")</f>
        <v>https://docs.wto.org/imrd/directdoc.asp?DDFDocuments/u/G/TBTN26/IND432.docx</v>
      </c>
      <c r="U117" t="str">
        <f>HYPERLINK("https://docs.wto.org/imrd/directdoc.asp?DDFDocuments/v/G/TBTN26/IND432.docx", "https://docs.wto.org/imrd/directdoc.asp?DDFDocuments/v/G/TBTN26/IND432.docx")</f>
        <v>https://docs.wto.org/imrd/directdoc.asp?DDFDocuments/v/G/TBTN26/IND432.docx</v>
      </c>
      <c r="V117" t="s">
        <v>46</v>
      </c>
      <c r="W117" t="s">
        <v>47</v>
      </c>
      <c r="X117" t="s">
        <v>47</v>
      </c>
      <c r="Y117" t="s">
        <v>47</v>
      </c>
      <c r="Z117" t="s">
        <v>47</v>
      </c>
      <c r="AA117" t="s">
        <v>47</v>
      </c>
      <c r="AB117" t="s">
        <v>47</v>
      </c>
      <c r="AC117" s="2" t="s">
        <v>406</v>
      </c>
      <c r="AD117" t="s">
        <v>41</v>
      </c>
      <c r="AE117" t="s">
        <v>41</v>
      </c>
      <c r="AF117" t="s">
        <v>41</v>
      </c>
      <c r="AG117" t="s">
        <v>41</v>
      </c>
      <c r="AH117" t="s">
        <v>41</v>
      </c>
      <c r="AI117" s="2" t="s">
        <v>41</v>
      </c>
    </row>
    <row r="118" spans="1:35" ht="150" x14ac:dyDescent="0.25">
      <c r="A118" s="8" t="s">
        <v>410</v>
      </c>
      <c r="B118" s="6" t="s">
        <v>407</v>
      </c>
      <c r="C118" s="7">
        <v>46128</v>
      </c>
      <c r="D118" s="9" t="str">
        <f>HYPERLINK("https://www.epingalert.org/en/Search?viewData= G/TBT/N/MWI/248"," G/TBT/N/MWI/248")</f>
        <v xml:space="preserve"> G/TBT/N/MWI/248</v>
      </c>
      <c r="E118" s="8" t="s">
        <v>408</v>
      </c>
      <c r="F118" s="8" t="s">
        <v>409</v>
      </c>
      <c r="H118" s="8" t="s">
        <v>411</v>
      </c>
      <c r="I118" s="8" t="s">
        <v>231</v>
      </c>
      <c r="J118" s="8" t="s">
        <v>412</v>
      </c>
      <c r="K118" s="8" t="s">
        <v>41</v>
      </c>
      <c r="L118" s="8" t="s">
        <v>55</v>
      </c>
      <c r="M118" s="6"/>
      <c r="N118" s="7">
        <v>46188</v>
      </c>
      <c r="O118" s="7" t="s">
        <v>42</v>
      </c>
      <c r="P118" s="7" t="s">
        <v>42</v>
      </c>
      <c r="Q118" s="6" t="s">
        <v>44</v>
      </c>
      <c r="R118" s="8" t="s">
        <v>413</v>
      </c>
      <c r="S118" t="str">
        <f>HYPERLINK("https://docs.wto.org/imrd/directdoc.asp?DDFDocuments/t/G/TBTN26/MWI248.docx", "https://docs.wto.org/imrd/directdoc.asp?DDFDocuments/t/G/TBTN26/MWI248.docx")</f>
        <v>https://docs.wto.org/imrd/directdoc.asp?DDFDocuments/t/G/TBTN26/MWI248.docx</v>
      </c>
      <c r="T118" t="str">
        <f>HYPERLINK("https://docs.wto.org/imrd/directdoc.asp?DDFDocuments/u/G/TBTN26/MWI248.docx", "https://docs.wto.org/imrd/directdoc.asp?DDFDocuments/u/G/TBTN26/MWI248.docx")</f>
        <v>https://docs.wto.org/imrd/directdoc.asp?DDFDocuments/u/G/TBTN26/MWI248.docx</v>
      </c>
      <c r="U118" t="str">
        <f>HYPERLINK("https://docs.wto.org/imrd/directdoc.asp?DDFDocuments/v/G/TBTN26/MWI248.docx", "https://docs.wto.org/imrd/directdoc.asp?DDFDocuments/v/G/TBTN26/MWI248.docx")</f>
        <v>https://docs.wto.org/imrd/directdoc.asp?DDFDocuments/v/G/TBTN26/MWI248.docx</v>
      </c>
      <c r="V118" t="s">
        <v>46</v>
      </c>
      <c r="W118" t="s">
        <v>47</v>
      </c>
      <c r="X118" t="s">
        <v>47</v>
      </c>
      <c r="Y118" t="s">
        <v>47</v>
      </c>
      <c r="Z118" t="s">
        <v>47</v>
      </c>
      <c r="AA118" t="s">
        <v>47</v>
      </c>
      <c r="AB118" t="s">
        <v>47</v>
      </c>
      <c r="AC118" s="2" t="s">
        <v>414</v>
      </c>
      <c r="AD118" t="s">
        <v>41</v>
      </c>
      <c r="AE118" t="s">
        <v>41</v>
      </c>
      <c r="AF118" t="s">
        <v>41</v>
      </c>
      <c r="AG118" t="s">
        <v>41</v>
      </c>
      <c r="AH118" t="s">
        <v>41</v>
      </c>
      <c r="AI118" s="2" t="s">
        <v>41</v>
      </c>
    </row>
    <row r="119" spans="1:35" ht="90" x14ac:dyDescent="0.25">
      <c r="A119" s="8" t="s">
        <v>417</v>
      </c>
      <c r="B119" s="6" t="s">
        <v>407</v>
      </c>
      <c r="C119" s="7">
        <v>46128</v>
      </c>
      <c r="D119" s="9" t="str">
        <f>HYPERLINK("https://www.epingalert.org/en/Search?viewData= G/TBT/N/MWI/249"," G/TBT/N/MWI/249")</f>
        <v xml:space="preserve"> G/TBT/N/MWI/249</v>
      </c>
      <c r="E119" s="8" t="s">
        <v>415</v>
      </c>
      <c r="F119" s="8" t="s">
        <v>416</v>
      </c>
      <c r="H119" s="8" t="s">
        <v>418</v>
      </c>
      <c r="I119" s="8" t="s">
        <v>231</v>
      </c>
      <c r="J119" s="8" t="s">
        <v>412</v>
      </c>
      <c r="K119" s="8" t="s">
        <v>41</v>
      </c>
      <c r="L119" s="8" t="s">
        <v>55</v>
      </c>
      <c r="M119" s="6"/>
      <c r="N119" s="7">
        <v>46188</v>
      </c>
      <c r="O119" s="7" t="s">
        <v>42</v>
      </c>
      <c r="P119" s="7" t="s">
        <v>42</v>
      </c>
      <c r="Q119" s="6" t="s">
        <v>44</v>
      </c>
      <c r="R119" s="8" t="s">
        <v>419</v>
      </c>
      <c r="S119" t="str">
        <f>HYPERLINK("https://docs.wto.org/imrd/directdoc.asp?DDFDocuments/t/G/TBTN26/MWI249.docx", "https://docs.wto.org/imrd/directdoc.asp?DDFDocuments/t/G/TBTN26/MWI249.docx")</f>
        <v>https://docs.wto.org/imrd/directdoc.asp?DDFDocuments/t/G/TBTN26/MWI249.docx</v>
      </c>
      <c r="T119" t="str">
        <f>HYPERLINK("https://docs.wto.org/imrd/directdoc.asp?DDFDocuments/u/G/TBTN26/MWI249.docx", "https://docs.wto.org/imrd/directdoc.asp?DDFDocuments/u/G/TBTN26/MWI249.docx")</f>
        <v>https://docs.wto.org/imrd/directdoc.asp?DDFDocuments/u/G/TBTN26/MWI249.docx</v>
      </c>
      <c r="U119" t="str">
        <f>HYPERLINK("https://docs.wto.org/imrd/directdoc.asp?DDFDocuments/v/G/TBTN26/MWI249.docx", "https://docs.wto.org/imrd/directdoc.asp?DDFDocuments/v/G/TBTN26/MWI249.docx")</f>
        <v>https://docs.wto.org/imrd/directdoc.asp?DDFDocuments/v/G/TBTN26/MWI249.docx</v>
      </c>
      <c r="V119" t="s">
        <v>46</v>
      </c>
      <c r="W119" t="s">
        <v>47</v>
      </c>
      <c r="X119" t="s">
        <v>47</v>
      </c>
      <c r="Y119" t="s">
        <v>47</v>
      </c>
      <c r="Z119" t="s">
        <v>47</v>
      </c>
      <c r="AA119" t="s">
        <v>47</v>
      </c>
      <c r="AB119" t="s">
        <v>47</v>
      </c>
      <c r="AC119" s="2" t="s">
        <v>420</v>
      </c>
      <c r="AD119" t="s">
        <v>41</v>
      </c>
      <c r="AE119" t="s">
        <v>41</v>
      </c>
      <c r="AF119" t="s">
        <v>41</v>
      </c>
      <c r="AG119" t="s">
        <v>41</v>
      </c>
      <c r="AH119" t="s">
        <v>41</v>
      </c>
      <c r="AI119" s="2" t="s">
        <v>41</v>
      </c>
    </row>
    <row r="120" spans="1:35" ht="300" x14ac:dyDescent="0.25">
      <c r="A120" s="8" t="s">
        <v>423</v>
      </c>
      <c r="B120" s="6" t="s">
        <v>407</v>
      </c>
      <c r="C120" s="7">
        <v>46128</v>
      </c>
      <c r="D120" s="9" t="str">
        <f>HYPERLINK("https://www.epingalert.org/en/Search?viewData= G/TBT/N/MWI/250"," G/TBT/N/MWI/250")</f>
        <v xml:space="preserve"> G/TBT/N/MWI/250</v>
      </c>
      <c r="E120" s="8" t="s">
        <v>421</v>
      </c>
      <c r="F120" s="8" t="s">
        <v>422</v>
      </c>
      <c r="H120" s="8" t="s">
        <v>424</v>
      </c>
      <c r="I120" s="8" t="s">
        <v>231</v>
      </c>
      <c r="J120" s="8" t="s">
        <v>412</v>
      </c>
      <c r="K120" s="8" t="s">
        <v>41</v>
      </c>
      <c r="L120" s="8" t="s">
        <v>55</v>
      </c>
      <c r="M120" s="6"/>
      <c r="N120" s="7">
        <v>46188</v>
      </c>
      <c r="O120" s="7" t="s">
        <v>42</v>
      </c>
      <c r="P120" s="7" t="s">
        <v>42</v>
      </c>
      <c r="Q120" s="6" t="s">
        <v>44</v>
      </c>
      <c r="R120" s="8" t="s">
        <v>425</v>
      </c>
      <c r="S120" t="str">
        <f>HYPERLINK("https://docs.wto.org/imrd/directdoc.asp?DDFDocuments/t/G/TBTN26/MWI250.docx", "https://docs.wto.org/imrd/directdoc.asp?DDFDocuments/t/G/TBTN26/MWI250.docx")</f>
        <v>https://docs.wto.org/imrd/directdoc.asp?DDFDocuments/t/G/TBTN26/MWI250.docx</v>
      </c>
      <c r="T120" t="str">
        <f>HYPERLINK("https://docs.wto.org/imrd/directdoc.asp?DDFDocuments/u/G/TBTN26/MWI250.docx", "https://docs.wto.org/imrd/directdoc.asp?DDFDocuments/u/G/TBTN26/MWI250.docx")</f>
        <v>https://docs.wto.org/imrd/directdoc.asp?DDFDocuments/u/G/TBTN26/MWI250.docx</v>
      </c>
      <c r="U120" t="str">
        <f>HYPERLINK("https://docs.wto.org/imrd/directdoc.asp?DDFDocuments/v/G/TBTN26/MWI250.docx", "https://docs.wto.org/imrd/directdoc.asp?DDFDocuments/v/G/TBTN26/MWI250.docx")</f>
        <v>https://docs.wto.org/imrd/directdoc.asp?DDFDocuments/v/G/TBTN26/MWI250.docx</v>
      </c>
      <c r="V120" t="s">
        <v>46</v>
      </c>
      <c r="W120" t="s">
        <v>47</v>
      </c>
      <c r="X120" t="s">
        <v>47</v>
      </c>
      <c r="Y120" t="s">
        <v>47</v>
      </c>
      <c r="Z120" t="s">
        <v>47</v>
      </c>
      <c r="AA120" t="s">
        <v>47</v>
      </c>
      <c r="AB120" t="s">
        <v>47</v>
      </c>
      <c r="AC120" s="2" t="s">
        <v>426</v>
      </c>
      <c r="AD120" t="s">
        <v>41</v>
      </c>
      <c r="AE120" t="s">
        <v>41</v>
      </c>
      <c r="AF120" t="s">
        <v>41</v>
      </c>
      <c r="AG120" t="s">
        <v>41</v>
      </c>
      <c r="AH120" t="s">
        <v>41</v>
      </c>
      <c r="AI120" s="2" t="s">
        <v>41</v>
      </c>
    </row>
    <row r="121" spans="1:35" ht="180" x14ac:dyDescent="0.25">
      <c r="A121" s="8" t="s">
        <v>429</v>
      </c>
      <c r="B121" s="6" t="s">
        <v>407</v>
      </c>
      <c r="C121" s="7">
        <v>46128</v>
      </c>
      <c r="D121" s="9" t="str">
        <f>HYPERLINK("https://www.epingalert.org/en/Search?viewData= G/TBT/N/MWI/251"," G/TBT/N/MWI/251")</f>
        <v xml:space="preserve"> G/TBT/N/MWI/251</v>
      </c>
      <c r="E121" s="8" t="s">
        <v>427</v>
      </c>
      <c r="F121" s="8" t="s">
        <v>428</v>
      </c>
      <c r="H121" s="8" t="s">
        <v>430</v>
      </c>
      <c r="I121" s="8" t="s">
        <v>231</v>
      </c>
      <c r="J121" s="8" t="s">
        <v>412</v>
      </c>
      <c r="K121" s="8" t="s">
        <v>41</v>
      </c>
      <c r="L121" s="8" t="s">
        <v>55</v>
      </c>
      <c r="M121" s="6"/>
      <c r="N121" s="7">
        <v>46188</v>
      </c>
      <c r="O121" s="7" t="s">
        <v>42</v>
      </c>
      <c r="P121" s="7" t="s">
        <v>42</v>
      </c>
      <c r="Q121" s="6" t="s">
        <v>44</v>
      </c>
      <c r="R121" s="8" t="s">
        <v>431</v>
      </c>
      <c r="S121" t="str">
        <f>HYPERLINK("https://docs.wto.org/imrd/directdoc.asp?DDFDocuments/t/G/TBTN26/MWI251.docx", "https://docs.wto.org/imrd/directdoc.asp?DDFDocuments/t/G/TBTN26/MWI251.docx")</f>
        <v>https://docs.wto.org/imrd/directdoc.asp?DDFDocuments/t/G/TBTN26/MWI251.docx</v>
      </c>
      <c r="T121" t="str">
        <f>HYPERLINK("https://docs.wto.org/imrd/directdoc.asp?DDFDocuments/u/G/TBTN26/MWI251.docx", "https://docs.wto.org/imrd/directdoc.asp?DDFDocuments/u/G/TBTN26/MWI251.docx")</f>
        <v>https://docs.wto.org/imrd/directdoc.asp?DDFDocuments/u/G/TBTN26/MWI251.docx</v>
      </c>
      <c r="U121" t="str">
        <f>HYPERLINK("https://docs.wto.org/imrd/directdoc.asp?DDFDocuments/v/G/TBTN26/MWI251.docx", "https://docs.wto.org/imrd/directdoc.asp?DDFDocuments/v/G/TBTN26/MWI251.docx")</f>
        <v>https://docs.wto.org/imrd/directdoc.asp?DDFDocuments/v/G/TBTN26/MWI251.docx</v>
      </c>
      <c r="V121" t="s">
        <v>46</v>
      </c>
      <c r="W121" t="s">
        <v>47</v>
      </c>
      <c r="X121" t="s">
        <v>47</v>
      </c>
      <c r="Y121" t="s">
        <v>47</v>
      </c>
      <c r="Z121" t="s">
        <v>47</v>
      </c>
      <c r="AA121" t="s">
        <v>47</v>
      </c>
      <c r="AB121" t="s">
        <v>47</v>
      </c>
      <c r="AC121" s="2" t="s">
        <v>432</v>
      </c>
      <c r="AD121" t="s">
        <v>41</v>
      </c>
      <c r="AE121" t="s">
        <v>41</v>
      </c>
      <c r="AF121" t="s">
        <v>41</v>
      </c>
      <c r="AG121" t="s">
        <v>41</v>
      </c>
      <c r="AH121" t="s">
        <v>41</v>
      </c>
      <c r="AI121" s="2" t="s">
        <v>41</v>
      </c>
    </row>
    <row r="122" spans="1:35" ht="60" x14ac:dyDescent="0.25">
      <c r="A122" s="8" t="s">
        <v>435</v>
      </c>
      <c r="B122" s="6" t="s">
        <v>86</v>
      </c>
      <c r="C122" s="7">
        <v>46128</v>
      </c>
      <c r="D122" s="9" t="str">
        <f>HYPERLINK("https://www.epingalert.org/en/Search?viewData= G/TBT/N/TPKM/592"," G/TBT/N/TPKM/592")</f>
        <v xml:space="preserve"> G/TBT/N/TPKM/592</v>
      </c>
      <c r="E122" s="8" t="s">
        <v>433</v>
      </c>
      <c r="F122" s="8" t="s">
        <v>434</v>
      </c>
      <c r="H122" s="8" t="s">
        <v>436</v>
      </c>
      <c r="I122" s="8" t="s">
        <v>437</v>
      </c>
      <c r="J122" s="8" t="s">
        <v>75</v>
      </c>
      <c r="K122" s="8" t="s">
        <v>41</v>
      </c>
      <c r="L122" s="8" t="s">
        <v>41</v>
      </c>
      <c r="M122" s="6"/>
      <c r="N122" s="7">
        <v>46188</v>
      </c>
      <c r="O122" s="7" t="s">
        <v>42</v>
      </c>
      <c r="P122" s="7">
        <v>46569</v>
      </c>
      <c r="Q122" s="6" t="s">
        <v>44</v>
      </c>
      <c r="R122" s="8" t="s">
        <v>438</v>
      </c>
      <c r="S122" t="str">
        <f>HYPERLINK("https://docs.wto.org/imrd/directdoc.asp?DDFDocuments/t/G/TBTN26/TPKM592.docx", "https://docs.wto.org/imrd/directdoc.asp?DDFDocuments/t/G/TBTN26/TPKM592.docx")</f>
        <v>https://docs.wto.org/imrd/directdoc.asp?DDFDocuments/t/G/TBTN26/TPKM592.docx</v>
      </c>
      <c r="T122" t="str">
        <f>HYPERLINK("https://docs.wto.org/imrd/directdoc.asp?DDFDocuments/u/G/TBTN26/TPKM592.docx", "https://docs.wto.org/imrd/directdoc.asp?DDFDocuments/u/G/TBTN26/TPKM592.docx")</f>
        <v>https://docs.wto.org/imrd/directdoc.asp?DDFDocuments/u/G/TBTN26/TPKM592.docx</v>
      </c>
      <c r="U122" t="str">
        <f>HYPERLINK("https://docs.wto.org/imrd/directdoc.asp?DDFDocuments/v/G/TBTN26/TPKM592.docx", "https://docs.wto.org/imrd/directdoc.asp?DDFDocuments/v/G/TBTN26/TPKM592.docx")</f>
        <v>https://docs.wto.org/imrd/directdoc.asp?DDFDocuments/v/G/TBTN26/TPKM592.docx</v>
      </c>
      <c r="V122" t="s">
        <v>46</v>
      </c>
      <c r="W122" t="s">
        <v>47</v>
      </c>
      <c r="X122" t="s">
        <v>46</v>
      </c>
      <c r="Y122" t="s">
        <v>47</v>
      </c>
      <c r="Z122" t="s">
        <v>47</v>
      </c>
      <c r="AA122" t="s">
        <v>47</v>
      </c>
      <c r="AB122" t="s">
        <v>47</v>
      </c>
      <c r="AC122" s="2" t="s">
        <v>439</v>
      </c>
      <c r="AD122" t="s">
        <v>41</v>
      </c>
      <c r="AE122" t="s">
        <v>41</v>
      </c>
      <c r="AF122" t="s">
        <v>41</v>
      </c>
      <c r="AG122" t="s">
        <v>41</v>
      </c>
      <c r="AH122" t="s">
        <v>41</v>
      </c>
      <c r="AI122" s="2" t="s">
        <v>41</v>
      </c>
    </row>
    <row r="123" spans="1:35" ht="120" x14ac:dyDescent="0.25">
      <c r="A123" s="8" t="s">
        <v>442</v>
      </c>
      <c r="B123" s="6" t="s">
        <v>200</v>
      </c>
      <c r="C123" s="7">
        <v>46128</v>
      </c>
      <c r="D123" s="9" t="str">
        <f>HYPERLINK("https://www.epingalert.org/en/Search?viewData= G/TBT/N/USA/2272"," G/TBT/N/USA/2272")</f>
        <v xml:space="preserve"> G/TBT/N/USA/2272</v>
      </c>
      <c r="E123" s="8" t="s">
        <v>440</v>
      </c>
      <c r="F123" s="8" t="s">
        <v>441</v>
      </c>
      <c r="H123" s="8" t="s">
        <v>41</v>
      </c>
      <c r="I123" s="8" t="s">
        <v>443</v>
      </c>
      <c r="J123" s="8" t="s">
        <v>444</v>
      </c>
      <c r="K123" s="8" t="s">
        <v>41</v>
      </c>
      <c r="L123" s="8" t="s">
        <v>41</v>
      </c>
      <c r="M123" s="6"/>
      <c r="N123" s="7">
        <v>46147</v>
      </c>
      <c r="O123" s="7" t="s">
        <v>42</v>
      </c>
      <c r="P123" s="7" t="s">
        <v>42</v>
      </c>
      <c r="Q123" s="6" t="s">
        <v>44</v>
      </c>
      <c r="R123" s="8" t="s">
        <v>445</v>
      </c>
      <c r="S123" t="str">
        <f>HYPERLINK("https://docs.wto.org/imrd/directdoc.asp?DDFDocuments/t/G/TBTN26/USA2272.docx", "https://docs.wto.org/imrd/directdoc.asp?DDFDocuments/t/G/TBTN26/USA2272.docx")</f>
        <v>https://docs.wto.org/imrd/directdoc.asp?DDFDocuments/t/G/TBTN26/USA2272.docx</v>
      </c>
      <c r="T123" t="str">
        <f>HYPERLINK("https://docs.wto.org/imrd/directdoc.asp?DDFDocuments/u/G/TBTN26/USA2272.docx", "https://docs.wto.org/imrd/directdoc.asp?DDFDocuments/u/G/TBTN26/USA2272.docx")</f>
        <v>https://docs.wto.org/imrd/directdoc.asp?DDFDocuments/u/G/TBTN26/USA2272.docx</v>
      </c>
      <c r="U123" t="str">
        <f>HYPERLINK("https://docs.wto.org/imrd/directdoc.asp?DDFDocuments/v/G/TBTN26/USA2272.docx", "https://docs.wto.org/imrd/directdoc.asp?DDFDocuments/v/G/TBTN26/USA2272.docx")</f>
        <v>https://docs.wto.org/imrd/directdoc.asp?DDFDocuments/v/G/TBTN26/USA2272.docx</v>
      </c>
      <c r="V123" t="s">
        <v>46</v>
      </c>
      <c r="W123" t="s">
        <v>47</v>
      </c>
      <c r="X123" t="s">
        <v>47</v>
      </c>
      <c r="Y123" t="s">
        <v>47</v>
      </c>
      <c r="Z123" t="s">
        <v>47</v>
      </c>
      <c r="AA123" t="s">
        <v>47</v>
      </c>
      <c r="AB123" t="s">
        <v>47</v>
      </c>
      <c r="AC123" s="2" t="s">
        <v>446</v>
      </c>
      <c r="AD123" t="s">
        <v>41</v>
      </c>
      <c r="AE123" t="s">
        <v>41</v>
      </c>
      <c r="AF123" t="s">
        <v>41</v>
      </c>
      <c r="AG123" t="s">
        <v>41</v>
      </c>
      <c r="AH123" t="s">
        <v>41</v>
      </c>
      <c r="AI123" s="2" t="s">
        <v>41</v>
      </c>
    </row>
    <row r="124" spans="1:35" ht="135" x14ac:dyDescent="0.25">
      <c r="A124" s="8" t="s">
        <v>449</v>
      </c>
      <c r="B124" s="6" t="s">
        <v>240</v>
      </c>
      <c r="C124" s="7">
        <v>46128</v>
      </c>
      <c r="D124" s="9" t="str">
        <f>HYPERLINK("https://www.epingalert.org/en/Search?viewData= G/TBT/N/VNM/397"," G/TBT/N/VNM/397")</f>
        <v xml:space="preserve"> G/TBT/N/VNM/397</v>
      </c>
      <c r="E124" s="8" t="s">
        <v>447</v>
      </c>
      <c r="F124" s="8" t="s">
        <v>448</v>
      </c>
      <c r="H124" s="8" t="s">
        <v>41</v>
      </c>
      <c r="I124" s="8" t="s">
        <v>450</v>
      </c>
      <c r="J124" s="8" t="s">
        <v>75</v>
      </c>
      <c r="K124" s="8" t="s">
        <v>41</v>
      </c>
      <c r="L124" s="8" t="s">
        <v>41</v>
      </c>
      <c r="M124" s="6"/>
      <c r="N124" s="7">
        <v>46158</v>
      </c>
      <c r="O124" s="7" t="s">
        <v>451</v>
      </c>
      <c r="P124" s="7" t="s">
        <v>452</v>
      </c>
      <c r="Q124" s="6" t="s">
        <v>44</v>
      </c>
      <c r="R124" s="8" t="s">
        <v>453</v>
      </c>
      <c r="S124" t="str">
        <f>HYPERLINK("https://docs.wto.org/imrd/directdoc.asp?DDFDocuments/t/G/TBTN26/VNM397.docx", "https://docs.wto.org/imrd/directdoc.asp?DDFDocuments/t/G/TBTN26/VNM397.docx")</f>
        <v>https://docs.wto.org/imrd/directdoc.asp?DDFDocuments/t/G/TBTN26/VNM397.docx</v>
      </c>
      <c r="T124" t="str">
        <f>HYPERLINK("https://docs.wto.org/imrd/directdoc.asp?DDFDocuments/u/G/TBTN26/VNM397.docx", "https://docs.wto.org/imrd/directdoc.asp?DDFDocuments/u/G/TBTN26/VNM397.docx")</f>
        <v>https://docs.wto.org/imrd/directdoc.asp?DDFDocuments/u/G/TBTN26/VNM397.docx</v>
      </c>
      <c r="U124" t="str">
        <f>HYPERLINK("https://docs.wto.org/imrd/directdoc.asp?DDFDocuments/v/G/TBTN26/VNM397.docx", "https://docs.wto.org/imrd/directdoc.asp?DDFDocuments/v/G/TBTN26/VNM397.docx")</f>
        <v>https://docs.wto.org/imrd/directdoc.asp?DDFDocuments/v/G/TBTN26/VNM397.docx</v>
      </c>
      <c r="V124" t="s">
        <v>46</v>
      </c>
      <c r="W124" t="s">
        <v>47</v>
      </c>
      <c r="X124" t="s">
        <v>47</v>
      </c>
      <c r="Y124" t="s">
        <v>47</v>
      </c>
      <c r="Z124" t="s">
        <v>47</v>
      </c>
      <c r="AA124" t="s">
        <v>47</v>
      </c>
      <c r="AB124" t="s">
        <v>47</v>
      </c>
      <c r="AC124" s="2" t="s">
        <v>454</v>
      </c>
      <c r="AD124" t="s">
        <v>41</v>
      </c>
      <c r="AE124" t="s">
        <v>41</v>
      </c>
      <c r="AF124" t="s">
        <v>41</v>
      </c>
      <c r="AG124" t="s">
        <v>41</v>
      </c>
      <c r="AH124" t="s">
        <v>41</v>
      </c>
      <c r="AI124" s="2" t="s">
        <v>41</v>
      </c>
    </row>
    <row r="125" spans="1:35" ht="105" x14ac:dyDescent="0.25">
      <c r="A125" s="8" t="s">
        <v>457</v>
      </c>
      <c r="B125" s="6" t="s">
        <v>34</v>
      </c>
      <c r="C125" s="7">
        <v>46127</v>
      </c>
      <c r="D125" s="9" t="str">
        <f>HYPERLINK("https://www.epingalert.org/en/Search?viewData= G/TBT/N/CHN/2248"," G/TBT/N/CHN/2248")</f>
        <v xml:space="preserve"> G/TBT/N/CHN/2248</v>
      </c>
      <c r="E125" s="8" t="s">
        <v>455</v>
      </c>
      <c r="F125" s="8" t="s">
        <v>456</v>
      </c>
      <c r="H125" s="8" t="s">
        <v>458</v>
      </c>
      <c r="I125" s="8" t="s">
        <v>459</v>
      </c>
      <c r="J125" s="8" t="s">
        <v>460</v>
      </c>
      <c r="K125" s="8" t="s">
        <v>41</v>
      </c>
      <c r="L125" s="8" t="s">
        <v>41</v>
      </c>
      <c r="M125" s="6"/>
      <c r="N125" s="7">
        <v>46187</v>
      </c>
      <c r="O125" s="7" t="s">
        <v>42</v>
      </c>
      <c r="P125" s="7">
        <v>46569</v>
      </c>
      <c r="Q125" s="6" t="s">
        <v>44</v>
      </c>
      <c r="R125" s="8" t="s">
        <v>461</v>
      </c>
      <c r="S125" t="str">
        <f>HYPERLINK("https://docs.wto.org/imrd/directdoc.asp?DDFDocuments/t/G/TBTN26/CHN2248.docx", "https://docs.wto.org/imrd/directdoc.asp?DDFDocuments/t/G/TBTN26/CHN2248.docx")</f>
        <v>https://docs.wto.org/imrd/directdoc.asp?DDFDocuments/t/G/TBTN26/CHN2248.docx</v>
      </c>
      <c r="T125" t="str">
        <f>HYPERLINK("https://docs.wto.org/imrd/directdoc.asp?DDFDocuments/u/G/TBTN26/CHN2248.docx", "https://docs.wto.org/imrd/directdoc.asp?DDFDocuments/u/G/TBTN26/CHN2248.docx")</f>
        <v>https://docs.wto.org/imrd/directdoc.asp?DDFDocuments/u/G/TBTN26/CHN2248.docx</v>
      </c>
      <c r="U125" t="str">
        <f>HYPERLINK("https://docs.wto.org/imrd/directdoc.asp?DDFDocuments/v/G/TBTN26/CHN2248.docx", "https://docs.wto.org/imrd/directdoc.asp?DDFDocuments/v/G/TBTN26/CHN2248.docx")</f>
        <v>https://docs.wto.org/imrd/directdoc.asp?DDFDocuments/v/G/TBTN26/CHN2248.docx</v>
      </c>
      <c r="V125" t="s">
        <v>46</v>
      </c>
      <c r="W125" t="s">
        <v>47</v>
      </c>
      <c r="X125" t="s">
        <v>47</v>
      </c>
      <c r="Y125" t="s">
        <v>47</v>
      </c>
      <c r="Z125" t="s">
        <v>47</v>
      </c>
      <c r="AA125" t="s">
        <v>47</v>
      </c>
      <c r="AB125" t="s">
        <v>47</v>
      </c>
      <c r="AC125" s="2" t="s">
        <v>41</v>
      </c>
      <c r="AD125" t="s">
        <v>41</v>
      </c>
      <c r="AE125" t="s">
        <v>41</v>
      </c>
      <c r="AF125" t="s">
        <v>41</v>
      </c>
      <c r="AG125" t="s">
        <v>41</v>
      </c>
      <c r="AH125" t="s">
        <v>41</v>
      </c>
      <c r="AI125" s="2" t="s">
        <v>41</v>
      </c>
    </row>
    <row r="126" spans="1:35" ht="120" x14ac:dyDescent="0.25">
      <c r="A126" s="8" t="s">
        <v>464</v>
      </c>
      <c r="B126" s="6" t="s">
        <v>34</v>
      </c>
      <c r="C126" s="7">
        <v>46127</v>
      </c>
      <c r="D126" s="9" t="str">
        <f>HYPERLINK("https://www.epingalert.org/en/Search?viewData= G/TBT/N/CHN/2249"," G/TBT/N/CHN/2249")</f>
        <v xml:space="preserve"> G/TBT/N/CHN/2249</v>
      </c>
      <c r="E126" s="8" t="s">
        <v>462</v>
      </c>
      <c r="F126" s="8" t="s">
        <v>463</v>
      </c>
      <c r="H126" s="8" t="s">
        <v>465</v>
      </c>
      <c r="I126" s="8" t="s">
        <v>459</v>
      </c>
      <c r="J126" s="8" t="s">
        <v>466</v>
      </c>
      <c r="K126" s="8" t="s">
        <v>41</v>
      </c>
      <c r="L126" s="8" t="s">
        <v>41</v>
      </c>
      <c r="M126" s="6"/>
      <c r="N126" s="7">
        <v>46187</v>
      </c>
      <c r="O126" s="7" t="s">
        <v>42</v>
      </c>
      <c r="P126" s="7">
        <v>46569</v>
      </c>
      <c r="Q126" s="6" t="s">
        <v>44</v>
      </c>
      <c r="R126" s="8" t="s">
        <v>467</v>
      </c>
      <c r="S126" t="str">
        <f>HYPERLINK("https://docs.wto.org/imrd/directdoc.asp?DDFDocuments/t/G/TBTN26/CHN2249.docx", "https://docs.wto.org/imrd/directdoc.asp?DDFDocuments/t/G/TBTN26/CHN2249.docx")</f>
        <v>https://docs.wto.org/imrd/directdoc.asp?DDFDocuments/t/G/TBTN26/CHN2249.docx</v>
      </c>
      <c r="T126" t="str">
        <f>HYPERLINK("https://docs.wto.org/imrd/directdoc.asp?DDFDocuments/u/G/TBTN26/CHN2249.docx", "https://docs.wto.org/imrd/directdoc.asp?DDFDocuments/u/G/TBTN26/CHN2249.docx")</f>
        <v>https://docs.wto.org/imrd/directdoc.asp?DDFDocuments/u/G/TBTN26/CHN2249.docx</v>
      </c>
      <c r="U126" t="str">
        <f>HYPERLINK("https://docs.wto.org/imrd/directdoc.asp?DDFDocuments/v/G/TBTN26/CHN2249.docx", "https://docs.wto.org/imrd/directdoc.asp?DDFDocuments/v/G/TBTN26/CHN2249.docx")</f>
        <v>https://docs.wto.org/imrd/directdoc.asp?DDFDocuments/v/G/TBTN26/CHN2249.docx</v>
      </c>
      <c r="V126" t="s">
        <v>46</v>
      </c>
      <c r="W126" t="s">
        <v>47</v>
      </c>
      <c r="X126" t="s">
        <v>47</v>
      </c>
      <c r="Y126" t="s">
        <v>47</v>
      </c>
      <c r="Z126" t="s">
        <v>47</v>
      </c>
      <c r="AA126" t="s">
        <v>47</v>
      </c>
      <c r="AB126" t="s">
        <v>47</v>
      </c>
      <c r="AC126" s="2" t="s">
        <v>41</v>
      </c>
      <c r="AD126" t="s">
        <v>41</v>
      </c>
      <c r="AE126" t="s">
        <v>41</v>
      </c>
      <c r="AF126" t="s">
        <v>41</v>
      </c>
      <c r="AG126" t="s">
        <v>41</v>
      </c>
      <c r="AH126" t="s">
        <v>41</v>
      </c>
      <c r="AI126" s="2" t="s">
        <v>41</v>
      </c>
    </row>
    <row r="127" spans="1:35" ht="120" x14ac:dyDescent="0.25">
      <c r="A127" s="8" t="s">
        <v>470</v>
      </c>
      <c r="B127" s="6" t="s">
        <v>321</v>
      </c>
      <c r="C127" s="7">
        <v>46127</v>
      </c>
      <c r="D127" s="9" t="str">
        <f>HYPERLINK("https://www.epingalert.org/en/Search?viewData= G/TBT/N/JPN/906"," G/TBT/N/JPN/906")</f>
        <v xml:space="preserve"> G/TBT/N/JPN/906</v>
      </c>
      <c r="E127" s="8" t="s">
        <v>468</v>
      </c>
      <c r="F127" s="8" t="s">
        <v>469</v>
      </c>
      <c r="H127" s="8" t="s">
        <v>41</v>
      </c>
      <c r="I127" s="8" t="s">
        <v>471</v>
      </c>
      <c r="J127" s="8" t="s">
        <v>65</v>
      </c>
      <c r="K127" s="8" t="s">
        <v>472</v>
      </c>
      <c r="L127" s="8" t="s">
        <v>41</v>
      </c>
      <c r="M127" s="6"/>
      <c r="N127" s="7">
        <v>46187</v>
      </c>
      <c r="O127" s="7" t="s">
        <v>473</v>
      </c>
      <c r="P127" s="7" t="s">
        <v>473</v>
      </c>
      <c r="Q127" s="6" t="s">
        <v>44</v>
      </c>
      <c r="R127" s="8" t="s">
        <v>474</v>
      </c>
      <c r="S127" t="str">
        <f>HYPERLINK("https://docs.wto.org/imrd/directdoc.asp?DDFDocuments/t/G/TBTN26/JPN906.docx", "https://docs.wto.org/imrd/directdoc.asp?DDFDocuments/t/G/TBTN26/JPN906.docx")</f>
        <v>https://docs.wto.org/imrd/directdoc.asp?DDFDocuments/t/G/TBTN26/JPN906.docx</v>
      </c>
      <c r="T127" t="str">
        <f>HYPERLINK("https://docs.wto.org/imrd/directdoc.asp?DDFDocuments/u/G/TBTN26/JPN906.docx", "https://docs.wto.org/imrd/directdoc.asp?DDFDocuments/u/G/TBTN26/JPN906.docx")</f>
        <v>https://docs.wto.org/imrd/directdoc.asp?DDFDocuments/u/G/TBTN26/JPN906.docx</v>
      </c>
      <c r="U127" t="str">
        <f>HYPERLINK("https://docs.wto.org/imrd/directdoc.asp?DDFDocuments/v/G/TBTN26/JPN906.docx", "https://docs.wto.org/imrd/directdoc.asp?DDFDocuments/v/G/TBTN26/JPN906.docx")</f>
        <v>https://docs.wto.org/imrd/directdoc.asp?DDFDocuments/v/G/TBTN26/JPN906.docx</v>
      </c>
      <c r="V127" t="s">
        <v>46</v>
      </c>
      <c r="W127" t="s">
        <v>47</v>
      </c>
      <c r="X127" t="s">
        <v>47</v>
      </c>
      <c r="Y127" t="s">
        <v>47</v>
      </c>
      <c r="Z127" t="s">
        <v>47</v>
      </c>
      <c r="AA127" t="s">
        <v>47</v>
      </c>
      <c r="AB127" t="s">
        <v>47</v>
      </c>
      <c r="AC127" s="2" t="s">
        <v>475</v>
      </c>
      <c r="AD127" t="s">
        <v>41</v>
      </c>
      <c r="AE127" t="s">
        <v>41</v>
      </c>
      <c r="AF127" t="s">
        <v>41</v>
      </c>
      <c r="AG127" t="s">
        <v>41</v>
      </c>
      <c r="AH127" t="s">
        <v>41</v>
      </c>
      <c r="AI127" s="2" t="s">
        <v>41</v>
      </c>
    </row>
    <row r="128" spans="1:35" ht="90" x14ac:dyDescent="0.25">
      <c r="A128" s="8" t="s">
        <v>478</v>
      </c>
      <c r="B128" s="6" t="s">
        <v>321</v>
      </c>
      <c r="C128" s="7">
        <v>46127</v>
      </c>
      <c r="D128" s="9" t="str">
        <f>HYPERLINK("https://www.epingalert.org/en/Search?viewData= G/TBT/N/JPN/907"," G/TBT/N/JPN/907")</f>
        <v xml:space="preserve"> G/TBT/N/JPN/907</v>
      </c>
      <c r="E128" s="8" t="s">
        <v>476</v>
      </c>
      <c r="F128" s="8" t="s">
        <v>477</v>
      </c>
      <c r="H128" s="8" t="s">
        <v>41</v>
      </c>
      <c r="I128" s="8" t="s">
        <v>479</v>
      </c>
      <c r="J128" s="8" t="s">
        <v>65</v>
      </c>
      <c r="K128" s="8" t="s">
        <v>480</v>
      </c>
      <c r="L128" s="8" t="s">
        <v>41</v>
      </c>
      <c r="M128" s="6"/>
      <c r="N128" s="7">
        <v>46187</v>
      </c>
      <c r="O128" s="7" t="s">
        <v>452</v>
      </c>
      <c r="P128" s="7" t="s">
        <v>481</v>
      </c>
      <c r="Q128" s="6" t="s">
        <v>44</v>
      </c>
      <c r="R128" s="8" t="s">
        <v>482</v>
      </c>
      <c r="S128" t="str">
        <f>HYPERLINK("https://docs.wto.org/imrd/directdoc.asp?DDFDocuments/t/G/TBTN26/JPN907.docx", "https://docs.wto.org/imrd/directdoc.asp?DDFDocuments/t/G/TBTN26/JPN907.docx")</f>
        <v>https://docs.wto.org/imrd/directdoc.asp?DDFDocuments/t/G/TBTN26/JPN907.docx</v>
      </c>
      <c r="T128" t="str">
        <f>HYPERLINK("https://docs.wto.org/imrd/directdoc.asp?DDFDocuments/u/G/TBTN26/JPN907.docx", "https://docs.wto.org/imrd/directdoc.asp?DDFDocuments/u/G/TBTN26/JPN907.docx")</f>
        <v>https://docs.wto.org/imrd/directdoc.asp?DDFDocuments/u/G/TBTN26/JPN907.docx</v>
      </c>
      <c r="U128" t="str">
        <f>HYPERLINK("https://docs.wto.org/imrd/directdoc.asp?DDFDocuments/v/G/TBTN26/JPN907.docx", "https://docs.wto.org/imrd/directdoc.asp?DDFDocuments/v/G/TBTN26/JPN907.docx")</f>
        <v>https://docs.wto.org/imrd/directdoc.asp?DDFDocuments/v/G/TBTN26/JPN907.docx</v>
      </c>
      <c r="V128" t="s">
        <v>46</v>
      </c>
      <c r="W128" t="s">
        <v>47</v>
      </c>
      <c r="X128" t="s">
        <v>47</v>
      </c>
      <c r="Y128" t="s">
        <v>47</v>
      </c>
      <c r="Z128" t="s">
        <v>47</v>
      </c>
      <c r="AA128" t="s">
        <v>47</v>
      </c>
      <c r="AB128" t="s">
        <v>47</v>
      </c>
      <c r="AC128" s="2" t="s">
        <v>483</v>
      </c>
      <c r="AD128" t="s">
        <v>41</v>
      </c>
      <c r="AE128" t="s">
        <v>41</v>
      </c>
      <c r="AF128" t="s">
        <v>41</v>
      </c>
      <c r="AG128" t="s">
        <v>41</v>
      </c>
      <c r="AH128" t="s">
        <v>41</v>
      </c>
      <c r="AI128" s="2" t="s">
        <v>41</v>
      </c>
    </row>
    <row r="129" spans="1:35" ht="270" x14ac:dyDescent="0.25">
      <c r="A129" s="8" t="s">
        <v>486</v>
      </c>
      <c r="B129" s="6" t="s">
        <v>407</v>
      </c>
      <c r="C129" s="7">
        <v>46127</v>
      </c>
      <c r="D129" s="9" t="str">
        <f>HYPERLINK("https://www.epingalert.org/en/Search?viewData= G/TBT/N/MWI/237"," G/TBT/N/MWI/237")</f>
        <v xml:space="preserve"> G/TBT/N/MWI/237</v>
      </c>
      <c r="E129" s="8" t="s">
        <v>484</v>
      </c>
      <c r="F129" s="8" t="s">
        <v>485</v>
      </c>
      <c r="H129" s="8" t="s">
        <v>487</v>
      </c>
      <c r="I129" s="8" t="s">
        <v>488</v>
      </c>
      <c r="J129" s="8" t="s">
        <v>412</v>
      </c>
      <c r="K129" s="8" t="s">
        <v>41</v>
      </c>
      <c r="L129" s="8" t="s">
        <v>55</v>
      </c>
      <c r="M129" s="6"/>
      <c r="N129" s="7">
        <v>46187</v>
      </c>
      <c r="O129" s="7" t="s">
        <v>42</v>
      </c>
      <c r="P129" s="7" t="s">
        <v>42</v>
      </c>
      <c r="Q129" s="6" t="s">
        <v>44</v>
      </c>
      <c r="R129" s="8" t="s">
        <v>489</v>
      </c>
      <c r="S129" t="str">
        <f>HYPERLINK("https://docs.wto.org/imrd/directdoc.asp?DDFDocuments/t/G/TBTN26/MWI237.docx", "https://docs.wto.org/imrd/directdoc.asp?DDFDocuments/t/G/TBTN26/MWI237.docx")</f>
        <v>https://docs.wto.org/imrd/directdoc.asp?DDFDocuments/t/G/TBTN26/MWI237.docx</v>
      </c>
      <c r="T129" t="str">
        <f>HYPERLINK("https://docs.wto.org/imrd/directdoc.asp?DDFDocuments/u/G/TBTN26/MWI237.docx", "https://docs.wto.org/imrd/directdoc.asp?DDFDocuments/u/G/TBTN26/MWI237.docx")</f>
        <v>https://docs.wto.org/imrd/directdoc.asp?DDFDocuments/u/G/TBTN26/MWI237.docx</v>
      </c>
      <c r="U129" t="str">
        <f>HYPERLINK("https://docs.wto.org/imrd/directdoc.asp?DDFDocuments/v/G/TBTN26/MWI237.docx", "https://docs.wto.org/imrd/directdoc.asp?DDFDocuments/v/G/TBTN26/MWI237.docx")</f>
        <v>https://docs.wto.org/imrd/directdoc.asp?DDFDocuments/v/G/TBTN26/MWI237.docx</v>
      </c>
      <c r="V129" t="s">
        <v>46</v>
      </c>
      <c r="W129" t="s">
        <v>47</v>
      </c>
      <c r="X129" t="s">
        <v>47</v>
      </c>
      <c r="Y129" t="s">
        <v>47</v>
      </c>
      <c r="Z129" t="s">
        <v>47</v>
      </c>
      <c r="AA129" t="s">
        <v>47</v>
      </c>
      <c r="AB129" t="s">
        <v>47</v>
      </c>
      <c r="AC129" s="2" t="s">
        <v>490</v>
      </c>
      <c r="AD129" t="s">
        <v>41</v>
      </c>
      <c r="AE129" t="s">
        <v>41</v>
      </c>
      <c r="AF129" t="s">
        <v>41</v>
      </c>
      <c r="AG129" t="s">
        <v>41</v>
      </c>
      <c r="AH129" t="s">
        <v>41</v>
      </c>
      <c r="AI129" s="2" t="s">
        <v>41</v>
      </c>
    </row>
    <row r="130" spans="1:35" ht="225" x14ac:dyDescent="0.25">
      <c r="A130" s="8" t="s">
        <v>486</v>
      </c>
      <c r="B130" s="6" t="s">
        <v>407</v>
      </c>
      <c r="C130" s="7">
        <v>46127</v>
      </c>
      <c r="D130" s="9" t="str">
        <f>HYPERLINK("https://www.epingalert.org/en/Search?viewData= G/TBT/N/MWI/238"," G/TBT/N/MWI/238")</f>
        <v xml:space="preserve"> G/TBT/N/MWI/238</v>
      </c>
      <c r="E130" s="8" t="s">
        <v>491</v>
      </c>
      <c r="F130" s="8" t="s">
        <v>492</v>
      </c>
      <c r="H130" s="8" t="s">
        <v>424</v>
      </c>
      <c r="I130" s="8" t="s">
        <v>488</v>
      </c>
      <c r="J130" s="8" t="s">
        <v>412</v>
      </c>
      <c r="K130" s="8" t="s">
        <v>41</v>
      </c>
      <c r="L130" s="8" t="s">
        <v>55</v>
      </c>
      <c r="M130" s="6"/>
      <c r="N130" s="7">
        <v>46187</v>
      </c>
      <c r="O130" s="7" t="s">
        <v>42</v>
      </c>
      <c r="P130" s="7" t="s">
        <v>42</v>
      </c>
      <c r="Q130" s="6" t="s">
        <v>44</v>
      </c>
      <c r="R130" s="8" t="s">
        <v>493</v>
      </c>
      <c r="S130" t="str">
        <f>HYPERLINK("https://docs.wto.org/imrd/directdoc.asp?DDFDocuments/t/G/TBTN26/MWI238.docx", "https://docs.wto.org/imrd/directdoc.asp?DDFDocuments/t/G/TBTN26/MWI238.docx")</f>
        <v>https://docs.wto.org/imrd/directdoc.asp?DDFDocuments/t/G/TBTN26/MWI238.docx</v>
      </c>
      <c r="T130" t="str">
        <f>HYPERLINK("https://docs.wto.org/imrd/directdoc.asp?DDFDocuments/u/G/TBTN26/MWI238.docx", "https://docs.wto.org/imrd/directdoc.asp?DDFDocuments/u/G/TBTN26/MWI238.docx")</f>
        <v>https://docs.wto.org/imrd/directdoc.asp?DDFDocuments/u/G/TBTN26/MWI238.docx</v>
      </c>
      <c r="U130" t="str">
        <f>HYPERLINK("https://docs.wto.org/imrd/directdoc.asp?DDFDocuments/v/G/TBTN26/MWI238.docx", "https://docs.wto.org/imrd/directdoc.asp?DDFDocuments/v/G/TBTN26/MWI238.docx")</f>
        <v>https://docs.wto.org/imrd/directdoc.asp?DDFDocuments/v/G/TBTN26/MWI238.docx</v>
      </c>
      <c r="V130" t="s">
        <v>46</v>
      </c>
      <c r="W130" t="s">
        <v>47</v>
      </c>
      <c r="X130" t="s">
        <v>47</v>
      </c>
      <c r="Y130" t="s">
        <v>47</v>
      </c>
      <c r="Z130" t="s">
        <v>47</v>
      </c>
      <c r="AA130" t="s">
        <v>47</v>
      </c>
      <c r="AB130" t="s">
        <v>47</v>
      </c>
      <c r="AC130" s="2" t="s">
        <v>494</v>
      </c>
      <c r="AD130" t="s">
        <v>41</v>
      </c>
      <c r="AE130" t="s">
        <v>41</v>
      </c>
      <c r="AF130" t="s">
        <v>41</v>
      </c>
      <c r="AG130" t="s">
        <v>41</v>
      </c>
      <c r="AH130" t="s">
        <v>41</v>
      </c>
      <c r="AI130" s="2" t="s">
        <v>41</v>
      </c>
    </row>
    <row r="131" spans="1:35" ht="90" x14ac:dyDescent="0.25">
      <c r="A131" s="8" t="s">
        <v>497</v>
      </c>
      <c r="B131" s="6" t="s">
        <v>407</v>
      </c>
      <c r="C131" s="7">
        <v>46127</v>
      </c>
      <c r="D131" s="9" t="str">
        <f>HYPERLINK("https://www.epingalert.org/en/Search?viewData= G/TBT/N/MWI/239"," G/TBT/N/MWI/239")</f>
        <v xml:space="preserve"> G/TBT/N/MWI/239</v>
      </c>
      <c r="E131" s="8" t="s">
        <v>495</v>
      </c>
      <c r="F131" s="8" t="s">
        <v>496</v>
      </c>
      <c r="H131" s="8" t="s">
        <v>498</v>
      </c>
      <c r="I131" s="8" t="s">
        <v>488</v>
      </c>
      <c r="J131" s="8" t="s">
        <v>412</v>
      </c>
      <c r="K131" s="8" t="s">
        <v>41</v>
      </c>
      <c r="L131" s="8" t="s">
        <v>55</v>
      </c>
      <c r="M131" s="6"/>
      <c r="N131" s="7">
        <v>46187</v>
      </c>
      <c r="O131" s="7" t="s">
        <v>42</v>
      </c>
      <c r="P131" s="7" t="s">
        <v>42</v>
      </c>
      <c r="Q131" s="6" t="s">
        <v>44</v>
      </c>
      <c r="R131" s="8" t="s">
        <v>499</v>
      </c>
      <c r="S131" t="str">
        <f>HYPERLINK("https://docs.wto.org/imrd/directdoc.asp?DDFDocuments/t/G/TBTN26/MWI239.docx", "https://docs.wto.org/imrd/directdoc.asp?DDFDocuments/t/G/TBTN26/MWI239.docx")</f>
        <v>https://docs.wto.org/imrd/directdoc.asp?DDFDocuments/t/G/TBTN26/MWI239.docx</v>
      </c>
      <c r="T131" t="str">
        <f>HYPERLINK("https://docs.wto.org/imrd/directdoc.asp?DDFDocuments/u/G/TBTN26/MWI239.docx", "https://docs.wto.org/imrd/directdoc.asp?DDFDocuments/u/G/TBTN26/MWI239.docx")</f>
        <v>https://docs.wto.org/imrd/directdoc.asp?DDFDocuments/u/G/TBTN26/MWI239.docx</v>
      </c>
      <c r="U131" t="str">
        <f>HYPERLINK("https://docs.wto.org/imrd/directdoc.asp?DDFDocuments/v/G/TBTN26/MWI239.docx", "https://docs.wto.org/imrd/directdoc.asp?DDFDocuments/v/G/TBTN26/MWI239.docx")</f>
        <v>https://docs.wto.org/imrd/directdoc.asp?DDFDocuments/v/G/TBTN26/MWI239.docx</v>
      </c>
      <c r="V131" t="s">
        <v>46</v>
      </c>
      <c r="W131" t="s">
        <v>47</v>
      </c>
      <c r="X131" t="s">
        <v>47</v>
      </c>
      <c r="Y131" t="s">
        <v>47</v>
      </c>
      <c r="Z131" t="s">
        <v>47</v>
      </c>
      <c r="AA131" t="s">
        <v>47</v>
      </c>
      <c r="AB131" t="s">
        <v>47</v>
      </c>
      <c r="AC131" s="2" t="s">
        <v>500</v>
      </c>
      <c r="AD131" t="s">
        <v>41</v>
      </c>
      <c r="AE131" t="s">
        <v>41</v>
      </c>
      <c r="AF131" t="s">
        <v>41</v>
      </c>
      <c r="AG131" t="s">
        <v>41</v>
      </c>
      <c r="AH131" t="s">
        <v>41</v>
      </c>
      <c r="AI131" s="2" t="s">
        <v>41</v>
      </c>
    </row>
    <row r="132" spans="1:35" ht="270" x14ac:dyDescent="0.25">
      <c r="A132" s="8" t="s">
        <v>486</v>
      </c>
      <c r="B132" s="6" t="s">
        <v>407</v>
      </c>
      <c r="C132" s="7">
        <v>46127</v>
      </c>
      <c r="D132" s="9" t="str">
        <f>HYPERLINK("https://www.epingalert.org/en/Search?viewData= G/TBT/N/MWI/240"," G/TBT/N/MWI/240")</f>
        <v xml:space="preserve"> G/TBT/N/MWI/240</v>
      </c>
      <c r="E132" s="8" t="s">
        <v>501</v>
      </c>
      <c r="F132" s="8" t="s">
        <v>502</v>
      </c>
      <c r="H132" s="8" t="s">
        <v>424</v>
      </c>
      <c r="I132" s="8" t="s">
        <v>488</v>
      </c>
      <c r="J132" s="8" t="s">
        <v>412</v>
      </c>
      <c r="K132" s="8" t="s">
        <v>41</v>
      </c>
      <c r="L132" s="8" t="s">
        <v>55</v>
      </c>
      <c r="M132" s="6"/>
      <c r="N132" s="7">
        <v>46187</v>
      </c>
      <c r="O132" s="7" t="s">
        <v>42</v>
      </c>
      <c r="P132" s="7" t="s">
        <v>42</v>
      </c>
      <c r="Q132" s="6" t="s">
        <v>44</v>
      </c>
      <c r="R132" s="8" t="s">
        <v>503</v>
      </c>
      <c r="S132" t="str">
        <f>HYPERLINK("https://docs.wto.org/imrd/directdoc.asp?DDFDocuments/t/G/TBTN26/MWI240.docx", "https://docs.wto.org/imrd/directdoc.asp?DDFDocuments/t/G/TBTN26/MWI240.docx")</f>
        <v>https://docs.wto.org/imrd/directdoc.asp?DDFDocuments/t/G/TBTN26/MWI240.docx</v>
      </c>
      <c r="T132" t="str">
        <f>HYPERLINK("https://docs.wto.org/imrd/directdoc.asp?DDFDocuments/u/G/TBTN26/MWI240.docx", "https://docs.wto.org/imrd/directdoc.asp?DDFDocuments/u/G/TBTN26/MWI240.docx")</f>
        <v>https://docs.wto.org/imrd/directdoc.asp?DDFDocuments/u/G/TBTN26/MWI240.docx</v>
      </c>
      <c r="U132" t="str">
        <f>HYPERLINK("https://docs.wto.org/imrd/directdoc.asp?DDFDocuments/v/G/TBTN26/MWI240.docx", "https://docs.wto.org/imrd/directdoc.asp?DDFDocuments/v/G/TBTN26/MWI240.docx")</f>
        <v>https://docs.wto.org/imrd/directdoc.asp?DDFDocuments/v/G/TBTN26/MWI240.docx</v>
      </c>
      <c r="V132" t="s">
        <v>46</v>
      </c>
      <c r="W132" t="s">
        <v>47</v>
      </c>
      <c r="X132" t="s">
        <v>47</v>
      </c>
      <c r="Y132" t="s">
        <v>47</v>
      </c>
      <c r="Z132" t="s">
        <v>47</v>
      </c>
      <c r="AA132" t="s">
        <v>47</v>
      </c>
      <c r="AB132" t="s">
        <v>47</v>
      </c>
      <c r="AC132" s="2" t="s">
        <v>504</v>
      </c>
      <c r="AD132" t="s">
        <v>41</v>
      </c>
      <c r="AE132" t="s">
        <v>41</v>
      </c>
      <c r="AF132" t="s">
        <v>41</v>
      </c>
      <c r="AG132" t="s">
        <v>41</v>
      </c>
      <c r="AH132" t="s">
        <v>41</v>
      </c>
      <c r="AI132" s="2" t="s">
        <v>41</v>
      </c>
    </row>
    <row r="133" spans="1:35" ht="270" x14ac:dyDescent="0.25">
      <c r="A133" s="8" t="s">
        <v>486</v>
      </c>
      <c r="B133" s="6" t="s">
        <v>407</v>
      </c>
      <c r="C133" s="7">
        <v>46127</v>
      </c>
      <c r="D133" s="9" t="str">
        <f>HYPERLINK("https://www.epingalert.org/en/Search?viewData= G/TBT/N/MWI/241"," G/TBT/N/MWI/241")</f>
        <v xml:space="preserve"> G/TBT/N/MWI/241</v>
      </c>
      <c r="E133" s="8" t="s">
        <v>505</v>
      </c>
      <c r="F133" s="8" t="s">
        <v>506</v>
      </c>
      <c r="H133" s="8" t="s">
        <v>487</v>
      </c>
      <c r="I133" s="8" t="s">
        <v>488</v>
      </c>
      <c r="J133" s="8" t="s">
        <v>412</v>
      </c>
      <c r="K133" s="8" t="s">
        <v>41</v>
      </c>
      <c r="L133" s="8" t="s">
        <v>55</v>
      </c>
      <c r="M133" s="6"/>
      <c r="N133" s="7">
        <v>46187</v>
      </c>
      <c r="O133" s="7" t="s">
        <v>42</v>
      </c>
      <c r="P133" s="7" t="s">
        <v>42</v>
      </c>
      <c r="Q133" s="6" t="s">
        <v>44</v>
      </c>
      <c r="R133" s="8" t="s">
        <v>507</v>
      </c>
      <c r="S133" t="str">
        <f>HYPERLINK("https://docs.wto.org/imrd/directdoc.asp?DDFDocuments/t/G/TBTN26/MWI241.docx", "https://docs.wto.org/imrd/directdoc.asp?DDFDocuments/t/G/TBTN26/MWI241.docx")</f>
        <v>https://docs.wto.org/imrd/directdoc.asp?DDFDocuments/t/G/TBTN26/MWI241.docx</v>
      </c>
      <c r="T133" t="str">
        <f>HYPERLINK("https://docs.wto.org/imrd/directdoc.asp?DDFDocuments/u/G/TBTN26/MWI241.docx", "https://docs.wto.org/imrd/directdoc.asp?DDFDocuments/u/G/TBTN26/MWI241.docx")</f>
        <v>https://docs.wto.org/imrd/directdoc.asp?DDFDocuments/u/G/TBTN26/MWI241.docx</v>
      </c>
      <c r="U133" t="str">
        <f>HYPERLINK("https://docs.wto.org/imrd/directdoc.asp?DDFDocuments/v/G/TBTN26/MWI241.docx", "https://docs.wto.org/imrd/directdoc.asp?DDFDocuments/v/G/TBTN26/MWI241.docx")</f>
        <v>https://docs.wto.org/imrd/directdoc.asp?DDFDocuments/v/G/TBTN26/MWI241.docx</v>
      </c>
      <c r="V133" t="s">
        <v>46</v>
      </c>
      <c r="W133" t="s">
        <v>47</v>
      </c>
      <c r="X133" t="s">
        <v>47</v>
      </c>
      <c r="Y133" t="s">
        <v>47</v>
      </c>
      <c r="Z133" t="s">
        <v>47</v>
      </c>
      <c r="AA133" t="s">
        <v>47</v>
      </c>
      <c r="AB133" t="s">
        <v>47</v>
      </c>
      <c r="AC133" s="2" t="s">
        <v>508</v>
      </c>
      <c r="AD133" t="s">
        <v>41</v>
      </c>
      <c r="AE133" t="s">
        <v>41</v>
      </c>
      <c r="AF133" t="s">
        <v>41</v>
      </c>
      <c r="AG133" t="s">
        <v>41</v>
      </c>
      <c r="AH133" t="s">
        <v>41</v>
      </c>
      <c r="AI133" s="2" t="s">
        <v>41</v>
      </c>
    </row>
    <row r="134" spans="1:35" ht="195" x14ac:dyDescent="0.25">
      <c r="A134" s="8" t="s">
        <v>486</v>
      </c>
      <c r="B134" s="6" t="s">
        <v>407</v>
      </c>
      <c r="C134" s="7">
        <v>46127</v>
      </c>
      <c r="D134" s="9" t="str">
        <f>HYPERLINK("https://www.epingalert.org/en/Search?viewData= G/TBT/N/MWI/242"," G/TBT/N/MWI/242")</f>
        <v xml:space="preserve"> G/TBT/N/MWI/242</v>
      </c>
      <c r="E134" s="8" t="s">
        <v>509</v>
      </c>
      <c r="F134" s="8" t="s">
        <v>510</v>
      </c>
      <c r="H134" s="8" t="s">
        <v>424</v>
      </c>
      <c r="I134" s="8" t="s">
        <v>488</v>
      </c>
      <c r="J134" s="8" t="s">
        <v>412</v>
      </c>
      <c r="K134" s="8" t="s">
        <v>41</v>
      </c>
      <c r="L134" s="8" t="s">
        <v>55</v>
      </c>
      <c r="M134" s="6"/>
      <c r="N134" s="7">
        <v>46187</v>
      </c>
      <c r="O134" s="7" t="s">
        <v>42</v>
      </c>
      <c r="P134" s="7" t="s">
        <v>42</v>
      </c>
      <c r="Q134" s="6" t="s">
        <v>44</v>
      </c>
      <c r="R134" s="8" t="s">
        <v>511</v>
      </c>
      <c r="S134" t="str">
        <f>HYPERLINK("https://docs.wto.org/imrd/directdoc.asp?DDFDocuments/t/G/TBTN26/MWI242.docx", "https://docs.wto.org/imrd/directdoc.asp?DDFDocuments/t/G/TBTN26/MWI242.docx")</f>
        <v>https://docs.wto.org/imrd/directdoc.asp?DDFDocuments/t/G/TBTN26/MWI242.docx</v>
      </c>
      <c r="T134" t="str">
        <f>HYPERLINK("https://docs.wto.org/imrd/directdoc.asp?DDFDocuments/u/G/TBTN26/MWI242.docx", "https://docs.wto.org/imrd/directdoc.asp?DDFDocuments/u/G/TBTN26/MWI242.docx")</f>
        <v>https://docs.wto.org/imrd/directdoc.asp?DDFDocuments/u/G/TBTN26/MWI242.docx</v>
      </c>
      <c r="U134" t="str">
        <f>HYPERLINK("https://docs.wto.org/imrd/directdoc.asp?DDFDocuments/v/G/TBTN26/MWI242.docx", "https://docs.wto.org/imrd/directdoc.asp?DDFDocuments/v/G/TBTN26/MWI242.docx")</f>
        <v>https://docs.wto.org/imrd/directdoc.asp?DDFDocuments/v/G/TBTN26/MWI242.docx</v>
      </c>
      <c r="V134" t="s">
        <v>46</v>
      </c>
      <c r="W134" t="s">
        <v>47</v>
      </c>
      <c r="X134" t="s">
        <v>47</v>
      </c>
      <c r="Y134" t="s">
        <v>47</v>
      </c>
      <c r="Z134" t="s">
        <v>47</v>
      </c>
      <c r="AA134" t="s">
        <v>47</v>
      </c>
      <c r="AB134" t="s">
        <v>47</v>
      </c>
      <c r="AC134" s="2" t="s">
        <v>512</v>
      </c>
      <c r="AD134" t="s">
        <v>41</v>
      </c>
      <c r="AE134" t="s">
        <v>41</v>
      </c>
      <c r="AF134" t="s">
        <v>41</v>
      </c>
      <c r="AG134" t="s">
        <v>41</v>
      </c>
      <c r="AH134" t="s">
        <v>41</v>
      </c>
      <c r="AI134" s="2" t="s">
        <v>41</v>
      </c>
    </row>
    <row r="135" spans="1:35" ht="270" x14ac:dyDescent="0.25">
      <c r="A135" s="8" t="s">
        <v>486</v>
      </c>
      <c r="B135" s="6" t="s">
        <v>407</v>
      </c>
      <c r="C135" s="7">
        <v>46127</v>
      </c>
      <c r="D135" s="9" t="str">
        <f>HYPERLINK("https://www.epingalert.org/en/Search?viewData= G/TBT/N/MWI/243"," G/TBT/N/MWI/243")</f>
        <v xml:space="preserve"> G/TBT/N/MWI/243</v>
      </c>
      <c r="E135" s="8" t="s">
        <v>513</v>
      </c>
      <c r="F135" s="8" t="s">
        <v>514</v>
      </c>
      <c r="H135" s="8" t="s">
        <v>424</v>
      </c>
      <c r="I135" s="8" t="s">
        <v>488</v>
      </c>
      <c r="J135" s="8" t="s">
        <v>412</v>
      </c>
      <c r="K135" s="8" t="s">
        <v>41</v>
      </c>
      <c r="L135" s="8" t="s">
        <v>55</v>
      </c>
      <c r="M135" s="6"/>
      <c r="N135" s="7">
        <v>46187</v>
      </c>
      <c r="O135" s="7" t="s">
        <v>42</v>
      </c>
      <c r="P135" s="7" t="s">
        <v>42</v>
      </c>
      <c r="Q135" s="6" t="s">
        <v>44</v>
      </c>
      <c r="R135" s="8" t="s">
        <v>515</v>
      </c>
      <c r="S135" t="str">
        <f>HYPERLINK("https://docs.wto.org/imrd/directdoc.asp?DDFDocuments/t/G/TBTN26/MWI243.docx", "https://docs.wto.org/imrd/directdoc.asp?DDFDocuments/t/G/TBTN26/MWI243.docx")</f>
        <v>https://docs.wto.org/imrd/directdoc.asp?DDFDocuments/t/G/TBTN26/MWI243.docx</v>
      </c>
      <c r="T135" t="str">
        <f>HYPERLINK("https://docs.wto.org/imrd/directdoc.asp?DDFDocuments/u/G/TBTN26/MWI243.docx", "https://docs.wto.org/imrd/directdoc.asp?DDFDocuments/u/G/TBTN26/MWI243.docx")</f>
        <v>https://docs.wto.org/imrd/directdoc.asp?DDFDocuments/u/G/TBTN26/MWI243.docx</v>
      </c>
      <c r="U135" t="str">
        <f>HYPERLINK("https://docs.wto.org/imrd/directdoc.asp?DDFDocuments/v/G/TBTN26/MWI243.docx", "https://docs.wto.org/imrd/directdoc.asp?DDFDocuments/v/G/TBTN26/MWI243.docx")</f>
        <v>https://docs.wto.org/imrd/directdoc.asp?DDFDocuments/v/G/TBTN26/MWI243.docx</v>
      </c>
      <c r="V135" t="s">
        <v>46</v>
      </c>
      <c r="W135" t="s">
        <v>47</v>
      </c>
      <c r="X135" t="s">
        <v>47</v>
      </c>
      <c r="Y135" t="s">
        <v>47</v>
      </c>
      <c r="Z135" t="s">
        <v>47</v>
      </c>
      <c r="AA135" t="s">
        <v>47</v>
      </c>
      <c r="AB135" t="s">
        <v>47</v>
      </c>
      <c r="AC135" s="2" t="s">
        <v>516</v>
      </c>
      <c r="AD135" t="s">
        <v>41</v>
      </c>
      <c r="AE135" t="s">
        <v>41</v>
      </c>
      <c r="AF135" t="s">
        <v>41</v>
      </c>
      <c r="AG135" t="s">
        <v>41</v>
      </c>
      <c r="AH135" t="s">
        <v>41</v>
      </c>
      <c r="AI135" s="2" t="s">
        <v>41</v>
      </c>
    </row>
    <row r="136" spans="1:35" ht="255" x14ac:dyDescent="0.25">
      <c r="A136" s="8" t="s">
        <v>486</v>
      </c>
      <c r="B136" s="6" t="s">
        <v>407</v>
      </c>
      <c r="C136" s="7">
        <v>46127</v>
      </c>
      <c r="D136" s="9" t="str">
        <f>HYPERLINK("https://www.epingalert.org/en/Search?viewData= G/TBT/N/MWI/244"," G/TBT/N/MWI/244")</f>
        <v xml:space="preserve"> G/TBT/N/MWI/244</v>
      </c>
      <c r="E136" s="8" t="s">
        <v>517</v>
      </c>
      <c r="F136" s="8" t="s">
        <v>518</v>
      </c>
      <c r="H136" s="8" t="s">
        <v>424</v>
      </c>
      <c r="I136" s="8" t="s">
        <v>488</v>
      </c>
      <c r="J136" s="8" t="s">
        <v>412</v>
      </c>
      <c r="K136" s="8" t="s">
        <v>41</v>
      </c>
      <c r="L136" s="8" t="s">
        <v>55</v>
      </c>
      <c r="M136" s="6"/>
      <c r="N136" s="7">
        <v>46187</v>
      </c>
      <c r="O136" s="7" t="s">
        <v>42</v>
      </c>
      <c r="P136" s="7" t="s">
        <v>42</v>
      </c>
      <c r="Q136" s="6" t="s">
        <v>44</v>
      </c>
      <c r="R136" s="8" t="s">
        <v>519</v>
      </c>
      <c r="S136" t="str">
        <f>HYPERLINK("https://docs.wto.org/imrd/directdoc.asp?DDFDocuments/t/G/TBTN26/MWI244.docx", "https://docs.wto.org/imrd/directdoc.asp?DDFDocuments/t/G/TBTN26/MWI244.docx")</f>
        <v>https://docs.wto.org/imrd/directdoc.asp?DDFDocuments/t/G/TBTN26/MWI244.docx</v>
      </c>
      <c r="T136" t="str">
        <f>HYPERLINK("https://docs.wto.org/imrd/directdoc.asp?DDFDocuments/u/G/TBTN26/MWI244.docx", "https://docs.wto.org/imrd/directdoc.asp?DDFDocuments/u/G/TBTN26/MWI244.docx")</f>
        <v>https://docs.wto.org/imrd/directdoc.asp?DDFDocuments/u/G/TBTN26/MWI244.docx</v>
      </c>
      <c r="U136" t="str">
        <f>HYPERLINK("https://docs.wto.org/imrd/directdoc.asp?DDFDocuments/v/G/TBTN26/MWI244.docx", "https://docs.wto.org/imrd/directdoc.asp?DDFDocuments/v/G/TBTN26/MWI244.docx")</f>
        <v>https://docs.wto.org/imrd/directdoc.asp?DDFDocuments/v/G/TBTN26/MWI244.docx</v>
      </c>
      <c r="V136" t="s">
        <v>46</v>
      </c>
      <c r="W136" t="s">
        <v>47</v>
      </c>
      <c r="X136" t="s">
        <v>47</v>
      </c>
      <c r="Y136" t="s">
        <v>47</v>
      </c>
      <c r="Z136" t="s">
        <v>47</v>
      </c>
      <c r="AA136" t="s">
        <v>47</v>
      </c>
      <c r="AB136" t="s">
        <v>47</v>
      </c>
      <c r="AC136" s="2" t="s">
        <v>520</v>
      </c>
      <c r="AD136" t="s">
        <v>41</v>
      </c>
      <c r="AE136" t="s">
        <v>41</v>
      </c>
      <c r="AF136" t="s">
        <v>41</v>
      </c>
      <c r="AG136" t="s">
        <v>41</v>
      </c>
      <c r="AH136" t="s">
        <v>41</v>
      </c>
      <c r="AI136" s="2" t="s">
        <v>41</v>
      </c>
    </row>
    <row r="137" spans="1:35" ht="90" x14ac:dyDescent="0.25">
      <c r="A137" s="8" t="s">
        <v>486</v>
      </c>
      <c r="B137" s="6" t="s">
        <v>407</v>
      </c>
      <c r="C137" s="7">
        <v>46127</v>
      </c>
      <c r="D137" s="9" t="str">
        <f>HYPERLINK("https://www.epingalert.org/en/Search?viewData= G/TBT/N/MWI/245"," G/TBT/N/MWI/245")</f>
        <v xml:space="preserve"> G/TBT/N/MWI/245</v>
      </c>
      <c r="E137" s="8" t="s">
        <v>521</v>
      </c>
      <c r="F137" s="8" t="s">
        <v>522</v>
      </c>
      <c r="H137" s="8" t="s">
        <v>424</v>
      </c>
      <c r="I137" s="8" t="s">
        <v>488</v>
      </c>
      <c r="J137" s="8" t="s">
        <v>412</v>
      </c>
      <c r="K137" s="8" t="s">
        <v>41</v>
      </c>
      <c r="L137" s="8" t="s">
        <v>55</v>
      </c>
      <c r="M137" s="6"/>
      <c r="N137" s="7">
        <v>46187</v>
      </c>
      <c r="O137" s="7" t="s">
        <v>42</v>
      </c>
      <c r="P137" s="7" t="s">
        <v>42</v>
      </c>
      <c r="Q137" s="6" t="s">
        <v>44</v>
      </c>
      <c r="R137" s="8" t="s">
        <v>523</v>
      </c>
      <c r="S137" t="str">
        <f>HYPERLINK("https://docs.wto.org/imrd/directdoc.asp?DDFDocuments/t/G/TBTN26/MWI245.docx", "https://docs.wto.org/imrd/directdoc.asp?DDFDocuments/t/G/TBTN26/MWI245.docx")</f>
        <v>https://docs.wto.org/imrd/directdoc.asp?DDFDocuments/t/G/TBTN26/MWI245.docx</v>
      </c>
      <c r="T137" t="str">
        <f>HYPERLINK("https://docs.wto.org/imrd/directdoc.asp?DDFDocuments/u/G/TBTN26/MWI245.docx", "https://docs.wto.org/imrd/directdoc.asp?DDFDocuments/u/G/TBTN26/MWI245.docx")</f>
        <v>https://docs.wto.org/imrd/directdoc.asp?DDFDocuments/u/G/TBTN26/MWI245.docx</v>
      </c>
      <c r="U137" t="str">
        <f>HYPERLINK("https://docs.wto.org/imrd/directdoc.asp?DDFDocuments/v/G/TBTN26/MWI245.docx", "https://docs.wto.org/imrd/directdoc.asp?DDFDocuments/v/G/TBTN26/MWI245.docx")</f>
        <v>https://docs.wto.org/imrd/directdoc.asp?DDFDocuments/v/G/TBTN26/MWI245.docx</v>
      </c>
      <c r="V137" t="s">
        <v>46</v>
      </c>
      <c r="W137" t="s">
        <v>47</v>
      </c>
      <c r="X137" t="s">
        <v>47</v>
      </c>
      <c r="Y137" t="s">
        <v>47</v>
      </c>
      <c r="Z137" t="s">
        <v>47</v>
      </c>
      <c r="AA137" t="s">
        <v>47</v>
      </c>
      <c r="AB137" t="s">
        <v>47</v>
      </c>
      <c r="AC137" s="2" t="s">
        <v>500</v>
      </c>
      <c r="AD137" t="s">
        <v>41</v>
      </c>
      <c r="AE137" t="s">
        <v>41</v>
      </c>
      <c r="AF137" t="s">
        <v>41</v>
      </c>
      <c r="AG137" t="s">
        <v>41</v>
      </c>
      <c r="AH137" t="s">
        <v>41</v>
      </c>
      <c r="AI137" s="2" t="s">
        <v>41</v>
      </c>
    </row>
    <row r="138" spans="1:35" ht="120" x14ac:dyDescent="0.25">
      <c r="A138" s="8" t="s">
        <v>486</v>
      </c>
      <c r="B138" s="6" t="s">
        <v>407</v>
      </c>
      <c r="C138" s="7">
        <v>46127</v>
      </c>
      <c r="D138" s="9" t="str">
        <f>HYPERLINK("https://www.epingalert.org/en/Search?viewData= G/TBT/N/MWI/246"," G/TBT/N/MWI/246")</f>
        <v xml:space="preserve"> G/TBT/N/MWI/246</v>
      </c>
      <c r="E138" s="8" t="s">
        <v>524</v>
      </c>
      <c r="F138" s="8" t="s">
        <v>525</v>
      </c>
      <c r="H138" s="8" t="s">
        <v>424</v>
      </c>
      <c r="I138" s="8" t="s">
        <v>488</v>
      </c>
      <c r="J138" s="8" t="s">
        <v>412</v>
      </c>
      <c r="K138" s="8" t="s">
        <v>41</v>
      </c>
      <c r="L138" s="8" t="s">
        <v>55</v>
      </c>
      <c r="M138" s="6"/>
      <c r="N138" s="7">
        <v>46187</v>
      </c>
      <c r="O138" s="7" t="s">
        <v>42</v>
      </c>
      <c r="P138" s="7" t="s">
        <v>42</v>
      </c>
      <c r="Q138" s="6" t="s">
        <v>44</v>
      </c>
      <c r="R138" s="8" t="s">
        <v>526</v>
      </c>
      <c r="S138" t="str">
        <f>HYPERLINK("https://docs.wto.org/imrd/directdoc.asp?DDFDocuments/t/G/TBTN26/MWI246.docx", "https://docs.wto.org/imrd/directdoc.asp?DDFDocuments/t/G/TBTN26/MWI246.docx")</f>
        <v>https://docs.wto.org/imrd/directdoc.asp?DDFDocuments/t/G/TBTN26/MWI246.docx</v>
      </c>
      <c r="T138" t="str">
        <f>HYPERLINK("https://docs.wto.org/imrd/directdoc.asp?DDFDocuments/u/G/TBTN26/MWI246.docx", "https://docs.wto.org/imrd/directdoc.asp?DDFDocuments/u/G/TBTN26/MWI246.docx")</f>
        <v>https://docs.wto.org/imrd/directdoc.asp?DDFDocuments/u/G/TBTN26/MWI246.docx</v>
      </c>
      <c r="U138" t="str">
        <f>HYPERLINK("https://docs.wto.org/imrd/directdoc.asp?DDFDocuments/v/G/TBTN26/MWI246.docx", "https://docs.wto.org/imrd/directdoc.asp?DDFDocuments/v/G/TBTN26/MWI246.docx")</f>
        <v>https://docs.wto.org/imrd/directdoc.asp?DDFDocuments/v/G/TBTN26/MWI246.docx</v>
      </c>
      <c r="V138" t="s">
        <v>46</v>
      </c>
      <c r="W138" t="s">
        <v>47</v>
      </c>
      <c r="X138" t="s">
        <v>47</v>
      </c>
      <c r="Y138" t="s">
        <v>47</v>
      </c>
      <c r="Z138" t="s">
        <v>47</v>
      </c>
      <c r="AA138" t="s">
        <v>47</v>
      </c>
      <c r="AB138" t="s">
        <v>47</v>
      </c>
      <c r="AC138" s="2" t="s">
        <v>527</v>
      </c>
      <c r="AD138" t="s">
        <v>41</v>
      </c>
      <c r="AE138" t="s">
        <v>41</v>
      </c>
      <c r="AF138" t="s">
        <v>41</v>
      </c>
      <c r="AG138" t="s">
        <v>41</v>
      </c>
      <c r="AH138" t="s">
        <v>41</v>
      </c>
      <c r="AI138" s="2" t="s">
        <v>41</v>
      </c>
    </row>
    <row r="139" spans="1:35" ht="210" x14ac:dyDescent="0.25">
      <c r="A139" s="8" t="s">
        <v>530</v>
      </c>
      <c r="B139" s="6" t="s">
        <v>407</v>
      </c>
      <c r="C139" s="7">
        <v>46127</v>
      </c>
      <c r="D139" s="9" t="str">
        <f>HYPERLINK("https://www.epingalert.org/en/Search?viewData= G/TBT/N/MWI/247"," G/TBT/N/MWI/247")</f>
        <v xml:space="preserve"> G/TBT/N/MWI/247</v>
      </c>
      <c r="E139" s="8" t="s">
        <v>528</v>
      </c>
      <c r="F139" s="8" t="s">
        <v>529</v>
      </c>
      <c r="H139" s="8" t="s">
        <v>498</v>
      </c>
      <c r="I139" s="8" t="s">
        <v>231</v>
      </c>
      <c r="J139" s="8" t="s">
        <v>412</v>
      </c>
      <c r="K139" s="8" t="s">
        <v>41</v>
      </c>
      <c r="L139" s="8" t="s">
        <v>55</v>
      </c>
      <c r="M139" s="6"/>
      <c r="N139" s="7">
        <v>46187</v>
      </c>
      <c r="O139" s="7" t="s">
        <v>42</v>
      </c>
      <c r="P139" s="7" t="s">
        <v>42</v>
      </c>
      <c r="Q139" s="6" t="s">
        <v>44</v>
      </c>
      <c r="R139" s="8" t="s">
        <v>531</v>
      </c>
      <c r="S139" t="str">
        <f>HYPERLINK("https://docs.wto.org/imrd/directdoc.asp?DDFDocuments/t/G/TBTN26/MWI247.docx", "https://docs.wto.org/imrd/directdoc.asp?DDFDocuments/t/G/TBTN26/MWI247.docx")</f>
        <v>https://docs.wto.org/imrd/directdoc.asp?DDFDocuments/t/G/TBTN26/MWI247.docx</v>
      </c>
      <c r="T139" t="str">
        <f>HYPERLINK("https://docs.wto.org/imrd/directdoc.asp?DDFDocuments/u/G/TBTN26/MWI247.docx", "https://docs.wto.org/imrd/directdoc.asp?DDFDocuments/u/G/TBTN26/MWI247.docx")</f>
        <v>https://docs.wto.org/imrd/directdoc.asp?DDFDocuments/u/G/TBTN26/MWI247.docx</v>
      </c>
      <c r="U139" t="str">
        <f>HYPERLINK("https://docs.wto.org/imrd/directdoc.asp?DDFDocuments/v/G/TBTN26/MWI247.docx", "https://docs.wto.org/imrd/directdoc.asp?DDFDocuments/v/G/TBTN26/MWI247.docx")</f>
        <v>https://docs.wto.org/imrd/directdoc.asp?DDFDocuments/v/G/TBTN26/MWI247.docx</v>
      </c>
      <c r="V139" t="s">
        <v>46</v>
      </c>
      <c r="W139" t="s">
        <v>47</v>
      </c>
      <c r="X139" t="s">
        <v>47</v>
      </c>
      <c r="Y139" t="s">
        <v>47</v>
      </c>
      <c r="Z139" t="s">
        <v>47</v>
      </c>
      <c r="AA139" t="s">
        <v>47</v>
      </c>
      <c r="AB139" t="s">
        <v>47</v>
      </c>
      <c r="AC139" s="2" t="s">
        <v>532</v>
      </c>
      <c r="AD139" t="s">
        <v>41</v>
      </c>
      <c r="AE139" t="s">
        <v>41</v>
      </c>
      <c r="AF139" t="s">
        <v>41</v>
      </c>
      <c r="AG139" t="s">
        <v>41</v>
      </c>
      <c r="AH139" t="s">
        <v>41</v>
      </c>
      <c r="AI139" s="2" t="s">
        <v>41</v>
      </c>
    </row>
    <row r="140" spans="1:35" ht="105" x14ac:dyDescent="0.25">
      <c r="A140" s="8" t="s">
        <v>535</v>
      </c>
      <c r="B140" s="6" t="s">
        <v>286</v>
      </c>
      <c r="C140" s="7">
        <v>46127</v>
      </c>
      <c r="D140" s="9" t="str">
        <f>HYPERLINK("https://www.epingalert.org/en/Search?viewData= G/TBT/N/UGA/2340"," G/TBT/N/UGA/2340")</f>
        <v xml:space="preserve"> G/TBT/N/UGA/2340</v>
      </c>
      <c r="E140" s="8" t="s">
        <v>533</v>
      </c>
      <c r="F140" s="8" t="s">
        <v>534</v>
      </c>
      <c r="H140" s="8" t="s">
        <v>536</v>
      </c>
      <c r="I140" s="8" t="s">
        <v>537</v>
      </c>
      <c r="J140" s="8" t="s">
        <v>538</v>
      </c>
      <c r="K140" s="8" t="s">
        <v>41</v>
      </c>
      <c r="L140" s="8" t="s">
        <v>41</v>
      </c>
      <c r="M140" s="6"/>
      <c r="N140" s="7">
        <v>46187</v>
      </c>
      <c r="O140" s="7" t="s">
        <v>42</v>
      </c>
      <c r="P140" s="7" t="s">
        <v>42</v>
      </c>
      <c r="Q140" s="6" t="s">
        <v>44</v>
      </c>
      <c r="R140" s="8" t="s">
        <v>539</v>
      </c>
      <c r="S140" t="str">
        <f>HYPERLINK("https://docs.wto.org/imrd/directdoc.asp?DDFDocuments/t/G/TBTN26/UGA2340.docx", "https://docs.wto.org/imrd/directdoc.asp?DDFDocuments/t/G/TBTN26/UGA2340.docx")</f>
        <v>https://docs.wto.org/imrd/directdoc.asp?DDFDocuments/t/G/TBTN26/UGA2340.docx</v>
      </c>
      <c r="T140" t="str">
        <f>HYPERLINK("https://docs.wto.org/imrd/directdoc.asp?DDFDocuments/u/G/TBTN26/UGA2340.docx", "https://docs.wto.org/imrd/directdoc.asp?DDFDocuments/u/G/TBTN26/UGA2340.docx")</f>
        <v>https://docs.wto.org/imrd/directdoc.asp?DDFDocuments/u/G/TBTN26/UGA2340.docx</v>
      </c>
      <c r="U140" t="str">
        <f>HYPERLINK("https://docs.wto.org/imrd/directdoc.asp?DDFDocuments/v/G/TBTN26/UGA2340.docx", "https://docs.wto.org/imrd/directdoc.asp?DDFDocuments/v/G/TBTN26/UGA2340.docx")</f>
        <v>https://docs.wto.org/imrd/directdoc.asp?DDFDocuments/v/G/TBTN26/UGA2340.docx</v>
      </c>
      <c r="V140" t="s">
        <v>46</v>
      </c>
      <c r="W140" t="s">
        <v>47</v>
      </c>
      <c r="X140" t="s">
        <v>46</v>
      </c>
      <c r="Y140" t="s">
        <v>47</v>
      </c>
      <c r="Z140" t="s">
        <v>47</v>
      </c>
      <c r="AA140" t="s">
        <v>47</v>
      </c>
      <c r="AB140" t="s">
        <v>47</v>
      </c>
      <c r="AC140" s="2" t="s">
        <v>540</v>
      </c>
      <c r="AD140" t="s">
        <v>41</v>
      </c>
      <c r="AE140" t="s">
        <v>41</v>
      </c>
      <c r="AF140" t="s">
        <v>41</v>
      </c>
      <c r="AG140" t="s">
        <v>41</v>
      </c>
      <c r="AH140" t="s">
        <v>41</v>
      </c>
      <c r="AI140" s="2" t="s">
        <v>41</v>
      </c>
    </row>
    <row r="141" spans="1:35" ht="240" x14ac:dyDescent="0.25">
      <c r="A141" s="8" t="s">
        <v>543</v>
      </c>
      <c r="B141" s="6" t="s">
        <v>286</v>
      </c>
      <c r="C141" s="7">
        <v>46127</v>
      </c>
      <c r="D141" s="9" t="str">
        <f>HYPERLINK("https://www.epingalert.org/en/Search?viewData= G/TBT/N/UGA/2341"," G/TBT/N/UGA/2341")</f>
        <v xml:space="preserve"> G/TBT/N/UGA/2341</v>
      </c>
      <c r="E141" s="8" t="s">
        <v>541</v>
      </c>
      <c r="F141" s="8" t="s">
        <v>542</v>
      </c>
      <c r="H141" s="8" t="s">
        <v>544</v>
      </c>
      <c r="I141" s="8" t="s">
        <v>545</v>
      </c>
      <c r="J141" s="8" t="s">
        <v>538</v>
      </c>
      <c r="K141" s="8" t="s">
        <v>41</v>
      </c>
      <c r="L141" s="8" t="s">
        <v>41</v>
      </c>
      <c r="M141" s="6"/>
      <c r="N141" s="7">
        <v>46187</v>
      </c>
      <c r="O141" s="7" t="s">
        <v>42</v>
      </c>
      <c r="P141" s="7" t="s">
        <v>42</v>
      </c>
      <c r="Q141" s="6" t="s">
        <v>44</v>
      </c>
      <c r="R141" s="8" t="s">
        <v>546</v>
      </c>
      <c r="S141" t="str">
        <f>HYPERLINK("https://docs.wto.org/imrd/directdoc.asp?DDFDocuments/t/G/TBTN26/UGA2341.docx", "https://docs.wto.org/imrd/directdoc.asp?DDFDocuments/t/G/TBTN26/UGA2341.docx")</f>
        <v>https://docs.wto.org/imrd/directdoc.asp?DDFDocuments/t/G/TBTN26/UGA2341.docx</v>
      </c>
      <c r="T141" t="str">
        <f>HYPERLINK("https://docs.wto.org/imrd/directdoc.asp?DDFDocuments/u/G/TBTN26/UGA2341.docx", "https://docs.wto.org/imrd/directdoc.asp?DDFDocuments/u/G/TBTN26/UGA2341.docx")</f>
        <v>https://docs.wto.org/imrd/directdoc.asp?DDFDocuments/u/G/TBTN26/UGA2341.docx</v>
      </c>
      <c r="U141" t="str">
        <f>HYPERLINK("https://docs.wto.org/imrd/directdoc.asp?DDFDocuments/v/G/TBTN26/UGA2341.docx", "https://docs.wto.org/imrd/directdoc.asp?DDFDocuments/v/G/TBTN26/UGA2341.docx")</f>
        <v>https://docs.wto.org/imrd/directdoc.asp?DDFDocuments/v/G/TBTN26/UGA2341.docx</v>
      </c>
      <c r="V141" t="s">
        <v>46</v>
      </c>
      <c r="W141" t="s">
        <v>47</v>
      </c>
      <c r="X141" t="s">
        <v>46</v>
      </c>
      <c r="Y141" t="s">
        <v>47</v>
      </c>
      <c r="Z141" t="s">
        <v>47</v>
      </c>
      <c r="AA141" t="s">
        <v>47</v>
      </c>
      <c r="AB141" t="s">
        <v>47</v>
      </c>
      <c r="AC141" s="2" t="s">
        <v>547</v>
      </c>
      <c r="AD141" t="s">
        <v>41</v>
      </c>
      <c r="AE141" t="s">
        <v>41</v>
      </c>
      <c r="AF141" t="s">
        <v>41</v>
      </c>
      <c r="AG141" t="s">
        <v>41</v>
      </c>
      <c r="AH141" t="s">
        <v>41</v>
      </c>
      <c r="AI141" s="2" t="s">
        <v>41</v>
      </c>
    </row>
    <row r="142" spans="1:35" ht="75" x14ac:dyDescent="0.25">
      <c r="A142" s="8" t="s">
        <v>550</v>
      </c>
      <c r="B142" s="6" t="s">
        <v>286</v>
      </c>
      <c r="C142" s="7">
        <v>46127</v>
      </c>
      <c r="D142" s="9" t="str">
        <f>HYPERLINK("https://www.epingalert.org/en/Search?viewData= G/TBT/N/UGA/2342"," G/TBT/N/UGA/2342")</f>
        <v xml:space="preserve"> G/TBT/N/UGA/2342</v>
      </c>
      <c r="E142" s="8" t="s">
        <v>548</v>
      </c>
      <c r="F142" s="8" t="s">
        <v>549</v>
      </c>
      <c r="H142" s="8" t="s">
        <v>551</v>
      </c>
      <c r="I142" s="8" t="s">
        <v>552</v>
      </c>
      <c r="J142" s="8" t="s">
        <v>553</v>
      </c>
      <c r="K142" s="8" t="s">
        <v>41</v>
      </c>
      <c r="L142" s="8" t="s">
        <v>41</v>
      </c>
      <c r="M142" s="6"/>
      <c r="N142" s="7">
        <v>46187</v>
      </c>
      <c r="O142" s="7" t="s">
        <v>42</v>
      </c>
      <c r="P142" s="7" t="s">
        <v>42</v>
      </c>
      <c r="Q142" s="6" t="s">
        <v>44</v>
      </c>
      <c r="R142" s="8" t="s">
        <v>554</v>
      </c>
      <c r="S142" t="str">
        <f>HYPERLINK("https://docs.wto.org/imrd/directdoc.asp?DDFDocuments/t/G/TBTN26/UGA2342.docx", "https://docs.wto.org/imrd/directdoc.asp?DDFDocuments/t/G/TBTN26/UGA2342.docx")</f>
        <v>https://docs.wto.org/imrd/directdoc.asp?DDFDocuments/t/G/TBTN26/UGA2342.docx</v>
      </c>
      <c r="T142" t="str">
        <f>HYPERLINK("https://docs.wto.org/imrd/directdoc.asp?DDFDocuments/u/G/TBTN26/UGA2342.docx", "https://docs.wto.org/imrd/directdoc.asp?DDFDocuments/u/G/TBTN26/UGA2342.docx")</f>
        <v>https://docs.wto.org/imrd/directdoc.asp?DDFDocuments/u/G/TBTN26/UGA2342.docx</v>
      </c>
      <c r="U142" t="str">
        <f>HYPERLINK("https://docs.wto.org/imrd/directdoc.asp?DDFDocuments/v/G/TBTN26/UGA2342.docx", "https://docs.wto.org/imrd/directdoc.asp?DDFDocuments/v/G/TBTN26/UGA2342.docx")</f>
        <v>https://docs.wto.org/imrd/directdoc.asp?DDFDocuments/v/G/TBTN26/UGA2342.docx</v>
      </c>
      <c r="V142" t="s">
        <v>47</v>
      </c>
      <c r="W142" t="s">
        <v>47</v>
      </c>
      <c r="X142" t="s">
        <v>46</v>
      </c>
      <c r="Y142" t="s">
        <v>47</v>
      </c>
      <c r="Z142" t="s">
        <v>47</v>
      </c>
      <c r="AA142" t="s">
        <v>47</v>
      </c>
      <c r="AB142" t="s">
        <v>47</v>
      </c>
      <c r="AC142" s="2" t="s">
        <v>555</v>
      </c>
      <c r="AD142" t="s">
        <v>41</v>
      </c>
      <c r="AE142" t="s">
        <v>41</v>
      </c>
      <c r="AF142" t="s">
        <v>41</v>
      </c>
      <c r="AG142" t="s">
        <v>41</v>
      </c>
      <c r="AH142" t="s">
        <v>41</v>
      </c>
      <c r="AI142" s="2" t="s">
        <v>41</v>
      </c>
    </row>
    <row r="143" spans="1:35" ht="180" x14ac:dyDescent="0.25">
      <c r="A143" s="8" t="s">
        <v>558</v>
      </c>
      <c r="B143" s="6" t="s">
        <v>200</v>
      </c>
      <c r="C143" s="7">
        <v>46127</v>
      </c>
      <c r="D143" s="9" t="str">
        <f>HYPERLINK("https://www.epingalert.org/en/Search?viewData= G/TBT/N/USA/2271"," G/TBT/N/USA/2271")</f>
        <v xml:space="preserve"> G/TBT/N/USA/2271</v>
      </c>
      <c r="E143" s="8" t="s">
        <v>556</v>
      </c>
      <c r="F143" s="8" t="s">
        <v>557</v>
      </c>
      <c r="H143" s="8" t="s">
        <v>41</v>
      </c>
      <c r="I143" s="8" t="s">
        <v>204</v>
      </c>
      <c r="J143" s="8" t="s">
        <v>559</v>
      </c>
      <c r="K143" s="8" t="s">
        <v>41</v>
      </c>
      <c r="L143" s="8" t="s">
        <v>41</v>
      </c>
      <c r="M143" s="6"/>
      <c r="N143" s="7">
        <v>46188</v>
      </c>
      <c r="O143" s="7" t="s">
        <v>42</v>
      </c>
      <c r="P143" s="7" t="s">
        <v>42</v>
      </c>
      <c r="Q143" s="6" t="s">
        <v>44</v>
      </c>
      <c r="R143" s="8" t="s">
        <v>560</v>
      </c>
      <c r="S143" t="str">
        <f>HYPERLINK("https://docs.wto.org/imrd/directdoc.asp?DDFDocuments/t/G/TBTN26/USA2271.docx", "https://docs.wto.org/imrd/directdoc.asp?DDFDocuments/t/G/TBTN26/USA2271.docx")</f>
        <v>https://docs.wto.org/imrd/directdoc.asp?DDFDocuments/t/G/TBTN26/USA2271.docx</v>
      </c>
      <c r="T143" t="str">
        <f>HYPERLINK("https://docs.wto.org/imrd/directdoc.asp?DDFDocuments/u/G/TBTN26/USA2271.docx", "https://docs.wto.org/imrd/directdoc.asp?DDFDocuments/u/G/TBTN26/USA2271.docx")</f>
        <v>https://docs.wto.org/imrd/directdoc.asp?DDFDocuments/u/G/TBTN26/USA2271.docx</v>
      </c>
      <c r="U143" t="str">
        <f>HYPERLINK("https://docs.wto.org/imrd/directdoc.asp?DDFDocuments/v/G/TBTN26/USA2271.docx", "https://docs.wto.org/imrd/directdoc.asp?DDFDocuments/v/G/TBTN26/USA2271.docx")</f>
        <v>https://docs.wto.org/imrd/directdoc.asp?DDFDocuments/v/G/TBTN26/USA2271.docx</v>
      </c>
      <c r="V143" t="s">
        <v>47</v>
      </c>
      <c r="W143" t="s">
        <v>47</v>
      </c>
      <c r="X143" t="s">
        <v>47</v>
      </c>
      <c r="Y143" t="s">
        <v>47</v>
      </c>
      <c r="Z143" t="s">
        <v>47</v>
      </c>
      <c r="AA143" t="s">
        <v>47</v>
      </c>
      <c r="AB143" t="s">
        <v>46</v>
      </c>
      <c r="AC143" s="2" t="s">
        <v>561</v>
      </c>
      <c r="AD143" t="s">
        <v>41</v>
      </c>
      <c r="AE143" t="s">
        <v>41</v>
      </c>
      <c r="AF143" t="s">
        <v>41</v>
      </c>
      <c r="AG143" t="s">
        <v>41</v>
      </c>
      <c r="AH143" t="s">
        <v>41</v>
      </c>
      <c r="AI143" s="2" t="s">
        <v>41</v>
      </c>
    </row>
    <row r="144" spans="1:35" ht="30" x14ac:dyDescent="0.25">
      <c r="A144" s="8" t="s">
        <v>564</v>
      </c>
      <c r="B144" s="6" t="s">
        <v>157</v>
      </c>
      <c r="C144" s="7">
        <v>46126</v>
      </c>
      <c r="D144" s="9" t="str">
        <f t="shared" ref="D144:D150" si="4">HYPERLINK("https://www.epingalert.org/en/Search?viewData= G/TBT/N/ARE/700, G/TBT/N/BHR/778, G/TBT/N/KWT/762, G/TBT/N/OMN/601, G/TBT/N/QAT/752, G/TBT/N/SAU/1435, G/TBT/N/YEM/349"," G/TBT/N/ARE/700, G/TBT/N/BHR/778, G/TBT/N/KWT/762, G/TBT/N/OMN/601, G/TBT/N/QAT/752, G/TBT/N/SAU/1435, G/TBT/N/YEM/349")</f>
        <v xml:space="preserve"> G/TBT/N/ARE/700, G/TBT/N/BHR/778, G/TBT/N/KWT/762, G/TBT/N/OMN/601, G/TBT/N/QAT/752, G/TBT/N/SAU/1435, G/TBT/N/YEM/349</v>
      </c>
      <c r="E144" s="8" t="s">
        <v>562</v>
      </c>
      <c r="F144" s="8" t="s">
        <v>563</v>
      </c>
      <c r="H144" s="8" t="s">
        <v>41</v>
      </c>
      <c r="I144" s="8" t="s">
        <v>565</v>
      </c>
      <c r="J144" s="8" t="s">
        <v>566</v>
      </c>
      <c r="K144" s="8" t="s">
        <v>41</v>
      </c>
      <c r="L144" s="8" t="s">
        <v>55</v>
      </c>
      <c r="M144" s="6"/>
      <c r="N144" s="7">
        <v>46186</v>
      </c>
      <c r="O144" s="7" t="s">
        <v>42</v>
      </c>
      <c r="P144" s="7" t="s">
        <v>42</v>
      </c>
      <c r="Q144" s="6" t="s">
        <v>44</v>
      </c>
      <c r="R144" s="8" t="s">
        <v>567</v>
      </c>
      <c r="S144" t="str">
        <f t="shared" ref="S144:S150" si="5">HYPERLINK("https://docs.wto.org/imrd/directdoc.asp?DDFDocuments/t/G/TBTN26/ARE700.docx", "https://docs.wto.org/imrd/directdoc.asp?DDFDocuments/t/G/TBTN26/ARE700.docx")</f>
        <v>https://docs.wto.org/imrd/directdoc.asp?DDFDocuments/t/G/TBTN26/ARE700.docx</v>
      </c>
      <c r="T144" t="str">
        <f t="shared" ref="T144:T150" si="6">HYPERLINK("https://docs.wto.org/imrd/directdoc.asp?DDFDocuments/u/G/TBTN26/ARE700.docx", "https://docs.wto.org/imrd/directdoc.asp?DDFDocuments/u/G/TBTN26/ARE700.docx")</f>
        <v>https://docs.wto.org/imrd/directdoc.asp?DDFDocuments/u/G/TBTN26/ARE700.docx</v>
      </c>
      <c r="U144" t="str">
        <f t="shared" ref="U144:U150" si="7">HYPERLINK("https://docs.wto.org/imrd/directdoc.asp?DDFDocuments/v/G/TBTN26/ARE700.docx", "https://docs.wto.org/imrd/directdoc.asp?DDFDocuments/v/G/TBTN26/ARE700.docx")</f>
        <v>https://docs.wto.org/imrd/directdoc.asp?DDFDocuments/v/G/TBTN26/ARE700.docx</v>
      </c>
      <c r="V144" t="s">
        <v>46</v>
      </c>
      <c r="W144" t="s">
        <v>47</v>
      </c>
      <c r="X144" t="s">
        <v>47</v>
      </c>
      <c r="Y144" t="s">
        <v>47</v>
      </c>
      <c r="Z144" t="s">
        <v>47</v>
      </c>
      <c r="AA144" t="s">
        <v>47</v>
      </c>
      <c r="AB144" t="s">
        <v>47</v>
      </c>
      <c r="AC144" s="2" t="s">
        <v>568</v>
      </c>
      <c r="AD144" t="s">
        <v>41</v>
      </c>
      <c r="AE144" t="s">
        <v>41</v>
      </c>
      <c r="AF144" t="s">
        <v>41</v>
      </c>
      <c r="AG144" t="s">
        <v>41</v>
      </c>
      <c r="AH144" t="s">
        <v>41</v>
      </c>
      <c r="AI144" s="2" t="s">
        <v>41</v>
      </c>
    </row>
    <row r="145" spans="1:35" ht="30" x14ac:dyDescent="0.25">
      <c r="A145" s="8" t="s">
        <v>564</v>
      </c>
      <c r="B145" s="6" t="s">
        <v>166</v>
      </c>
      <c r="C145" s="7">
        <v>46126</v>
      </c>
      <c r="D145" s="9" t="str">
        <f t="shared" si="4"/>
        <v xml:space="preserve"> G/TBT/N/ARE/700, G/TBT/N/BHR/778, G/TBT/N/KWT/762, G/TBT/N/OMN/601, G/TBT/N/QAT/752, G/TBT/N/SAU/1435, G/TBT/N/YEM/349</v>
      </c>
      <c r="E145" s="8" t="s">
        <v>562</v>
      </c>
      <c r="F145" s="8" t="s">
        <v>563</v>
      </c>
      <c r="H145" s="8" t="s">
        <v>41</v>
      </c>
      <c r="I145" s="8" t="s">
        <v>565</v>
      </c>
      <c r="J145" s="8" t="s">
        <v>566</v>
      </c>
      <c r="K145" s="8" t="s">
        <v>41</v>
      </c>
      <c r="L145" s="8" t="s">
        <v>55</v>
      </c>
      <c r="M145" s="6"/>
      <c r="N145" s="7">
        <v>46186</v>
      </c>
      <c r="O145" s="7" t="s">
        <v>42</v>
      </c>
      <c r="P145" s="7" t="s">
        <v>42</v>
      </c>
      <c r="Q145" s="6" t="s">
        <v>44</v>
      </c>
      <c r="R145" s="8" t="s">
        <v>567</v>
      </c>
      <c r="S145" t="str">
        <f t="shared" si="5"/>
        <v>https://docs.wto.org/imrd/directdoc.asp?DDFDocuments/t/G/TBTN26/ARE700.docx</v>
      </c>
      <c r="T145" t="str">
        <f t="shared" si="6"/>
        <v>https://docs.wto.org/imrd/directdoc.asp?DDFDocuments/u/G/TBTN26/ARE700.docx</v>
      </c>
      <c r="U145" t="str">
        <f t="shared" si="7"/>
        <v>https://docs.wto.org/imrd/directdoc.asp?DDFDocuments/v/G/TBTN26/ARE700.docx</v>
      </c>
      <c r="V145" t="s">
        <v>46</v>
      </c>
      <c r="W145" t="s">
        <v>47</v>
      </c>
      <c r="X145" t="s">
        <v>47</v>
      </c>
      <c r="Y145" t="s">
        <v>47</v>
      </c>
      <c r="Z145" t="s">
        <v>47</v>
      </c>
      <c r="AA145" t="s">
        <v>47</v>
      </c>
      <c r="AB145" t="s">
        <v>47</v>
      </c>
      <c r="AC145" s="2" t="s">
        <v>568</v>
      </c>
      <c r="AD145" t="s">
        <v>41</v>
      </c>
      <c r="AE145" t="s">
        <v>41</v>
      </c>
      <c r="AF145" t="s">
        <v>41</v>
      </c>
      <c r="AG145" t="s">
        <v>41</v>
      </c>
      <c r="AH145" t="s">
        <v>41</v>
      </c>
      <c r="AI145" s="2" t="s">
        <v>41</v>
      </c>
    </row>
    <row r="146" spans="1:35" ht="30" x14ac:dyDescent="0.25">
      <c r="A146" s="8" t="s">
        <v>564</v>
      </c>
      <c r="B146" s="6" t="s">
        <v>167</v>
      </c>
      <c r="C146" s="7">
        <v>46126</v>
      </c>
      <c r="D146" s="9" t="str">
        <f t="shared" si="4"/>
        <v xml:space="preserve"> G/TBT/N/ARE/700, G/TBT/N/BHR/778, G/TBT/N/KWT/762, G/TBT/N/OMN/601, G/TBT/N/QAT/752, G/TBT/N/SAU/1435, G/TBT/N/YEM/349</v>
      </c>
      <c r="E146" s="8" t="s">
        <v>562</v>
      </c>
      <c r="F146" s="8" t="s">
        <v>563</v>
      </c>
      <c r="H146" s="8" t="s">
        <v>41</v>
      </c>
      <c r="I146" s="8" t="s">
        <v>565</v>
      </c>
      <c r="J146" s="8" t="s">
        <v>566</v>
      </c>
      <c r="K146" s="8" t="s">
        <v>41</v>
      </c>
      <c r="L146" s="8" t="s">
        <v>55</v>
      </c>
      <c r="M146" s="6"/>
      <c r="N146" s="7">
        <v>46186</v>
      </c>
      <c r="O146" s="7" t="s">
        <v>42</v>
      </c>
      <c r="P146" s="7" t="s">
        <v>42</v>
      </c>
      <c r="Q146" s="6" t="s">
        <v>44</v>
      </c>
      <c r="R146" s="8" t="s">
        <v>567</v>
      </c>
      <c r="S146" t="str">
        <f t="shared" si="5"/>
        <v>https://docs.wto.org/imrd/directdoc.asp?DDFDocuments/t/G/TBTN26/ARE700.docx</v>
      </c>
      <c r="T146" t="str">
        <f t="shared" si="6"/>
        <v>https://docs.wto.org/imrd/directdoc.asp?DDFDocuments/u/G/TBTN26/ARE700.docx</v>
      </c>
      <c r="U146" t="str">
        <f t="shared" si="7"/>
        <v>https://docs.wto.org/imrd/directdoc.asp?DDFDocuments/v/G/TBTN26/ARE700.docx</v>
      </c>
      <c r="V146" t="s">
        <v>46</v>
      </c>
      <c r="W146" t="s">
        <v>47</v>
      </c>
      <c r="X146" t="s">
        <v>47</v>
      </c>
      <c r="Y146" t="s">
        <v>47</v>
      </c>
      <c r="Z146" t="s">
        <v>47</v>
      </c>
      <c r="AA146" t="s">
        <v>47</v>
      </c>
      <c r="AB146" t="s">
        <v>47</v>
      </c>
      <c r="AC146" s="2" t="s">
        <v>568</v>
      </c>
      <c r="AD146" t="s">
        <v>41</v>
      </c>
      <c r="AE146" t="s">
        <v>41</v>
      </c>
      <c r="AF146" t="s">
        <v>41</v>
      </c>
      <c r="AG146" t="s">
        <v>41</v>
      </c>
      <c r="AH146" t="s">
        <v>41</v>
      </c>
      <c r="AI146" s="2" t="s">
        <v>41</v>
      </c>
    </row>
    <row r="147" spans="1:35" ht="30" x14ac:dyDescent="0.25">
      <c r="A147" s="8" t="s">
        <v>564</v>
      </c>
      <c r="B147" s="6" t="s">
        <v>168</v>
      </c>
      <c r="C147" s="7">
        <v>46126</v>
      </c>
      <c r="D147" s="9" t="str">
        <f t="shared" si="4"/>
        <v xml:space="preserve"> G/TBT/N/ARE/700, G/TBT/N/BHR/778, G/TBT/N/KWT/762, G/TBT/N/OMN/601, G/TBT/N/QAT/752, G/TBT/N/SAU/1435, G/TBT/N/YEM/349</v>
      </c>
      <c r="E147" s="8" t="s">
        <v>562</v>
      </c>
      <c r="F147" s="8" t="s">
        <v>563</v>
      </c>
      <c r="H147" s="8" t="s">
        <v>41</v>
      </c>
      <c r="I147" s="8" t="s">
        <v>565</v>
      </c>
      <c r="J147" s="8" t="s">
        <v>566</v>
      </c>
      <c r="K147" s="8" t="s">
        <v>41</v>
      </c>
      <c r="L147" s="8" t="s">
        <v>55</v>
      </c>
      <c r="M147" s="6"/>
      <c r="N147" s="7">
        <v>46186</v>
      </c>
      <c r="O147" s="7" t="s">
        <v>42</v>
      </c>
      <c r="P147" s="7" t="s">
        <v>42</v>
      </c>
      <c r="Q147" s="6" t="s">
        <v>44</v>
      </c>
      <c r="R147" s="8" t="s">
        <v>567</v>
      </c>
      <c r="S147" t="str">
        <f t="shared" si="5"/>
        <v>https://docs.wto.org/imrd/directdoc.asp?DDFDocuments/t/G/TBTN26/ARE700.docx</v>
      </c>
      <c r="T147" t="str">
        <f t="shared" si="6"/>
        <v>https://docs.wto.org/imrd/directdoc.asp?DDFDocuments/u/G/TBTN26/ARE700.docx</v>
      </c>
      <c r="U147" t="str">
        <f t="shared" si="7"/>
        <v>https://docs.wto.org/imrd/directdoc.asp?DDFDocuments/v/G/TBTN26/ARE700.docx</v>
      </c>
      <c r="V147" t="s">
        <v>46</v>
      </c>
      <c r="W147" t="s">
        <v>47</v>
      </c>
      <c r="X147" t="s">
        <v>47</v>
      </c>
      <c r="Y147" t="s">
        <v>47</v>
      </c>
      <c r="Z147" t="s">
        <v>47</v>
      </c>
      <c r="AA147" t="s">
        <v>47</v>
      </c>
      <c r="AB147" t="s">
        <v>47</v>
      </c>
      <c r="AC147" s="2" t="s">
        <v>568</v>
      </c>
      <c r="AD147" t="s">
        <v>41</v>
      </c>
      <c r="AE147" t="s">
        <v>41</v>
      </c>
      <c r="AF147" t="s">
        <v>41</v>
      </c>
      <c r="AG147" t="s">
        <v>41</v>
      </c>
      <c r="AH147" t="s">
        <v>41</v>
      </c>
      <c r="AI147" s="2" t="s">
        <v>41</v>
      </c>
    </row>
    <row r="148" spans="1:35" ht="30" x14ac:dyDescent="0.25">
      <c r="A148" s="8" t="s">
        <v>564</v>
      </c>
      <c r="B148" s="6" t="s">
        <v>169</v>
      </c>
      <c r="C148" s="7">
        <v>46126</v>
      </c>
      <c r="D148" s="9" t="str">
        <f t="shared" si="4"/>
        <v xml:space="preserve"> G/TBT/N/ARE/700, G/TBT/N/BHR/778, G/TBT/N/KWT/762, G/TBT/N/OMN/601, G/TBT/N/QAT/752, G/TBT/N/SAU/1435, G/TBT/N/YEM/349</v>
      </c>
      <c r="E148" s="8" t="s">
        <v>562</v>
      </c>
      <c r="F148" s="8" t="s">
        <v>563</v>
      </c>
      <c r="H148" s="8" t="s">
        <v>41</v>
      </c>
      <c r="I148" s="8" t="s">
        <v>565</v>
      </c>
      <c r="J148" s="8" t="s">
        <v>566</v>
      </c>
      <c r="K148" s="8" t="s">
        <v>41</v>
      </c>
      <c r="L148" s="8" t="s">
        <v>55</v>
      </c>
      <c r="M148" s="6"/>
      <c r="N148" s="7">
        <v>46186</v>
      </c>
      <c r="O148" s="7" t="s">
        <v>42</v>
      </c>
      <c r="P148" s="7" t="s">
        <v>42</v>
      </c>
      <c r="Q148" s="6" t="s">
        <v>44</v>
      </c>
      <c r="R148" s="8" t="s">
        <v>567</v>
      </c>
      <c r="S148" t="str">
        <f t="shared" si="5"/>
        <v>https://docs.wto.org/imrd/directdoc.asp?DDFDocuments/t/G/TBTN26/ARE700.docx</v>
      </c>
      <c r="T148" t="str">
        <f t="shared" si="6"/>
        <v>https://docs.wto.org/imrd/directdoc.asp?DDFDocuments/u/G/TBTN26/ARE700.docx</v>
      </c>
      <c r="U148" t="str">
        <f t="shared" si="7"/>
        <v>https://docs.wto.org/imrd/directdoc.asp?DDFDocuments/v/G/TBTN26/ARE700.docx</v>
      </c>
      <c r="V148" t="s">
        <v>46</v>
      </c>
      <c r="W148" t="s">
        <v>47</v>
      </c>
      <c r="X148" t="s">
        <v>47</v>
      </c>
      <c r="Y148" t="s">
        <v>47</v>
      </c>
      <c r="Z148" t="s">
        <v>47</v>
      </c>
      <c r="AA148" t="s">
        <v>47</v>
      </c>
      <c r="AB148" t="s">
        <v>47</v>
      </c>
      <c r="AC148" s="2" t="s">
        <v>568</v>
      </c>
      <c r="AD148" t="s">
        <v>41</v>
      </c>
      <c r="AE148" t="s">
        <v>41</v>
      </c>
      <c r="AF148" t="s">
        <v>41</v>
      </c>
      <c r="AG148" t="s">
        <v>41</v>
      </c>
      <c r="AH148" t="s">
        <v>41</v>
      </c>
      <c r="AI148" s="2" t="s">
        <v>41</v>
      </c>
    </row>
    <row r="149" spans="1:35" ht="30" x14ac:dyDescent="0.25">
      <c r="A149" s="8" t="s">
        <v>564</v>
      </c>
      <c r="B149" s="6" t="s">
        <v>170</v>
      </c>
      <c r="C149" s="7">
        <v>46126</v>
      </c>
      <c r="D149" s="9" t="str">
        <f t="shared" si="4"/>
        <v xml:space="preserve"> G/TBT/N/ARE/700, G/TBT/N/BHR/778, G/TBT/N/KWT/762, G/TBT/N/OMN/601, G/TBT/N/QAT/752, G/TBT/N/SAU/1435, G/TBT/N/YEM/349</v>
      </c>
      <c r="E149" s="8" t="s">
        <v>562</v>
      </c>
      <c r="F149" s="8" t="s">
        <v>563</v>
      </c>
      <c r="H149" s="8" t="s">
        <v>41</v>
      </c>
      <c r="I149" s="8" t="s">
        <v>565</v>
      </c>
      <c r="J149" s="8" t="s">
        <v>566</v>
      </c>
      <c r="K149" s="8" t="s">
        <v>41</v>
      </c>
      <c r="L149" s="8" t="s">
        <v>55</v>
      </c>
      <c r="M149" s="6"/>
      <c r="N149" s="7">
        <v>46186</v>
      </c>
      <c r="O149" s="7" t="s">
        <v>42</v>
      </c>
      <c r="P149" s="7" t="s">
        <v>42</v>
      </c>
      <c r="Q149" s="6" t="s">
        <v>44</v>
      </c>
      <c r="R149" s="8" t="s">
        <v>567</v>
      </c>
      <c r="S149" t="str">
        <f t="shared" si="5"/>
        <v>https://docs.wto.org/imrd/directdoc.asp?DDFDocuments/t/G/TBTN26/ARE700.docx</v>
      </c>
      <c r="T149" t="str">
        <f t="shared" si="6"/>
        <v>https://docs.wto.org/imrd/directdoc.asp?DDFDocuments/u/G/TBTN26/ARE700.docx</v>
      </c>
      <c r="U149" t="str">
        <f t="shared" si="7"/>
        <v>https://docs.wto.org/imrd/directdoc.asp?DDFDocuments/v/G/TBTN26/ARE700.docx</v>
      </c>
      <c r="V149" t="s">
        <v>46</v>
      </c>
      <c r="W149" t="s">
        <v>47</v>
      </c>
      <c r="X149" t="s">
        <v>47</v>
      </c>
      <c r="Y149" t="s">
        <v>47</v>
      </c>
      <c r="Z149" t="s">
        <v>47</v>
      </c>
      <c r="AA149" t="s">
        <v>47</v>
      </c>
      <c r="AB149" t="s">
        <v>47</v>
      </c>
      <c r="AC149" s="2" t="s">
        <v>568</v>
      </c>
      <c r="AD149" t="s">
        <v>41</v>
      </c>
      <c r="AE149" t="s">
        <v>41</v>
      </c>
      <c r="AF149" t="s">
        <v>41</v>
      </c>
      <c r="AG149" t="s">
        <v>41</v>
      </c>
      <c r="AH149" t="s">
        <v>41</v>
      </c>
      <c r="AI149" s="2" t="s">
        <v>41</v>
      </c>
    </row>
    <row r="150" spans="1:35" ht="30" x14ac:dyDescent="0.25">
      <c r="A150" s="8" t="s">
        <v>564</v>
      </c>
      <c r="B150" s="6" t="s">
        <v>171</v>
      </c>
      <c r="C150" s="7">
        <v>46126</v>
      </c>
      <c r="D150" s="9" t="str">
        <f t="shared" si="4"/>
        <v xml:space="preserve"> G/TBT/N/ARE/700, G/TBT/N/BHR/778, G/TBT/N/KWT/762, G/TBT/N/OMN/601, G/TBT/N/QAT/752, G/TBT/N/SAU/1435, G/TBT/N/YEM/349</v>
      </c>
      <c r="E150" s="8" t="s">
        <v>562</v>
      </c>
      <c r="F150" s="8" t="s">
        <v>563</v>
      </c>
      <c r="H150" s="8" t="s">
        <v>41</v>
      </c>
      <c r="I150" s="8" t="s">
        <v>565</v>
      </c>
      <c r="J150" s="8" t="s">
        <v>566</v>
      </c>
      <c r="K150" s="8" t="s">
        <v>41</v>
      </c>
      <c r="L150" s="8" t="s">
        <v>55</v>
      </c>
      <c r="M150" s="6"/>
      <c r="N150" s="7">
        <v>46186</v>
      </c>
      <c r="O150" s="7" t="s">
        <v>42</v>
      </c>
      <c r="P150" s="7" t="s">
        <v>42</v>
      </c>
      <c r="Q150" s="6" t="s">
        <v>44</v>
      </c>
      <c r="R150" s="8" t="s">
        <v>567</v>
      </c>
      <c r="S150" t="str">
        <f t="shared" si="5"/>
        <v>https://docs.wto.org/imrd/directdoc.asp?DDFDocuments/t/G/TBTN26/ARE700.docx</v>
      </c>
      <c r="T150" t="str">
        <f t="shared" si="6"/>
        <v>https://docs.wto.org/imrd/directdoc.asp?DDFDocuments/u/G/TBTN26/ARE700.docx</v>
      </c>
      <c r="U150" t="str">
        <f t="shared" si="7"/>
        <v>https://docs.wto.org/imrd/directdoc.asp?DDFDocuments/v/G/TBTN26/ARE700.docx</v>
      </c>
      <c r="V150" t="s">
        <v>46</v>
      </c>
      <c r="W150" t="s">
        <v>47</v>
      </c>
      <c r="X150" t="s">
        <v>47</v>
      </c>
      <c r="Y150" t="s">
        <v>47</v>
      </c>
      <c r="Z150" t="s">
        <v>47</v>
      </c>
      <c r="AA150" t="s">
        <v>47</v>
      </c>
      <c r="AB150" t="s">
        <v>47</v>
      </c>
      <c r="AC150" s="2" t="s">
        <v>568</v>
      </c>
      <c r="AD150" t="s">
        <v>41</v>
      </c>
      <c r="AE150" t="s">
        <v>41</v>
      </c>
      <c r="AF150" t="s">
        <v>41</v>
      </c>
      <c r="AG150" t="s">
        <v>41</v>
      </c>
      <c r="AH150" t="s">
        <v>41</v>
      </c>
      <c r="AI150" s="2" t="s">
        <v>41</v>
      </c>
    </row>
    <row r="151" spans="1:35" ht="150" x14ac:dyDescent="0.25">
      <c r="A151" s="8" t="s">
        <v>571</v>
      </c>
      <c r="B151" s="6" t="s">
        <v>189</v>
      </c>
      <c r="C151" s="7">
        <v>46126</v>
      </c>
      <c r="D151" s="9" t="str">
        <f>HYPERLINK("https://www.epingalert.org/en/Search?viewData= G/TBT/N/EU/1202"," G/TBT/N/EU/1202")</f>
        <v xml:space="preserve"> G/TBT/N/EU/1202</v>
      </c>
      <c r="E151" s="8" t="s">
        <v>569</v>
      </c>
      <c r="F151" s="8" t="s">
        <v>570</v>
      </c>
      <c r="H151" s="8" t="s">
        <v>41</v>
      </c>
      <c r="I151" s="8" t="s">
        <v>572</v>
      </c>
      <c r="J151" s="8" t="s">
        <v>83</v>
      </c>
      <c r="K151" s="8" t="s">
        <v>573</v>
      </c>
      <c r="L151" s="8" t="s">
        <v>41</v>
      </c>
      <c r="M151" s="6"/>
      <c r="N151" s="7">
        <v>46146</v>
      </c>
      <c r="O151" s="7">
        <v>46125</v>
      </c>
      <c r="P151" s="7" t="s">
        <v>574</v>
      </c>
      <c r="Q151" s="6" t="s">
        <v>44</v>
      </c>
      <c r="R151" s="8" t="s">
        <v>575</v>
      </c>
      <c r="S151" t="str">
        <f>HYPERLINK("https://docs.wto.org/imrd/directdoc.asp?DDFDocuments/t/G/TBTN26/EU1202.docx", "https://docs.wto.org/imrd/directdoc.asp?DDFDocuments/t/G/TBTN26/EU1202.docx")</f>
        <v>https://docs.wto.org/imrd/directdoc.asp?DDFDocuments/t/G/TBTN26/EU1202.docx</v>
      </c>
      <c r="T151" t="str">
        <f>HYPERLINK("https://docs.wto.org/imrd/directdoc.asp?DDFDocuments/u/G/TBTN26/EU1202.docx", "https://docs.wto.org/imrd/directdoc.asp?DDFDocuments/u/G/TBTN26/EU1202.docx")</f>
        <v>https://docs.wto.org/imrd/directdoc.asp?DDFDocuments/u/G/TBTN26/EU1202.docx</v>
      </c>
      <c r="U151" t="str">
        <f>HYPERLINK("https://docs.wto.org/imrd/directdoc.asp?DDFDocuments/v/G/TBTN26/EU1202.docx", "https://docs.wto.org/imrd/directdoc.asp?DDFDocuments/v/G/TBTN26/EU1202.docx")</f>
        <v>https://docs.wto.org/imrd/directdoc.asp?DDFDocuments/v/G/TBTN26/EU1202.docx</v>
      </c>
      <c r="V151" t="s">
        <v>47</v>
      </c>
      <c r="W151" t="s">
        <v>47</v>
      </c>
      <c r="X151" t="s">
        <v>46</v>
      </c>
      <c r="Y151" t="s">
        <v>47</v>
      </c>
      <c r="Z151" t="s">
        <v>47</v>
      </c>
      <c r="AA151" t="s">
        <v>47</v>
      </c>
      <c r="AB151" t="s">
        <v>47</v>
      </c>
      <c r="AC151" s="2" t="s">
        <v>576</v>
      </c>
      <c r="AD151" t="s">
        <v>41</v>
      </c>
      <c r="AE151" t="s">
        <v>41</v>
      </c>
      <c r="AF151" t="s">
        <v>41</v>
      </c>
      <c r="AG151" t="s">
        <v>41</v>
      </c>
      <c r="AH151" t="s">
        <v>41</v>
      </c>
      <c r="AI151" s="2" t="s">
        <v>41</v>
      </c>
    </row>
    <row r="152" spans="1:35" ht="75" x14ac:dyDescent="0.25">
      <c r="A152" s="8" t="s">
        <v>580</v>
      </c>
      <c r="B152" s="6" t="s">
        <v>577</v>
      </c>
      <c r="C152" s="7">
        <v>46126</v>
      </c>
      <c r="D152" s="9" t="str">
        <f>HYPERLINK("https://www.epingalert.org/en/Search?viewData= G/TBT/N/MAC/35"," G/TBT/N/MAC/35")</f>
        <v xml:space="preserve"> G/TBT/N/MAC/35</v>
      </c>
      <c r="E152" s="8" t="s">
        <v>578</v>
      </c>
      <c r="F152" s="8" t="s">
        <v>579</v>
      </c>
      <c r="H152" s="8" t="s">
        <v>41</v>
      </c>
      <c r="I152" s="8" t="s">
        <v>581</v>
      </c>
      <c r="J152" s="8" t="s">
        <v>83</v>
      </c>
      <c r="K152" s="8" t="s">
        <v>41</v>
      </c>
      <c r="L152" s="8" t="s">
        <v>41</v>
      </c>
      <c r="M152" s="6"/>
      <c r="N152" s="7" t="s">
        <v>41</v>
      </c>
      <c r="O152" s="7">
        <v>45945</v>
      </c>
      <c r="P152" s="7">
        <v>45951</v>
      </c>
      <c r="Q152" s="6" t="s">
        <v>44</v>
      </c>
      <c r="R152" s="8" t="s">
        <v>582</v>
      </c>
      <c r="S152" t="str">
        <f>HYPERLINK("https://docs.wto.org/imrd/directdoc.asp?DDFDocuments/t/G/TBTN26/MAC35.docx", "https://docs.wto.org/imrd/directdoc.asp?DDFDocuments/t/G/TBTN26/MAC35.docx")</f>
        <v>https://docs.wto.org/imrd/directdoc.asp?DDFDocuments/t/G/TBTN26/MAC35.docx</v>
      </c>
      <c r="T152" t="str">
        <f>HYPERLINK("https://docs.wto.org/imrd/directdoc.asp?DDFDocuments/u/G/TBTN26/MAC35.docx", "https://docs.wto.org/imrd/directdoc.asp?DDFDocuments/u/G/TBTN26/MAC35.docx")</f>
        <v>https://docs.wto.org/imrd/directdoc.asp?DDFDocuments/u/G/TBTN26/MAC35.docx</v>
      </c>
      <c r="U152" t="str">
        <f>HYPERLINK("https://docs.wto.org/imrd/directdoc.asp?DDFDocuments/v/G/TBTN26/MAC35.docx", "https://docs.wto.org/imrd/directdoc.asp?DDFDocuments/v/G/TBTN26/MAC35.docx")</f>
        <v>https://docs.wto.org/imrd/directdoc.asp?DDFDocuments/v/G/TBTN26/MAC35.docx</v>
      </c>
      <c r="V152" t="s">
        <v>46</v>
      </c>
      <c r="W152" t="s">
        <v>47</v>
      </c>
      <c r="X152" t="s">
        <v>47</v>
      </c>
      <c r="Y152" t="s">
        <v>47</v>
      </c>
      <c r="Z152" t="s">
        <v>47</v>
      </c>
      <c r="AA152" t="s">
        <v>47</v>
      </c>
      <c r="AB152" t="s">
        <v>47</v>
      </c>
      <c r="AC152" s="2" t="s">
        <v>583</v>
      </c>
      <c r="AD152" t="s">
        <v>41</v>
      </c>
      <c r="AE152" t="s">
        <v>41</v>
      </c>
      <c r="AF152" t="s">
        <v>41</v>
      </c>
      <c r="AG152" t="s">
        <v>41</v>
      </c>
      <c r="AH152" t="s">
        <v>41</v>
      </c>
      <c r="AI152" s="2" t="s">
        <v>41</v>
      </c>
    </row>
    <row r="153" spans="1:35" ht="75" x14ac:dyDescent="0.25">
      <c r="A153" s="8" t="s">
        <v>586</v>
      </c>
      <c r="B153" s="6" t="s">
        <v>577</v>
      </c>
      <c r="C153" s="7">
        <v>46126</v>
      </c>
      <c r="D153" s="9" t="str">
        <f>HYPERLINK("https://www.epingalert.org/en/Search?viewData= G/TBT/N/MAC/36"," G/TBT/N/MAC/36")</f>
        <v xml:space="preserve"> G/TBT/N/MAC/36</v>
      </c>
      <c r="E153" s="8" t="s">
        <v>584</v>
      </c>
      <c r="F153" s="8" t="s">
        <v>585</v>
      </c>
      <c r="H153" s="8" t="s">
        <v>587</v>
      </c>
      <c r="I153" s="8" t="s">
        <v>588</v>
      </c>
      <c r="J153" s="8" t="s">
        <v>83</v>
      </c>
      <c r="K153" s="8" t="s">
        <v>41</v>
      </c>
      <c r="L153" s="8" t="s">
        <v>41</v>
      </c>
      <c r="M153" s="6"/>
      <c r="N153" s="7" t="s">
        <v>41</v>
      </c>
      <c r="O153" s="7">
        <v>45883</v>
      </c>
      <c r="P153" s="7">
        <v>46023</v>
      </c>
      <c r="Q153" s="6" t="s">
        <v>44</v>
      </c>
      <c r="R153" s="8" t="s">
        <v>589</v>
      </c>
      <c r="S153" t="str">
        <f>HYPERLINK("https://docs.wto.org/imrd/directdoc.asp?DDFDocuments/t/G/TBTN26/MAC36.docx", "https://docs.wto.org/imrd/directdoc.asp?DDFDocuments/t/G/TBTN26/MAC36.docx")</f>
        <v>https://docs.wto.org/imrd/directdoc.asp?DDFDocuments/t/G/TBTN26/MAC36.docx</v>
      </c>
      <c r="T153" t="str">
        <f>HYPERLINK("https://docs.wto.org/imrd/directdoc.asp?DDFDocuments/u/G/TBTN26/MAC36.docx", "https://docs.wto.org/imrd/directdoc.asp?DDFDocuments/u/G/TBTN26/MAC36.docx")</f>
        <v>https://docs.wto.org/imrd/directdoc.asp?DDFDocuments/u/G/TBTN26/MAC36.docx</v>
      </c>
      <c r="U153" t="str">
        <f>HYPERLINK("https://docs.wto.org/imrd/directdoc.asp?DDFDocuments/v/G/TBTN26/MAC36.docx", "https://docs.wto.org/imrd/directdoc.asp?DDFDocuments/v/G/TBTN26/MAC36.docx")</f>
        <v>https://docs.wto.org/imrd/directdoc.asp?DDFDocuments/v/G/TBTN26/MAC36.docx</v>
      </c>
      <c r="V153" t="s">
        <v>46</v>
      </c>
      <c r="W153" t="s">
        <v>47</v>
      </c>
      <c r="X153" t="s">
        <v>47</v>
      </c>
      <c r="Y153" t="s">
        <v>47</v>
      </c>
      <c r="Z153" t="s">
        <v>47</v>
      </c>
      <c r="AA153" t="s">
        <v>47</v>
      </c>
      <c r="AB153" t="s">
        <v>47</v>
      </c>
      <c r="AC153" s="2" t="s">
        <v>590</v>
      </c>
      <c r="AD153" t="s">
        <v>41</v>
      </c>
      <c r="AE153" t="s">
        <v>41</v>
      </c>
      <c r="AF153" t="s">
        <v>41</v>
      </c>
      <c r="AG153" t="s">
        <v>41</v>
      </c>
      <c r="AH153" t="s">
        <v>41</v>
      </c>
      <c r="AI153" s="2" t="s">
        <v>41</v>
      </c>
    </row>
    <row r="154" spans="1:35" ht="75" x14ac:dyDescent="0.25">
      <c r="A154" s="8" t="s">
        <v>593</v>
      </c>
      <c r="B154" s="6" t="s">
        <v>577</v>
      </c>
      <c r="C154" s="7">
        <v>46126</v>
      </c>
      <c r="D154" s="9" t="str">
        <f>HYPERLINK("https://www.epingalert.org/en/Search?viewData= G/TBT/N/MAC/37"," G/TBT/N/MAC/37")</f>
        <v xml:space="preserve"> G/TBT/N/MAC/37</v>
      </c>
      <c r="E154" s="8" t="s">
        <v>591</v>
      </c>
      <c r="F154" s="8" t="s">
        <v>592</v>
      </c>
      <c r="H154" s="8" t="s">
        <v>41</v>
      </c>
      <c r="I154" s="8" t="s">
        <v>111</v>
      </c>
      <c r="J154" s="8" t="s">
        <v>75</v>
      </c>
      <c r="K154" s="8" t="s">
        <v>41</v>
      </c>
      <c r="L154" s="8" t="s">
        <v>76</v>
      </c>
      <c r="M154" s="6"/>
      <c r="N154" s="7" t="s">
        <v>41</v>
      </c>
      <c r="O154" s="7">
        <v>46003</v>
      </c>
      <c r="P154" s="7">
        <v>46112</v>
      </c>
      <c r="Q154" s="6" t="s">
        <v>44</v>
      </c>
      <c r="R154" s="8" t="s">
        <v>594</v>
      </c>
      <c r="S154" t="str">
        <f>HYPERLINK("https://docs.wto.org/imrd/directdoc.asp?DDFDocuments/t/G/TBTN26/MAC37.docx", "https://docs.wto.org/imrd/directdoc.asp?DDFDocuments/t/G/TBTN26/MAC37.docx")</f>
        <v>https://docs.wto.org/imrd/directdoc.asp?DDFDocuments/t/G/TBTN26/MAC37.docx</v>
      </c>
      <c r="T154" t="str">
        <f>HYPERLINK("https://docs.wto.org/imrd/directdoc.asp?DDFDocuments/u/G/TBTN26/MAC37.docx", "https://docs.wto.org/imrd/directdoc.asp?DDFDocuments/u/G/TBTN26/MAC37.docx")</f>
        <v>https://docs.wto.org/imrd/directdoc.asp?DDFDocuments/u/G/TBTN26/MAC37.docx</v>
      </c>
      <c r="U154" t="str">
        <f>HYPERLINK("https://docs.wto.org/imrd/directdoc.asp?DDFDocuments/v/G/TBTN26/MAC37.docx", "https://docs.wto.org/imrd/directdoc.asp?DDFDocuments/v/G/TBTN26/MAC37.docx")</f>
        <v>https://docs.wto.org/imrd/directdoc.asp?DDFDocuments/v/G/TBTN26/MAC37.docx</v>
      </c>
      <c r="V154" t="s">
        <v>46</v>
      </c>
      <c r="W154" t="s">
        <v>47</v>
      </c>
      <c r="X154" t="s">
        <v>47</v>
      </c>
      <c r="Y154" t="s">
        <v>47</v>
      </c>
      <c r="Z154" t="s">
        <v>47</v>
      </c>
      <c r="AA154" t="s">
        <v>47</v>
      </c>
      <c r="AB154" t="s">
        <v>47</v>
      </c>
      <c r="AC154" s="2" t="s">
        <v>595</v>
      </c>
      <c r="AD154" t="s">
        <v>41</v>
      </c>
      <c r="AE154" t="s">
        <v>41</v>
      </c>
      <c r="AF154" t="s">
        <v>41</v>
      </c>
      <c r="AG154" t="s">
        <v>41</v>
      </c>
      <c r="AH154" t="s">
        <v>41</v>
      </c>
      <c r="AI154" s="2" t="s">
        <v>41</v>
      </c>
    </row>
    <row r="155" spans="1:35" ht="135" x14ac:dyDescent="0.25">
      <c r="A155" s="8" t="s">
        <v>599</v>
      </c>
      <c r="B155" s="6" t="s">
        <v>596</v>
      </c>
      <c r="C155" s="7">
        <v>46126</v>
      </c>
      <c r="D155" s="9" t="str">
        <f>HYPERLINK("https://www.epingalert.org/en/Search?viewData= G/TBT/N/UKR/380"," G/TBT/N/UKR/380")</f>
        <v xml:space="preserve"> G/TBT/N/UKR/380</v>
      </c>
      <c r="E155" s="8" t="s">
        <v>597</v>
      </c>
      <c r="F155" s="8" t="s">
        <v>598</v>
      </c>
      <c r="H155" s="8" t="s">
        <v>41</v>
      </c>
      <c r="I155" s="8" t="s">
        <v>600</v>
      </c>
      <c r="J155" s="8" t="s">
        <v>601</v>
      </c>
      <c r="K155" s="8" t="s">
        <v>41</v>
      </c>
      <c r="L155" s="8" t="s">
        <v>41</v>
      </c>
      <c r="M155" s="6"/>
      <c r="N155" s="7">
        <v>46156</v>
      </c>
      <c r="O155" s="7" t="s">
        <v>42</v>
      </c>
      <c r="P155" s="7">
        <v>46266</v>
      </c>
      <c r="Q155" s="6" t="s">
        <v>44</v>
      </c>
      <c r="R155" s="8" t="s">
        <v>602</v>
      </c>
      <c r="S155" t="str">
        <f>HYPERLINK("https://docs.wto.org/imrd/directdoc.asp?DDFDocuments/t/G/TBTN26/UKR380.docx", "https://docs.wto.org/imrd/directdoc.asp?DDFDocuments/t/G/TBTN26/UKR380.docx")</f>
        <v>https://docs.wto.org/imrd/directdoc.asp?DDFDocuments/t/G/TBTN26/UKR380.docx</v>
      </c>
      <c r="T155" t="str">
        <f>HYPERLINK("https://docs.wto.org/imrd/directdoc.asp?DDFDocuments/u/G/TBTN26/UKR380.docx", "https://docs.wto.org/imrd/directdoc.asp?DDFDocuments/u/G/TBTN26/UKR380.docx")</f>
        <v>https://docs.wto.org/imrd/directdoc.asp?DDFDocuments/u/G/TBTN26/UKR380.docx</v>
      </c>
      <c r="U155" t="str">
        <f>HYPERLINK("https://docs.wto.org/imrd/directdoc.asp?DDFDocuments/v/G/TBTN26/UKR380.docx", "https://docs.wto.org/imrd/directdoc.asp?DDFDocuments/v/G/TBTN26/UKR380.docx")</f>
        <v>https://docs.wto.org/imrd/directdoc.asp?DDFDocuments/v/G/TBTN26/UKR380.docx</v>
      </c>
      <c r="V155" t="s">
        <v>46</v>
      </c>
      <c r="W155" t="s">
        <v>47</v>
      </c>
      <c r="X155" t="s">
        <v>46</v>
      </c>
      <c r="Y155" t="s">
        <v>47</v>
      </c>
      <c r="Z155" t="s">
        <v>47</v>
      </c>
      <c r="AA155" t="s">
        <v>47</v>
      </c>
      <c r="AB155" t="s">
        <v>47</v>
      </c>
      <c r="AC155" s="2" t="s">
        <v>603</v>
      </c>
      <c r="AD155" t="s">
        <v>41</v>
      </c>
      <c r="AE155" t="s">
        <v>41</v>
      </c>
      <c r="AF155" t="s">
        <v>41</v>
      </c>
      <c r="AG155" t="s">
        <v>41</v>
      </c>
      <c r="AH155" t="s">
        <v>41</v>
      </c>
      <c r="AI155" s="2" t="s">
        <v>41</v>
      </c>
    </row>
    <row r="156" spans="1:35" ht="375" x14ac:dyDescent="0.25">
      <c r="A156" s="8" t="s">
        <v>606</v>
      </c>
      <c r="B156" s="6" t="s">
        <v>596</v>
      </c>
      <c r="C156" s="7">
        <v>46126</v>
      </c>
      <c r="D156" s="9" t="str">
        <f>HYPERLINK("https://www.epingalert.org/en/Search?viewData= G/TBT/N/UKR/381"," G/TBT/N/UKR/381")</f>
        <v xml:space="preserve"> G/TBT/N/UKR/381</v>
      </c>
      <c r="E156" s="8" t="s">
        <v>604</v>
      </c>
      <c r="F156" s="8" t="s">
        <v>605</v>
      </c>
      <c r="H156" s="8" t="s">
        <v>41</v>
      </c>
      <c r="I156" s="8" t="s">
        <v>111</v>
      </c>
      <c r="J156" s="8" t="s">
        <v>607</v>
      </c>
      <c r="K156" s="8" t="s">
        <v>41</v>
      </c>
      <c r="L156" s="8" t="s">
        <v>76</v>
      </c>
      <c r="M156" s="6"/>
      <c r="N156" s="7">
        <v>46186</v>
      </c>
      <c r="O156" s="7">
        <v>46106</v>
      </c>
      <c r="P156" s="7">
        <v>46174</v>
      </c>
      <c r="Q156" s="6" t="s">
        <v>44</v>
      </c>
      <c r="R156" s="8" t="s">
        <v>608</v>
      </c>
      <c r="S156" t="str">
        <f>HYPERLINK("https://docs.wto.org/imrd/directdoc.asp?DDFDocuments/t/G/TBTN26/UKR381.docx", "https://docs.wto.org/imrd/directdoc.asp?DDFDocuments/t/G/TBTN26/UKR381.docx")</f>
        <v>https://docs.wto.org/imrd/directdoc.asp?DDFDocuments/t/G/TBTN26/UKR381.docx</v>
      </c>
      <c r="T156" t="str">
        <f>HYPERLINK("https://docs.wto.org/imrd/directdoc.asp?DDFDocuments/u/G/TBTN26/UKR381.docx", "https://docs.wto.org/imrd/directdoc.asp?DDFDocuments/u/G/TBTN26/UKR381.docx")</f>
        <v>https://docs.wto.org/imrd/directdoc.asp?DDFDocuments/u/G/TBTN26/UKR381.docx</v>
      </c>
      <c r="U156" t="str">
        <f>HYPERLINK("https://docs.wto.org/imrd/directdoc.asp?DDFDocuments/v/G/TBTN26/UKR381.docx", "https://docs.wto.org/imrd/directdoc.asp?DDFDocuments/v/G/TBTN26/UKR381.docx")</f>
        <v>https://docs.wto.org/imrd/directdoc.asp?DDFDocuments/v/G/TBTN26/UKR381.docx</v>
      </c>
      <c r="V156" t="s">
        <v>46</v>
      </c>
      <c r="W156" t="s">
        <v>47</v>
      </c>
      <c r="X156" t="s">
        <v>46</v>
      </c>
      <c r="Y156" t="s">
        <v>47</v>
      </c>
      <c r="Z156" t="s">
        <v>47</v>
      </c>
      <c r="AA156" t="s">
        <v>47</v>
      </c>
      <c r="AB156" t="s">
        <v>47</v>
      </c>
      <c r="AC156" s="2" t="s">
        <v>609</v>
      </c>
      <c r="AD156" t="s">
        <v>41</v>
      </c>
      <c r="AE156" t="s">
        <v>41</v>
      </c>
      <c r="AF156" t="s">
        <v>41</v>
      </c>
      <c r="AG156" t="s">
        <v>41</v>
      </c>
      <c r="AH156" t="s">
        <v>41</v>
      </c>
      <c r="AI156" s="2" t="s">
        <v>41</v>
      </c>
    </row>
    <row r="157" spans="1:35" ht="105" x14ac:dyDescent="0.25">
      <c r="A157" s="8" t="s">
        <v>612</v>
      </c>
      <c r="B157" s="6" t="s">
        <v>34</v>
      </c>
      <c r="C157" s="7">
        <v>46125</v>
      </c>
      <c r="D157" s="9" t="str">
        <f>HYPERLINK("https://www.epingalert.org/en/Search?viewData= G/TBT/N/CHN/2244"," G/TBT/N/CHN/2244")</f>
        <v xml:space="preserve"> G/TBT/N/CHN/2244</v>
      </c>
      <c r="E157" s="8" t="s">
        <v>610</v>
      </c>
      <c r="F157" s="8" t="s">
        <v>611</v>
      </c>
      <c r="H157" s="8" t="s">
        <v>613</v>
      </c>
      <c r="I157" s="8" t="s">
        <v>224</v>
      </c>
      <c r="J157" s="8" t="s">
        <v>466</v>
      </c>
      <c r="K157" s="8" t="s">
        <v>41</v>
      </c>
      <c r="L157" s="8" t="s">
        <v>76</v>
      </c>
      <c r="M157" s="6"/>
      <c r="N157" s="7">
        <v>46185</v>
      </c>
      <c r="O157" s="7" t="s">
        <v>42</v>
      </c>
      <c r="P157" s="7" t="s">
        <v>253</v>
      </c>
      <c r="Q157" s="6" t="s">
        <v>44</v>
      </c>
      <c r="R157" s="8" t="s">
        <v>614</v>
      </c>
      <c r="S157" t="str">
        <f>HYPERLINK("https://docs.wto.org/imrd/directdoc.asp?DDFDocuments/t/G/TBTN26/CHN2244.docx", "https://docs.wto.org/imrd/directdoc.asp?DDFDocuments/t/G/TBTN26/CHN2244.docx")</f>
        <v>https://docs.wto.org/imrd/directdoc.asp?DDFDocuments/t/G/TBTN26/CHN2244.docx</v>
      </c>
      <c r="T157" t="str">
        <f>HYPERLINK("https://docs.wto.org/imrd/directdoc.asp?DDFDocuments/u/G/TBTN26/CHN2244.docx", "https://docs.wto.org/imrd/directdoc.asp?DDFDocuments/u/G/TBTN26/CHN2244.docx")</f>
        <v>https://docs.wto.org/imrd/directdoc.asp?DDFDocuments/u/G/TBTN26/CHN2244.docx</v>
      </c>
      <c r="U157" t="str">
        <f>HYPERLINK("https://docs.wto.org/imrd/directdoc.asp?DDFDocuments/v/G/TBTN26/CHN2244.docx", "https://docs.wto.org/imrd/directdoc.asp?DDFDocuments/v/G/TBTN26/CHN2244.docx")</f>
        <v>https://docs.wto.org/imrd/directdoc.asp?DDFDocuments/v/G/TBTN26/CHN2244.docx</v>
      </c>
      <c r="V157" t="s">
        <v>46</v>
      </c>
      <c r="W157" t="s">
        <v>47</v>
      </c>
      <c r="X157" t="s">
        <v>47</v>
      </c>
      <c r="Y157" t="s">
        <v>47</v>
      </c>
      <c r="Z157" t="s">
        <v>47</v>
      </c>
      <c r="AA157" t="s">
        <v>47</v>
      </c>
      <c r="AB157" t="s">
        <v>47</v>
      </c>
      <c r="AC157" s="2" t="s">
        <v>41</v>
      </c>
      <c r="AD157" t="s">
        <v>41</v>
      </c>
      <c r="AE157" t="s">
        <v>41</v>
      </c>
      <c r="AF157" t="s">
        <v>41</v>
      </c>
      <c r="AG157" t="s">
        <v>41</v>
      </c>
      <c r="AH157" t="s">
        <v>41</v>
      </c>
      <c r="AI157" s="2" t="s">
        <v>41</v>
      </c>
    </row>
    <row r="158" spans="1:35" ht="105" x14ac:dyDescent="0.25">
      <c r="A158" s="8" t="s">
        <v>617</v>
      </c>
      <c r="B158" s="6" t="s">
        <v>34</v>
      </c>
      <c r="C158" s="7">
        <v>46125</v>
      </c>
      <c r="D158" s="9" t="str">
        <f>HYPERLINK("https://www.epingalert.org/en/Search?viewData= G/TBT/N/CHN/2245"," G/TBT/N/CHN/2245")</f>
        <v xml:space="preserve"> G/TBT/N/CHN/2245</v>
      </c>
      <c r="E158" s="8" t="s">
        <v>615</v>
      </c>
      <c r="F158" s="8" t="s">
        <v>616</v>
      </c>
      <c r="H158" s="8" t="s">
        <v>618</v>
      </c>
      <c r="I158" s="8" t="s">
        <v>619</v>
      </c>
      <c r="J158" s="8" t="s">
        <v>75</v>
      </c>
      <c r="K158" s="8" t="s">
        <v>41</v>
      </c>
      <c r="L158" s="8" t="s">
        <v>41</v>
      </c>
      <c r="M158" s="6"/>
      <c r="N158" s="7">
        <v>46185</v>
      </c>
      <c r="O158" s="7" t="s">
        <v>42</v>
      </c>
      <c r="P158" s="7" t="s">
        <v>43</v>
      </c>
      <c r="Q158" s="6" t="s">
        <v>44</v>
      </c>
      <c r="R158" s="8" t="s">
        <v>620</v>
      </c>
      <c r="S158" t="str">
        <f>HYPERLINK("https://docs.wto.org/imrd/directdoc.asp?DDFDocuments/t/G/TBTN26/CHN2245.docx", "https://docs.wto.org/imrd/directdoc.asp?DDFDocuments/t/G/TBTN26/CHN2245.docx")</f>
        <v>https://docs.wto.org/imrd/directdoc.asp?DDFDocuments/t/G/TBTN26/CHN2245.docx</v>
      </c>
      <c r="T158" t="str">
        <f>HYPERLINK("https://docs.wto.org/imrd/directdoc.asp?DDFDocuments/u/G/TBTN26/CHN2245.docx", "https://docs.wto.org/imrd/directdoc.asp?DDFDocuments/u/G/TBTN26/CHN2245.docx")</f>
        <v>https://docs.wto.org/imrd/directdoc.asp?DDFDocuments/u/G/TBTN26/CHN2245.docx</v>
      </c>
      <c r="U158" t="str">
        <f>HYPERLINK("https://docs.wto.org/imrd/directdoc.asp?DDFDocuments/v/G/TBTN26/CHN2245.docx", "https://docs.wto.org/imrd/directdoc.asp?DDFDocuments/v/G/TBTN26/CHN2245.docx")</f>
        <v>https://docs.wto.org/imrd/directdoc.asp?DDFDocuments/v/G/TBTN26/CHN2245.docx</v>
      </c>
      <c r="V158" t="s">
        <v>46</v>
      </c>
      <c r="W158" t="s">
        <v>47</v>
      </c>
      <c r="X158" t="s">
        <v>47</v>
      </c>
      <c r="Y158" t="s">
        <v>47</v>
      </c>
      <c r="Z158" t="s">
        <v>47</v>
      </c>
      <c r="AA158" t="s">
        <v>47</v>
      </c>
      <c r="AB158" t="s">
        <v>47</v>
      </c>
      <c r="AC158" s="2" t="s">
        <v>41</v>
      </c>
      <c r="AD158" t="s">
        <v>41</v>
      </c>
      <c r="AE158" t="s">
        <v>41</v>
      </c>
      <c r="AF158" t="s">
        <v>41</v>
      </c>
      <c r="AG158" t="s">
        <v>41</v>
      </c>
      <c r="AH158" t="s">
        <v>41</v>
      </c>
      <c r="AI158" s="2" t="s">
        <v>41</v>
      </c>
    </row>
    <row r="159" spans="1:35" ht="75" x14ac:dyDescent="0.25">
      <c r="A159" s="8" t="s">
        <v>623</v>
      </c>
      <c r="B159" s="6" t="s">
        <v>34</v>
      </c>
      <c r="C159" s="7">
        <v>46125</v>
      </c>
      <c r="D159" s="9" t="str">
        <f>HYPERLINK("https://www.epingalert.org/en/Search?viewData= G/TBT/N/CHN/2246"," G/TBT/N/CHN/2246")</f>
        <v xml:space="preserve"> G/TBT/N/CHN/2246</v>
      </c>
      <c r="E159" s="8" t="s">
        <v>621</v>
      </c>
      <c r="F159" s="8" t="s">
        <v>622</v>
      </c>
      <c r="H159" s="8" t="s">
        <v>624</v>
      </c>
      <c r="I159" s="8" t="s">
        <v>625</v>
      </c>
      <c r="J159" s="8" t="s">
        <v>466</v>
      </c>
      <c r="K159" s="8" t="s">
        <v>41</v>
      </c>
      <c r="L159" s="8" t="s">
        <v>76</v>
      </c>
      <c r="M159" s="6"/>
      <c r="N159" s="7">
        <v>46185</v>
      </c>
      <c r="O159" s="7" t="s">
        <v>42</v>
      </c>
      <c r="P159" s="7" t="s">
        <v>253</v>
      </c>
      <c r="Q159" s="6" t="s">
        <v>44</v>
      </c>
      <c r="R159" s="8" t="s">
        <v>626</v>
      </c>
      <c r="S159" t="str">
        <f>HYPERLINK("https://docs.wto.org/imrd/directdoc.asp?DDFDocuments/t/G/TBTN26/CHN2246.docx", "https://docs.wto.org/imrd/directdoc.asp?DDFDocuments/t/G/TBTN26/CHN2246.docx")</f>
        <v>https://docs.wto.org/imrd/directdoc.asp?DDFDocuments/t/G/TBTN26/CHN2246.docx</v>
      </c>
      <c r="T159" t="str">
        <f>HYPERLINK("https://docs.wto.org/imrd/directdoc.asp?DDFDocuments/u/G/TBTN26/CHN2246.docx", "https://docs.wto.org/imrd/directdoc.asp?DDFDocuments/u/G/TBTN26/CHN2246.docx")</f>
        <v>https://docs.wto.org/imrd/directdoc.asp?DDFDocuments/u/G/TBTN26/CHN2246.docx</v>
      </c>
      <c r="U159" t="str">
        <f>HYPERLINK("https://docs.wto.org/imrd/directdoc.asp?DDFDocuments/v/G/TBTN26/CHN2246.docx", "https://docs.wto.org/imrd/directdoc.asp?DDFDocuments/v/G/TBTN26/CHN2246.docx")</f>
        <v>https://docs.wto.org/imrd/directdoc.asp?DDFDocuments/v/G/TBTN26/CHN2246.docx</v>
      </c>
      <c r="V159" t="s">
        <v>46</v>
      </c>
      <c r="W159" t="s">
        <v>47</v>
      </c>
      <c r="X159" t="s">
        <v>47</v>
      </c>
      <c r="Y159" t="s">
        <v>47</v>
      </c>
      <c r="Z159" t="s">
        <v>47</v>
      </c>
      <c r="AA159" t="s">
        <v>47</v>
      </c>
      <c r="AB159" t="s">
        <v>47</v>
      </c>
      <c r="AC159" s="2" t="s">
        <v>41</v>
      </c>
      <c r="AD159" t="s">
        <v>41</v>
      </c>
      <c r="AE159" t="s">
        <v>41</v>
      </c>
      <c r="AF159" t="s">
        <v>41</v>
      </c>
      <c r="AG159" t="s">
        <v>41</v>
      </c>
      <c r="AH159" t="s">
        <v>41</v>
      </c>
      <c r="AI159" s="2" t="s">
        <v>41</v>
      </c>
    </row>
    <row r="160" spans="1:35" ht="105" x14ac:dyDescent="0.25">
      <c r="A160" s="8" t="s">
        <v>612</v>
      </c>
      <c r="B160" s="6" t="s">
        <v>34</v>
      </c>
      <c r="C160" s="7">
        <v>46125</v>
      </c>
      <c r="D160" s="9" t="str">
        <f>HYPERLINK("https://www.epingalert.org/en/Search?viewData= G/TBT/N/CHN/2247"," G/TBT/N/CHN/2247")</f>
        <v xml:space="preserve"> G/TBT/N/CHN/2247</v>
      </c>
      <c r="E160" s="8" t="s">
        <v>627</v>
      </c>
      <c r="F160" s="8" t="s">
        <v>628</v>
      </c>
      <c r="H160" s="8" t="s">
        <v>629</v>
      </c>
      <c r="I160" s="8" t="s">
        <v>224</v>
      </c>
      <c r="J160" s="8" t="s">
        <v>163</v>
      </c>
      <c r="K160" s="8" t="s">
        <v>41</v>
      </c>
      <c r="L160" s="8" t="s">
        <v>630</v>
      </c>
      <c r="M160" s="6"/>
      <c r="N160" s="7">
        <v>46185</v>
      </c>
      <c r="O160" s="7" t="s">
        <v>42</v>
      </c>
      <c r="P160" s="7" t="s">
        <v>253</v>
      </c>
      <c r="Q160" s="6" t="s">
        <v>44</v>
      </c>
      <c r="R160" s="8" t="s">
        <v>631</v>
      </c>
      <c r="S160" t="str">
        <f>HYPERLINK("https://docs.wto.org/imrd/directdoc.asp?DDFDocuments/t/G/TBTN26/CHN2247.docx", "https://docs.wto.org/imrd/directdoc.asp?DDFDocuments/t/G/TBTN26/CHN2247.docx")</f>
        <v>https://docs.wto.org/imrd/directdoc.asp?DDFDocuments/t/G/TBTN26/CHN2247.docx</v>
      </c>
      <c r="T160" t="str">
        <f>HYPERLINK("https://docs.wto.org/imrd/directdoc.asp?DDFDocuments/u/G/TBTN26/CHN2247.docx", "https://docs.wto.org/imrd/directdoc.asp?DDFDocuments/u/G/TBTN26/CHN2247.docx")</f>
        <v>https://docs.wto.org/imrd/directdoc.asp?DDFDocuments/u/G/TBTN26/CHN2247.docx</v>
      </c>
      <c r="U160" t="str">
        <f>HYPERLINK("https://docs.wto.org/imrd/directdoc.asp?DDFDocuments/v/G/TBTN26/CHN2247.docx", "https://docs.wto.org/imrd/directdoc.asp?DDFDocuments/v/G/TBTN26/CHN2247.docx")</f>
        <v>https://docs.wto.org/imrd/directdoc.asp?DDFDocuments/v/G/TBTN26/CHN2247.docx</v>
      </c>
      <c r="V160" t="s">
        <v>46</v>
      </c>
      <c r="W160" t="s">
        <v>47</v>
      </c>
      <c r="X160" t="s">
        <v>47</v>
      </c>
      <c r="Y160" t="s">
        <v>47</v>
      </c>
      <c r="Z160" t="s">
        <v>47</v>
      </c>
      <c r="AA160" t="s">
        <v>47</v>
      </c>
      <c r="AB160" t="s">
        <v>47</v>
      </c>
      <c r="AC160" s="2" t="s">
        <v>41</v>
      </c>
      <c r="AD160" t="s">
        <v>41</v>
      </c>
      <c r="AE160" t="s">
        <v>41</v>
      </c>
      <c r="AF160" t="s">
        <v>41</v>
      </c>
      <c r="AG160" t="s">
        <v>41</v>
      </c>
      <c r="AH160" t="s">
        <v>41</v>
      </c>
      <c r="AI160" s="2" t="s">
        <v>41</v>
      </c>
    </row>
    <row r="161" spans="1:35" ht="120" x14ac:dyDescent="0.25">
      <c r="A161" s="8" t="s">
        <v>634</v>
      </c>
      <c r="B161" s="6" t="s">
        <v>200</v>
      </c>
      <c r="C161" s="7">
        <v>46125</v>
      </c>
      <c r="D161" s="9" t="str">
        <f>HYPERLINK("https://www.epingalert.org/en/Search?viewData= G/TBT/N/USA/2269"," G/TBT/N/USA/2269")</f>
        <v xml:space="preserve"> G/TBT/N/USA/2269</v>
      </c>
      <c r="E161" s="8" t="s">
        <v>632</v>
      </c>
      <c r="F161" s="8" t="s">
        <v>633</v>
      </c>
      <c r="H161" s="8" t="s">
        <v>635</v>
      </c>
      <c r="I161" s="8" t="s">
        <v>636</v>
      </c>
      <c r="J161" s="8" t="s">
        <v>637</v>
      </c>
      <c r="K161" s="8" t="s">
        <v>41</v>
      </c>
      <c r="L161" s="8" t="s">
        <v>638</v>
      </c>
      <c r="M161" s="6"/>
      <c r="N161" s="7">
        <v>46182</v>
      </c>
      <c r="O161" s="7" t="s">
        <v>42</v>
      </c>
      <c r="P161" s="7" t="s">
        <v>42</v>
      </c>
      <c r="Q161" s="6" t="s">
        <v>44</v>
      </c>
      <c r="R161" s="8" t="s">
        <v>639</v>
      </c>
      <c r="S161" t="str">
        <f>HYPERLINK("https://docs.wto.org/imrd/directdoc.asp?DDFDocuments/t/G/TBTN26/USA2269.docx", "https://docs.wto.org/imrd/directdoc.asp?DDFDocuments/t/G/TBTN26/USA2269.docx")</f>
        <v>https://docs.wto.org/imrd/directdoc.asp?DDFDocuments/t/G/TBTN26/USA2269.docx</v>
      </c>
      <c r="T161" t="str">
        <f>HYPERLINK("https://docs.wto.org/imrd/directdoc.asp?DDFDocuments/u/G/TBTN26/USA2269.docx", "https://docs.wto.org/imrd/directdoc.asp?DDFDocuments/u/G/TBTN26/USA2269.docx")</f>
        <v>https://docs.wto.org/imrd/directdoc.asp?DDFDocuments/u/G/TBTN26/USA2269.docx</v>
      </c>
      <c r="U161" t="str">
        <f>HYPERLINK("https://docs.wto.org/imrd/directdoc.asp?DDFDocuments/v/G/TBTN26/USA2269.docx", "https://docs.wto.org/imrd/directdoc.asp?DDFDocuments/v/G/TBTN26/USA2269.docx")</f>
        <v>https://docs.wto.org/imrd/directdoc.asp?DDFDocuments/v/G/TBTN26/USA2269.docx</v>
      </c>
      <c r="V161" t="s">
        <v>47</v>
      </c>
      <c r="W161" t="s">
        <v>47</v>
      </c>
      <c r="X161" t="s">
        <v>47</v>
      </c>
      <c r="Y161" t="s">
        <v>47</v>
      </c>
      <c r="Z161" t="s">
        <v>47</v>
      </c>
      <c r="AA161" t="s">
        <v>47</v>
      </c>
      <c r="AB161" t="s">
        <v>46</v>
      </c>
      <c r="AC161" s="2" t="s">
        <v>640</v>
      </c>
      <c r="AD161" t="s">
        <v>41</v>
      </c>
      <c r="AE161" t="s">
        <v>41</v>
      </c>
      <c r="AF161" t="s">
        <v>41</v>
      </c>
      <c r="AG161" t="s">
        <v>41</v>
      </c>
      <c r="AH161" t="s">
        <v>41</v>
      </c>
      <c r="AI161" s="2" t="s">
        <v>41</v>
      </c>
    </row>
    <row r="162" spans="1:35" ht="105" x14ac:dyDescent="0.25">
      <c r="A162" s="8" t="s">
        <v>643</v>
      </c>
      <c r="B162" s="6" t="s">
        <v>200</v>
      </c>
      <c r="C162" s="7">
        <v>46125</v>
      </c>
      <c r="D162" s="9" t="str">
        <f>HYPERLINK("https://www.epingalert.org/en/Search?viewData= G/TBT/N/USA/2270"," G/TBT/N/USA/2270")</f>
        <v xml:space="preserve"> G/TBT/N/USA/2270</v>
      </c>
      <c r="E162" s="8" t="s">
        <v>641</v>
      </c>
      <c r="F162" s="8" t="s">
        <v>642</v>
      </c>
      <c r="H162" s="8" t="s">
        <v>644</v>
      </c>
      <c r="I162" s="8" t="s">
        <v>645</v>
      </c>
      <c r="J162" s="8" t="s">
        <v>646</v>
      </c>
      <c r="K162" s="8" t="s">
        <v>41</v>
      </c>
      <c r="L162" s="8" t="s">
        <v>638</v>
      </c>
      <c r="M162" s="6"/>
      <c r="N162" s="7">
        <v>46182</v>
      </c>
      <c r="O162" s="7" t="s">
        <v>42</v>
      </c>
      <c r="P162" s="7" t="s">
        <v>42</v>
      </c>
      <c r="Q162" s="6" t="s">
        <v>44</v>
      </c>
      <c r="R162" s="8" t="s">
        <v>647</v>
      </c>
      <c r="S162" t="str">
        <f>HYPERLINK("https://docs.wto.org/imrd/directdoc.asp?DDFDocuments/t/G/TBTN26/USA2270.docx", "https://docs.wto.org/imrd/directdoc.asp?DDFDocuments/t/G/TBTN26/USA2270.docx")</f>
        <v>https://docs.wto.org/imrd/directdoc.asp?DDFDocuments/t/G/TBTN26/USA2270.docx</v>
      </c>
      <c r="T162" t="str">
        <f>HYPERLINK("https://docs.wto.org/imrd/directdoc.asp?DDFDocuments/u/G/TBTN26/USA2270.docx", "https://docs.wto.org/imrd/directdoc.asp?DDFDocuments/u/G/TBTN26/USA2270.docx")</f>
        <v>https://docs.wto.org/imrd/directdoc.asp?DDFDocuments/u/G/TBTN26/USA2270.docx</v>
      </c>
      <c r="U162" t="str">
        <f>HYPERLINK("https://docs.wto.org/imrd/directdoc.asp?DDFDocuments/v/G/TBTN26/USA2270.docx", "https://docs.wto.org/imrd/directdoc.asp?DDFDocuments/v/G/TBTN26/USA2270.docx")</f>
        <v>https://docs.wto.org/imrd/directdoc.asp?DDFDocuments/v/G/TBTN26/USA2270.docx</v>
      </c>
      <c r="V162" t="s">
        <v>47</v>
      </c>
      <c r="W162" t="s">
        <v>47</v>
      </c>
      <c r="X162" t="s">
        <v>47</v>
      </c>
      <c r="Y162" t="s">
        <v>47</v>
      </c>
      <c r="Z162" t="s">
        <v>47</v>
      </c>
      <c r="AA162" t="s">
        <v>47</v>
      </c>
      <c r="AB162" t="s">
        <v>46</v>
      </c>
      <c r="AC162" s="2" t="s">
        <v>648</v>
      </c>
      <c r="AD162" t="s">
        <v>41</v>
      </c>
      <c r="AE162" t="s">
        <v>41</v>
      </c>
      <c r="AF162" t="s">
        <v>41</v>
      </c>
      <c r="AG162" t="s">
        <v>41</v>
      </c>
      <c r="AH162" t="s">
        <v>41</v>
      </c>
      <c r="AI162" s="2" t="s">
        <v>41</v>
      </c>
    </row>
    <row r="163" spans="1:35" ht="60" x14ac:dyDescent="0.25">
      <c r="A163" s="8" t="s">
        <v>651</v>
      </c>
      <c r="B163" s="6" t="s">
        <v>274</v>
      </c>
      <c r="C163" s="7">
        <v>46122</v>
      </c>
      <c r="D163" s="9" t="str">
        <f>HYPERLINK("https://www.epingalert.org/en/Search?viewData= G/TBT/N/BDI/739, G/TBT/N/KEN/2029, G/TBT/N/RWA/1389, G/TBT/N/TZA/1574, G/TBT/N/UGA/2339"," G/TBT/N/BDI/739, G/TBT/N/KEN/2029, G/TBT/N/RWA/1389, G/TBT/N/TZA/1574, G/TBT/N/UGA/2339")</f>
        <v xml:space="preserve"> G/TBT/N/BDI/739, G/TBT/N/KEN/2029, G/TBT/N/RWA/1389, G/TBT/N/TZA/1574, G/TBT/N/UGA/2339</v>
      </c>
      <c r="E163" s="8" t="s">
        <v>649</v>
      </c>
      <c r="F163" s="8" t="s">
        <v>650</v>
      </c>
      <c r="H163" s="8" t="s">
        <v>41</v>
      </c>
      <c r="I163" s="8" t="s">
        <v>652</v>
      </c>
      <c r="J163" s="8" t="s">
        <v>653</v>
      </c>
      <c r="K163" s="8" t="s">
        <v>41</v>
      </c>
      <c r="L163" s="8" t="s">
        <v>41</v>
      </c>
      <c r="M163" s="6"/>
      <c r="N163" s="7">
        <v>46182</v>
      </c>
      <c r="O163" s="7" t="s">
        <v>42</v>
      </c>
      <c r="P163" s="7" t="s">
        <v>43</v>
      </c>
      <c r="Q163" s="6" t="s">
        <v>44</v>
      </c>
      <c r="R163" s="8" t="s">
        <v>654</v>
      </c>
      <c r="S163" t="str">
        <f>HYPERLINK("https://docs.wto.org/imrd/directdoc.asp?DDFDocuments/t/G/TBTN26/BDI739.docx", "https://docs.wto.org/imrd/directdoc.asp?DDFDocuments/t/G/TBTN26/BDI739.docx")</f>
        <v>https://docs.wto.org/imrd/directdoc.asp?DDFDocuments/t/G/TBTN26/BDI739.docx</v>
      </c>
      <c r="T163" t="str">
        <f>HYPERLINK("https://docs.wto.org/imrd/directdoc.asp?DDFDocuments/u/G/TBTN26/BDI739.docx", "https://docs.wto.org/imrd/directdoc.asp?DDFDocuments/u/G/TBTN26/BDI739.docx")</f>
        <v>https://docs.wto.org/imrd/directdoc.asp?DDFDocuments/u/G/TBTN26/BDI739.docx</v>
      </c>
      <c r="U163" t="str">
        <f>HYPERLINK("https://docs.wto.org/imrd/directdoc.asp?DDFDocuments/v/G/TBTN26/BDI739.docx", "https://docs.wto.org/imrd/directdoc.asp?DDFDocuments/v/G/TBTN26/BDI739.docx")</f>
        <v>https://docs.wto.org/imrd/directdoc.asp?DDFDocuments/v/G/TBTN26/BDI739.docx</v>
      </c>
      <c r="V163" t="s">
        <v>46</v>
      </c>
      <c r="W163" t="s">
        <v>47</v>
      </c>
      <c r="X163" t="s">
        <v>47</v>
      </c>
      <c r="Y163" t="s">
        <v>47</v>
      </c>
      <c r="Z163" t="s">
        <v>47</v>
      </c>
      <c r="AA163" t="s">
        <v>47</v>
      </c>
      <c r="AB163" t="s">
        <v>47</v>
      </c>
      <c r="AC163" s="2" t="s">
        <v>655</v>
      </c>
      <c r="AD163" t="s">
        <v>41</v>
      </c>
      <c r="AE163" t="s">
        <v>41</v>
      </c>
      <c r="AF163" t="s">
        <v>41</v>
      </c>
      <c r="AG163" t="s">
        <v>41</v>
      </c>
      <c r="AH163" t="s">
        <v>41</v>
      </c>
      <c r="AI163" s="2" t="s">
        <v>41</v>
      </c>
    </row>
    <row r="164" spans="1:35" ht="60" x14ac:dyDescent="0.25">
      <c r="A164" s="8" t="s">
        <v>651</v>
      </c>
      <c r="B164" s="6" t="s">
        <v>283</v>
      </c>
      <c r="C164" s="7">
        <v>46122</v>
      </c>
      <c r="D164" s="9" t="str">
        <f>HYPERLINK("https://www.epingalert.org/en/Search?viewData= G/TBT/N/BDI/739, G/TBT/N/KEN/2029, G/TBT/N/RWA/1389, G/TBT/N/TZA/1574, G/TBT/N/UGA/2339"," G/TBT/N/BDI/739, G/TBT/N/KEN/2029, G/TBT/N/RWA/1389, G/TBT/N/TZA/1574, G/TBT/N/UGA/2339")</f>
        <v xml:space="preserve"> G/TBT/N/BDI/739, G/TBT/N/KEN/2029, G/TBT/N/RWA/1389, G/TBT/N/TZA/1574, G/TBT/N/UGA/2339</v>
      </c>
      <c r="E164" s="8" t="s">
        <v>649</v>
      </c>
      <c r="F164" s="8" t="s">
        <v>650</v>
      </c>
      <c r="H164" s="8" t="s">
        <v>41</v>
      </c>
      <c r="I164" s="8" t="s">
        <v>652</v>
      </c>
      <c r="J164" s="8" t="s">
        <v>653</v>
      </c>
      <c r="K164" s="8" t="s">
        <v>41</v>
      </c>
      <c r="L164" s="8" t="s">
        <v>41</v>
      </c>
      <c r="M164" s="6"/>
      <c r="N164" s="7">
        <v>46182</v>
      </c>
      <c r="O164" s="7" t="s">
        <v>42</v>
      </c>
      <c r="P164" s="7" t="s">
        <v>43</v>
      </c>
      <c r="Q164" s="6" t="s">
        <v>44</v>
      </c>
      <c r="R164" s="8" t="s">
        <v>654</v>
      </c>
      <c r="S164" t="str">
        <f>HYPERLINK("https://docs.wto.org/imrd/directdoc.asp?DDFDocuments/t/G/TBTN26/BDI739.docx", "https://docs.wto.org/imrd/directdoc.asp?DDFDocuments/t/G/TBTN26/BDI739.docx")</f>
        <v>https://docs.wto.org/imrd/directdoc.asp?DDFDocuments/t/G/TBTN26/BDI739.docx</v>
      </c>
      <c r="T164" t="str">
        <f>HYPERLINK("https://docs.wto.org/imrd/directdoc.asp?DDFDocuments/u/G/TBTN26/BDI739.docx", "https://docs.wto.org/imrd/directdoc.asp?DDFDocuments/u/G/TBTN26/BDI739.docx")</f>
        <v>https://docs.wto.org/imrd/directdoc.asp?DDFDocuments/u/G/TBTN26/BDI739.docx</v>
      </c>
      <c r="U164" t="str">
        <f>HYPERLINK("https://docs.wto.org/imrd/directdoc.asp?DDFDocuments/v/G/TBTN26/BDI739.docx", "https://docs.wto.org/imrd/directdoc.asp?DDFDocuments/v/G/TBTN26/BDI739.docx")</f>
        <v>https://docs.wto.org/imrd/directdoc.asp?DDFDocuments/v/G/TBTN26/BDI739.docx</v>
      </c>
      <c r="V164" t="s">
        <v>46</v>
      </c>
      <c r="W164" t="s">
        <v>47</v>
      </c>
      <c r="X164" t="s">
        <v>47</v>
      </c>
      <c r="Y164" t="s">
        <v>47</v>
      </c>
      <c r="Z164" t="s">
        <v>47</v>
      </c>
      <c r="AA164" t="s">
        <v>47</v>
      </c>
      <c r="AB164" t="s">
        <v>47</v>
      </c>
      <c r="AC164" s="2" t="s">
        <v>655</v>
      </c>
      <c r="AD164" t="s">
        <v>41</v>
      </c>
      <c r="AE164" t="s">
        <v>41</v>
      </c>
      <c r="AF164" t="s">
        <v>41</v>
      </c>
      <c r="AG164" t="s">
        <v>41</v>
      </c>
      <c r="AH164" t="s">
        <v>41</v>
      </c>
      <c r="AI164" s="2" t="s">
        <v>41</v>
      </c>
    </row>
    <row r="165" spans="1:35" ht="60" x14ac:dyDescent="0.25">
      <c r="A165" s="8" t="s">
        <v>651</v>
      </c>
      <c r="B165" s="6" t="s">
        <v>284</v>
      </c>
      <c r="C165" s="7">
        <v>46122</v>
      </c>
      <c r="D165" s="9" t="str">
        <f>HYPERLINK("https://www.epingalert.org/en/Search?viewData= G/TBT/N/BDI/739, G/TBT/N/KEN/2029, G/TBT/N/RWA/1389, G/TBT/N/TZA/1574, G/TBT/N/UGA/2339"," G/TBT/N/BDI/739, G/TBT/N/KEN/2029, G/TBT/N/RWA/1389, G/TBT/N/TZA/1574, G/TBT/N/UGA/2339")</f>
        <v xml:space="preserve"> G/TBT/N/BDI/739, G/TBT/N/KEN/2029, G/TBT/N/RWA/1389, G/TBT/N/TZA/1574, G/TBT/N/UGA/2339</v>
      </c>
      <c r="E165" s="8" t="s">
        <v>649</v>
      </c>
      <c r="F165" s="8" t="s">
        <v>650</v>
      </c>
      <c r="H165" s="8" t="s">
        <v>41</v>
      </c>
      <c r="I165" s="8" t="s">
        <v>652</v>
      </c>
      <c r="J165" s="8" t="s">
        <v>653</v>
      </c>
      <c r="K165" s="8" t="s">
        <v>41</v>
      </c>
      <c r="L165" s="8" t="s">
        <v>41</v>
      </c>
      <c r="M165" s="6"/>
      <c r="N165" s="7">
        <v>46182</v>
      </c>
      <c r="O165" s="7" t="s">
        <v>42</v>
      </c>
      <c r="P165" s="7" t="s">
        <v>43</v>
      </c>
      <c r="Q165" s="6" t="s">
        <v>44</v>
      </c>
      <c r="R165" s="8" t="s">
        <v>654</v>
      </c>
      <c r="S165" t="str">
        <f>HYPERLINK("https://docs.wto.org/imrd/directdoc.asp?DDFDocuments/t/G/TBTN26/BDI739.docx", "https://docs.wto.org/imrd/directdoc.asp?DDFDocuments/t/G/TBTN26/BDI739.docx")</f>
        <v>https://docs.wto.org/imrd/directdoc.asp?DDFDocuments/t/G/TBTN26/BDI739.docx</v>
      </c>
      <c r="T165" t="str">
        <f>HYPERLINK("https://docs.wto.org/imrd/directdoc.asp?DDFDocuments/u/G/TBTN26/BDI739.docx", "https://docs.wto.org/imrd/directdoc.asp?DDFDocuments/u/G/TBTN26/BDI739.docx")</f>
        <v>https://docs.wto.org/imrd/directdoc.asp?DDFDocuments/u/G/TBTN26/BDI739.docx</v>
      </c>
      <c r="U165" t="str">
        <f>HYPERLINK("https://docs.wto.org/imrd/directdoc.asp?DDFDocuments/v/G/TBTN26/BDI739.docx", "https://docs.wto.org/imrd/directdoc.asp?DDFDocuments/v/G/TBTN26/BDI739.docx")</f>
        <v>https://docs.wto.org/imrd/directdoc.asp?DDFDocuments/v/G/TBTN26/BDI739.docx</v>
      </c>
      <c r="V165" t="s">
        <v>46</v>
      </c>
      <c r="W165" t="s">
        <v>47</v>
      </c>
      <c r="X165" t="s">
        <v>47</v>
      </c>
      <c r="Y165" t="s">
        <v>47</v>
      </c>
      <c r="Z165" t="s">
        <v>47</v>
      </c>
      <c r="AA165" t="s">
        <v>47</v>
      </c>
      <c r="AB165" t="s">
        <v>47</v>
      </c>
      <c r="AC165" s="2" t="s">
        <v>655</v>
      </c>
      <c r="AD165" t="s">
        <v>41</v>
      </c>
      <c r="AE165" t="s">
        <v>41</v>
      </c>
      <c r="AF165" t="s">
        <v>41</v>
      </c>
      <c r="AG165" t="s">
        <v>41</v>
      </c>
      <c r="AH165" t="s">
        <v>41</v>
      </c>
      <c r="AI165" s="2" t="s">
        <v>41</v>
      </c>
    </row>
    <row r="166" spans="1:35" ht="60" x14ac:dyDescent="0.25">
      <c r="A166" s="8" t="s">
        <v>651</v>
      </c>
      <c r="B166" s="6" t="s">
        <v>285</v>
      </c>
      <c r="C166" s="7">
        <v>46122</v>
      </c>
      <c r="D166" s="9" t="str">
        <f>HYPERLINK("https://www.epingalert.org/en/Search?viewData= G/TBT/N/BDI/739, G/TBT/N/KEN/2029, G/TBT/N/RWA/1389, G/TBT/N/TZA/1574, G/TBT/N/UGA/2339"," G/TBT/N/BDI/739, G/TBT/N/KEN/2029, G/TBT/N/RWA/1389, G/TBT/N/TZA/1574, G/TBT/N/UGA/2339")</f>
        <v xml:space="preserve"> G/TBT/N/BDI/739, G/TBT/N/KEN/2029, G/TBT/N/RWA/1389, G/TBT/N/TZA/1574, G/TBT/N/UGA/2339</v>
      </c>
      <c r="E166" s="8" t="s">
        <v>649</v>
      </c>
      <c r="F166" s="8" t="s">
        <v>650</v>
      </c>
      <c r="H166" s="8" t="s">
        <v>41</v>
      </c>
      <c r="I166" s="8" t="s">
        <v>652</v>
      </c>
      <c r="J166" s="8" t="s">
        <v>653</v>
      </c>
      <c r="K166" s="8" t="s">
        <v>41</v>
      </c>
      <c r="L166" s="8" t="s">
        <v>41</v>
      </c>
      <c r="M166" s="6"/>
      <c r="N166" s="7">
        <v>46182</v>
      </c>
      <c r="O166" s="7" t="s">
        <v>42</v>
      </c>
      <c r="P166" s="7" t="s">
        <v>43</v>
      </c>
      <c r="Q166" s="6" t="s">
        <v>44</v>
      </c>
      <c r="R166" s="8" t="s">
        <v>654</v>
      </c>
      <c r="S166" t="str">
        <f>HYPERLINK("https://docs.wto.org/imrd/directdoc.asp?DDFDocuments/t/G/TBTN26/BDI739.docx", "https://docs.wto.org/imrd/directdoc.asp?DDFDocuments/t/G/TBTN26/BDI739.docx")</f>
        <v>https://docs.wto.org/imrd/directdoc.asp?DDFDocuments/t/G/TBTN26/BDI739.docx</v>
      </c>
      <c r="T166" t="str">
        <f>HYPERLINK("https://docs.wto.org/imrd/directdoc.asp?DDFDocuments/u/G/TBTN26/BDI739.docx", "https://docs.wto.org/imrd/directdoc.asp?DDFDocuments/u/G/TBTN26/BDI739.docx")</f>
        <v>https://docs.wto.org/imrd/directdoc.asp?DDFDocuments/u/G/TBTN26/BDI739.docx</v>
      </c>
      <c r="U166" t="str">
        <f>HYPERLINK("https://docs.wto.org/imrd/directdoc.asp?DDFDocuments/v/G/TBTN26/BDI739.docx", "https://docs.wto.org/imrd/directdoc.asp?DDFDocuments/v/G/TBTN26/BDI739.docx")</f>
        <v>https://docs.wto.org/imrd/directdoc.asp?DDFDocuments/v/G/TBTN26/BDI739.docx</v>
      </c>
      <c r="V166" t="s">
        <v>46</v>
      </c>
      <c r="W166" t="s">
        <v>47</v>
      </c>
      <c r="X166" t="s">
        <v>47</v>
      </c>
      <c r="Y166" t="s">
        <v>47</v>
      </c>
      <c r="Z166" t="s">
        <v>47</v>
      </c>
      <c r="AA166" t="s">
        <v>47</v>
      </c>
      <c r="AB166" t="s">
        <v>47</v>
      </c>
      <c r="AC166" s="2" t="s">
        <v>655</v>
      </c>
      <c r="AD166" t="s">
        <v>41</v>
      </c>
      <c r="AE166" t="s">
        <v>41</v>
      </c>
      <c r="AF166" t="s">
        <v>41</v>
      </c>
      <c r="AG166" t="s">
        <v>41</v>
      </c>
      <c r="AH166" t="s">
        <v>41</v>
      </c>
      <c r="AI166" s="2" t="s">
        <v>41</v>
      </c>
    </row>
    <row r="167" spans="1:35" ht="60" x14ac:dyDescent="0.25">
      <c r="A167" s="8" t="s">
        <v>651</v>
      </c>
      <c r="B167" s="6" t="s">
        <v>286</v>
      </c>
      <c r="C167" s="7">
        <v>46122</v>
      </c>
      <c r="D167" s="9" t="str">
        <f>HYPERLINK("https://www.epingalert.org/en/Search?viewData= G/TBT/N/BDI/739, G/TBT/N/KEN/2029, G/TBT/N/RWA/1389, G/TBT/N/TZA/1574, G/TBT/N/UGA/2339"," G/TBT/N/BDI/739, G/TBT/N/KEN/2029, G/TBT/N/RWA/1389, G/TBT/N/TZA/1574, G/TBT/N/UGA/2339")</f>
        <v xml:space="preserve"> G/TBT/N/BDI/739, G/TBT/N/KEN/2029, G/TBT/N/RWA/1389, G/TBT/N/TZA/1574, G/TBT/N/UGA/2339</v>
      </c>
      <c r="E167" s="8" t="s">
        <v>649</v>
      </c>
      <c r="F167" s="8" t="s">
        <v>650</v>
      </c>
      <c r="H167" s="8" t="s">
        <v>41</v>
      </c>
      <c r="I167" s="8" t="s">
        <v>652</v>
      </c>
      <c r="J167" s="8" t="s">
        <v>653</v>
      </c>
      <c r="K167" s="8" t="s">
        <v>41</v>
      </c>
      <c r="L167" s="8" t="s">
        <v>41</v>
      </c>
      <c r="M167" s="6"/>
      <c r="N167" s="7">
        <v>46182</v>
      </c>
      <c r="O167" s="7" t="s">
        <v>42</v>
      </c>
      <c r="P167" s="7" t="s">
        <v>43</v>
      </c>
      <c r="Q167" s="6" t="s">
        <v>44</v>
      </c>
      <c r="R167" s="8" t="s">
        <v>654</v>
      </c>
      <c r="S167" t="str">
        <f>HYPERLINK("https://docs.wto.org/imrd/directdoc.asp?DDFDocuments/t/G/TBTN26/BDI739.docx", "https://docs.wto.org/imrd/directdoc.asp?DDFDocuments/t/G/TBTN26/BDI739.docx")</f>
        <v>https://docs.wto.org/imrd/directdoc.asp?DDFDocuments/t/G/TBTN26/BDI739.docx</v>
      </c>
      <c r="T167" t="str">
        <f>HYPERLINK("https://docs.wto.org/imrd/directdoc.asp?DDFDocuments/u/G/TBTN26/BDI739.docx", "https://docs.wto.org/imrd/directdoc.asp?DDFDocuments/u/G/TBTN26/BDI739.docx")</f>
        <v>https://docs.wto.org/imrd/directdoc.asp?DDFDocuments/u/G/TBTN26/BDI739.docx</v>
      </c>
      <c r="U167" t="str">
        <f>HYPERLINK("https://docs.wto.org/imrd/directdoc.asp?DDFDocuments/v/G/TBTN26/BDI739.docx", "https://docs.wto.org/imrd/directdoc.asp?DDFDocuments/v/G/TBTN26/BDI739.docx")</f>
        <v>https://docs.wto.org/imrd/directdoc.asp?DDFDocuments/v/G/TBTN26/BDI739.docx</v>
      </c>
      <c r="V167" t="s">
        <v>46</v>
      </c>
      <c r="W167" t="s">
        <v>47</v>
      </c>
      <c r="X167" t="s">
        <v>47</v>
      </c>
      <c r="Y167" t="s">
        <v>47</v>
      </c>
      <c r="Z167" t="s">
        <v>47</v>
      </c>
      <c r="AA167" t="s">
        <v>47</v>
      </c>
      <c r="AB167" t="s">
        <v>47</v>
      </c>
      <c r="AC167" s="2" t="s">
        <v>655</v>
      </c>
      <c r="AD167" t="s">
        <v>41</v>
      </c>
      <c r="AE167" t="s">
        <v>41</v>
      </c>
      <c r="AF167" t="s">
        <v>41</v>
      </c>
      <c r="AG167" t="s">
        <v>41</v>
      </c>
      <c r="AH167" t="s">
        <v>41</v>
      </c>
      <c r="AI167" s="2" t="s">
        <v>41</v>
      </c>
    </row>
    <row r="168" spans="1:35" ht="30" x14ac:dyDescent="0.25">
      <c r="A168" s="8" t="s">
        <v>658</v>
      </c>
      <c r="B168" s="6" t="s">
        <v>134</v>
      </c>
      <c r="C168" s="7">
        <v>46122</v>
      </c>
      <c r="D168" s="9" t="str">
        <f>HYPERLINK("https://www.epingalert.org/en/Search?viewData= G/TBT/N/BRA/1629"," G/TBT/N/BRA/1629")</f>
        <v xml:space="preserve"> G/TBT/N/BRA/1629</v>
      </c>
      <c r="E168" s="8" t="s">
        <v>656</v>
      </c>
      <c r="F168" s="8" t="s">
        <v>657</v>
      </c>
      <c r="H168" s="8" t="s">
        <v>41</v>
      </c>
      <c r="I168" s="8" t="s">
        <v>659</v>
      </c>
      <c r="J168" s="8" t="s">
        <v>75</v>
      </c>
      <c r="K168" s="8" t="s">
        <v>41</v>
      </c>
      <c r="L168" s="8" t="s">
        <v>76</v>
      </c>
      <c r="M168" s="6"/>
      <c r="N168" s="7">
        <v>46182</v>
      </c>
      <c r="O168" s="7" t="s">
        <v>42</v>
      </c>
      <c r="P168" s="7" t="s">
        <v>42</v>
      </c>
      <c r="Q168" s="6" t="s">
        <v>44</v>
      </c>
      <c r="R168" s="8" t="s">
        <v>660</v>
      </c>
      <c r="S168" t="str">
        <f>HYPERLINK("https://docs.wto.org/imrd/directdoc.asp?DDFDocuments/t/G/TBTN26/BRA1629.docx", "https://docs.wto.org/imrd/directdoc.asp?DDFDocuments/t/G/TBTN26/BRA1629.docx")</f>
        <v>https://docs.wto.org/imrd/directdoc.asp?DDFDocuments/t/G/TBTN26/BRA1629.docx</v>
      </c>
      <c r="T168" t="str">
        <f>HYPERLINK("https://docs.wto.org/imrd/directdoc.asp?DDFDocuments/u/G/TBTN26/BRA1629.docx", "https://docs.wto.org/imrd/directdoc.asp?DDFDocuments/u/G/TBTN26/BRA1629.docx")</f>
        <v>https://docs.wto.org/imrd/directdoc.asp?DDFDocuments/u/G/TBTN26/BRA1629.docx</v>
      </c>
      <c r="U168" t="str">
        <f>HYPERLINK("https://docs.wto.org/imrd/directdoc.asp?DDFDocuments/v/G/TBTN26/BRA1629.docx", "https://docs.wto.org/imrd/directdoc.asp?DDFDocuments/v/G/TBTN26/BRA1629.docx")</f>
        <v>https://docs.wto.org/imrd/directdoc.asp?DDFDocuments/v/G/TBTN26/BRA1629.docx</v>
      </c>
      <c r="V168" t="s">
        <v>47</v>
      </c>
      <c r="W168" t="s">
        <v>47</v>
      </c>
      <c r="X168" t="s">
        <v>46</v>
      </c>
      <c r="Y168" t="s">
        <v>47</v>
      </c>
      <c r="Z168" t="s">
        <v>47</v>
      </c>
      <c r="AA168" t="s">
        <v>47</v>
      </c>
      <c r="AB168" t="s">
        <v>47</v>
      </c>
      <c r="AC168" s="2" t="s">
        <v>41</v>
      </c>
      <c r="AD168" t="s">
        <v>41</v>
      </c>
      <c r="AE168" t="s">
        <v>41</v>
      </c>
      <c r="AF168" t="s">
        <v>41</v>
      </c>
      <c r="AG168" t="s">
        <v>41</v>
      </c>
      <c r="AH168" t="s">
        <v>41</v>
      </c>
      <c r="AI168" s="2" t="s">
        <v>41</v>
      </c>
    </row>
    <row r="169" spans="1:35" ht="150" x14ac:dyDescent="0.25">
      <c r="A169" s="8" t="s">
        <v>664</v>
      </c>
      <c r="B169" s="6" t="s">
        <v>661</v>
      </c>
      <c r="C169" s="7">
        <v>46122</v>
      </c>
      <c r="D169" s="9" t="str">
        <f>HYPERLINK("https://www.epingalert.org/en/Search?viewData= G/TBT/N/CAN/775"," G/TBT/N/CAN/775")</f>
        <v xml:space="preserve"> G/TBT/N/CAN/775</v>
      </c>
      <c r="E169" s="8" t="s">
        <v>662</v>
      </c>
      <c r="F169" s="8" t="s">
        <v>663</v>
      </c>
      <c r="H169" s="8" t="s">
        <v>41</v>
      </c>
      <c r="I169" s="8" t="s">
        <v>665</v>
      </c>
      <c r="J169" s="8" t="s">
        <v>65</v>
      </c>
      <c r="K169" s="8" t="s">
        <v>666</v>
      </c>
      <c r="L169" s="8" t="s">
        <v>76</v>
      </c>
      <c r="M169" s="6"/>
      <c r="N169" s="7">
        <v>46180</v>
      </c>
      <c r="O169" s="7" t="s">
        <v>667</v>
      </c>
      <c r="P169" s="7" t="s">
        <v>668</v>
      </c>
      <c r="Q169" s="6" t="s">
        <v>44</v>
      </c>
      <c r="R169" s="8" t="s">
        <v>669</v>
      </c>
      <c r="S169" t="str">
        <f>HYPERLINK("https://docs.wto.org/imrd/directdoc.asp?DDFDocuments/t/G/TBTN26/CAN775.docx", "https://docs.wto.org/imrd/directdoc.asp?DDFDocuments/t/G/TBTN26/CAN775.docx")</f>
        <v>https://docs.wto.org/imrd/directdoc.asp?DDFDocuments/t/G/TBTN26/CAN775.docx</v>
      </c>
      <c r="T169" t="str">
        <f>HYPERLINK("https://docs.wto.org/imrd/directdoc.asp?DDFDocuments/u/G/TBTN26/CAN775.docx", "https://docs.wto.org/imrd/directdoc.asp?DDFDocuments/u/G/TBTN26/CAN775.docx")</f>
        <v>https://docs.wto.org/imrd/directdoc.asp?DDFDocuments/u/G/TBTN26/CAN775.docx</v>
      </c>
      <c r="U169" t="str">
        <f>HYPERLINK("https://docs.wto.org/imrd/directdoc.asp?DDFDocuments/v/G/TBTN26/CAN775.docx", "https://docs.wto.org/imrd/directdoc.asp?DDFDocuments/v/G/TBTN26/CAN775.docx")</f>
        <v>https://docs.wto.org/imrd/directdoc.asp?DDFDocuments/v/G/TBTN26/CAN775.docx</v>
      </c>
      <c r="V169" t="s">
        <v>46</v>
      </c>
      <c r="W169" t="s">
        <v>47</v>
      </c>
      <c r="X169" t="s">
        <v>47</v>
      </c>
      <c r="Y169" t="s">
        <v>47</v>
      </c>
      <c r="Z169" t="s">
        <v>47</v>
      </c>
      <c r="AA169" t="s">
        <v>47</v>
      </c>
      <c r="AB169" t="s">
        <v>47</v>
      </c>
      <c r="AC169" s="2" t="s">
        <v>670</v>
      </c>
      <c r="AD169" t="s">
        <v>41</v>
      </c>
      <c r="AE169" t="s">
        <v>41</v>
      </c>
      <c r="AF169" t="s">
        <v>41</v>
      </c>
      <c r="AG169" t="s">
        <v>41</v>
      </c>
      <c r="AH169" t="s">
        <v>41</v>
      </c>
      <c r="AI169" s="2" t="s">
        <v>41</v>
      </c>
    </row>
    <row r="170" spans="1:35" ht="120" x14ac:dyDescent="0.25">
      <c r="A170" s="8" t="s">
        <v>673</v>
      </c>
      <c r="B170" s="6" t="s">
        <v>34</v>
      </c>
      <c r="C170" s="7">
        <v>46122</v>
      </c>
      <c r="D170" s="9" t="str">
        <f>HYPERLINK("https://www.epingalert.org/en/Search?viewData= G/TBT/N/CHN/2242"," G/TBT/N/CHN/2242")</f>
        <v xml:space="preserve"> G/TBT/N/CHN/2242</v>
      </c>
      <c r="E170" s="8" t="s">
        <v>671</v>
      </c>
      <c r="F170" s="8" t="s">
        <v>672</v>
      </c>
      <c r="H170" s="8" t="s">
        <v>674</v>
      </c>
      <c r="I170" s="8" t="s">
        <v>675</v>
      </c>
      <c r="J170" s="8" t="s">
        <v>676</v>
      </c>
      <c r="K170" s="8" t="s">
        <v>41</v>
      </c>
      <c r="L170" s="8" t="s">
        <v>41</v>
      </c>
      <c r="M170" s="6"/>
      <c r="N170" s="7">
        <v>46182</v>
      </c>
      <c r="O170" s="7" t="s">
        <v>42</v>
      </c>
      <c r="P170" s="7" t="s">
        <v>42</v>
      </c>
      <c r="Q170" s="6" t="s">
        <v>44</v>
      </c>
      <c r="R170" s="8" t="s">
        <v>677</v>
      </c>
      <c r="S170" t="str">
        <f>HYPERLINK("https://docs.wto.org/imrd/directdoc.asp?DDFDocuments/t/G/TBTN26/CHN2242.docx", "https://docs.wto.org/imrd/directdoc.asp?DDFDocuments/t/G/TBTN26/CHN2242.docx")</f>
        <v>https://docs.wto.org/imrd/directdoc.asp?DDFDocuments/t/G/TBTN26/CHN2242.docx</v>
      </c>
      <c r="T170" t="str">
        <f>HYPERLINK("https://docs.wto.org/imrd/directdoc.asp?DDFDocuments/u/G/TBTN26/CHN2242.docx", "https://docs.wto.org/imrd/directdoc.asp?DDFDocuments/u/G/TBTN26/CHN2242.docx")</f>
        <v>https://docs.wto.org/imrd/directdoc.asp?DDFDocuments/u/G/TBTN26/CHN2242.docx</v>
      </c>
      <c r="U170" t="str">
        <f>HYPERLINK("https://docs.wto.org/imrd/directdoc.asp?DDFDocuments/v/G/TBTN26/CHN2242.docx", "https://docs.wto.org/imrd/directdoc.asp?DDFDocuments/v/G/TBTN26/CHN2242.docx")</f>
        <v>https://docs.wto.org/imrd/directdoc.asp?DDFDocuments/v/G/TBTN26/CHN2242.docx</v>
      </c>
      <c r="V170" t="s">
        <v>46</v>
      </c>
      <c r="W170" t="s">
        <v>47</v>
      </c>
      <c r="X170" t="s">
        <v>47</v>
      </c>
      <c r="Y170" t="s">
        <v>47</v>
      </c>
      <c r="Z170" t="s">
        <v>47</v>
      </c>
      <c r="AA170" t="s">
        <v>47</v>
      </c>
      <c r="AB170" t="s">
        <v>47</v>
      </c>
      <c r="AC170" s="2" t="s">
        <v>41</v>
      </c>
      <c r="AD170" t="s">
        <v>41</v>
      </c>
      <c r="AE170" t="s">
        <v>41</v>
      </c>
      <c r="AF170" t="s">
        <v>41</v>
      </c>
      <c r="AG170" t="s">
        <v>41</v>
      </c>
      <c r="AH170" t="s">
        <v>41</v>
      </c>
      <c r="AI170" s="2" t="s">
        <v>41</v>
      </c>
    </row>
    <row r="171" spans="1:35" ht="75" x14ac:dyDescent="0.25">
      <c r="A171" s="8" t="s">
        <v>680</v>
      </c>
      <c r="B171" s="6" t="s">
        <v>34</v>
      </c>
      <c r="C171" s="7">
        <v>46122</v>
      </c>
      <c r="D171" s="9" t="str">
        <f>HYPERLINK("https://www.epingalert.org/en/Search?viewData= G/TBT/N/CHN/2243"," G/TBT/N/CHN/2243")</f>
        <v xml:space="preserve"> G/TBT/N/CHN/2243</v>
      </c>
      <c r="E171" s="8" t="s">
        <v>678</v>
      </c>
      <c r="F171" s="8" t="s">
        <v>679</v>
      </c>
      <c r="H171" s="8" t="s">
        <v>681</v>
      </c>
      <c r="I171" s="8" t="s">
        <v>270</v>
      </c>
      <c r="J171" s="8" t="s">
        <v>75</v>
      </c>
      <c r="K171" s="8" t="s">
        <v>41</v>
      </c>
      <c r="L171" s="8" t="s">
        <v>41</v>
      </c>
      <c r="M171" s="6"/>
      <c r="N171" s="7">
        <v>46182</v>
      </c>
      <c r="O171" s="7" t="s">
        <v>42</v>
      </c>
      <c r="P171" s="7" t="s">
        <v>253</v>
      </c>
      <c r="Q171" s="6" t="s">
        <v>44</v>
      </c>
      <c r="R171" s="8" t="s">
        <v>682</v>
      </c>
      <c r="S171" t="str">
        <f>HYPERLINK("https://docs.wto.org/imrd/directdoc.asp?DDFDocuments/t/G/TBTN26/CHN2243.docx", "https://docs.wto.org/imrd/directdoc.asp?DDFDocuments/t/G/TBTN26/CHN2243.docx")</f>
        <v>https://docs.wto.org/imrd/directdoc.asp?DDFDocuments/t/G/TBTN26/CHN2243.docx</v>
      </c>
      <c r="T171" t="str">
        <f>HYPERLINK("https://docs.wto.org/imrd/directdoc.asp?DDFDocuments/u/G/TBTN26/CHN2243.docx", "https://docs.wto.org/imrd/directdoc.asp?DDFDocuments/u/G/TBTN26/CHN2243.docx")</f>
        <v>https://docs.wto.org/imrd/directdoc.asp?DDFDocuments/u/G/TBTN26/CHN2243.docx</v>
      </c>
      <c r="U171" t="str">
        <f>HYPERLINK("https://docs.wto.org/imrd/directdoc.asp?DDFDocuments/v/G/TBTN26/CHN2243.docx", "https://docs.wto.org/imrd/directdoc.asp?DDFDocuments/v/G/TBTN26/CHN2243.docx")</f>
        <v>https://docs.wto.org/imrd/directdoc.asp?DDFDocuments/v/G/TBTN26/CHN2243.docx</v>
      </c>
      <c r="V171" t="s">
        <v>46</v>
      </c>
      <c r="W171" t="s">
        <v>47</v>
      </c>
      <c r="X171" t="s">
        <v>47</v>
      </c>
      <c r="Y171" t="s">
        <v>47</v>
      </c>
      <c r="Z171" t="s">
        <v>47</v>
      </c>
      <c r="AA171" t="s">
        <v>47</v>
      </c>
      <c r="AB171" t="s">
        <v>47</v>
      </c>
      <c r="AC171" s="2" t="s">
        <v>41</v>
      </c>
      <c r="AD171" t="s">
        <v>41</v>
      </c>
      <c r="AE171" t="s">
        <v>41</v>
      </c>
      <c r="AF171" t="s">
        <v>41</v>
      </c>
      <c r="AG171" t="s">
        <v>41</v>
      </c>
      <c r="AH171" t="s">
        <v>41</v>
      </c>
      <c r="AI171" s="2" t="s">
        <v>41</v>
      </c>
    </row>
    <row r="172" spans="1:35" ht="75" x14ac:dyDescent="0.25">
      <c r="A172" s="8" t="s">
        <v>686</v>
      </c>
      <c r="B172" s="6" t="s">
        <v>683</v>
      </c>
      <c r="C172" s="7">
        <v>46122</v>
      </c>
      <c r="D172" s="9" t="str">
        <f>HYPERLINK("https://www.epingalert.org/en/Search?viewData= G/TBT/N/KOR/1349"," G/TBT/N/KOR/1349")</f>
        <v xml:space="preserve"> G/TBT/N/KOR/1349</v>
      </c>
      <c r="E172" s="8" t="s">
        <v>684</v>
      </c>
      <c r="F172" s="8" t="s">
        <v>685</v>
      </c>
      <c r="H172" s="8" t="s">
        <v>41</v>
      </c>
      <c r="I172" s="8" t="s">
        <v>355</v>
      </c>
      <c r="J172" s="8" t="s">
        <v>75</v>
      </c>
      <c r="K172" s="8" t="s">
        <v>41</v>
      </c>
      <c r="L172" s="8" t="s">
        <v>41</v>
      </c>
      <c r="M172" s="6"/>
      <c r="N172" s="7">
        <v>46182</v>
      </c>
      <c r="O172" s="7" t="s">
        <v>42</v>
      </c>
      <c r="P172" s="7" t="s">
        <v>42</v>
      </c>
      <c r="Q172" s="6" t="s">
        <v>44</v>
      </c>
      <c r="R172" s="8" t="s">
        <v>687</v>
      </c>
      <c r="S172" t="str">
        <f>HYPERLINK("https://docs.wto.org/imrd/directdoc.asp?DDFDocuments/t/G/TBTN26/KOR1349.docx", "https://docs.wto.org/imrd/directdoc.asp?DDFDocuments/t/G/TBTN26/KOR1349.docx")</f>
        <v>https://docs.wto.org/imrd/directdoc.asp?DDFDocuments/t/G/TBTN26/KOR1349.docx</v>
      </c>
      <c r="T172" t="str">
        <f>HYPERLINK("https://docs.wto.org/imrd/directdoc.asp?DDFDocuments/u/G/TBTN26/KOR1349.docx", "https://docs.wto.org/imrd/directdoc.asp?DDFDocuments/u/G/TBTN26/KOR1349.docx")</f>
        <v>https://docs.wto.org/imrd/directdoc.asp?DDFDocuments/u/G/TBTN26/KOR1349.docx</v>
      </c>
      <c r="U172" t="str">
        <f>HYPERLINK("https://docs.wto.org/imrd/directdoc.asp?DDFDocuments/v/G/TBTN26/KOR1349.docx", "https://docs.wto.org/imrd/directdoc.asp?DDFDocuments/v/G/TBTN26/KOR1349.docx")</f>
        <v>https://docs.wto.org/imrd/directdoc.asp?DDFDocuments/v/G/TBTN26/KOR1349.docx</v>
      </c>
      <c r="V172" t="s">
        <v>46</v>
      </c>
      <c r="W172" t="s">
        <v>47</v>
      </c>
      <c r="X172" t="s">
        <v>47</v>
      </c>
      <c r="Y172" t="s">
        <v>47</v>
      </c>
      <c r="Z172" t="s">
        <v>47</v>
      </c>
      <c r="AA172" t="s">
        <v>47</v>
      </c>
      <c r="AB172" t="s">
        <v>47</v>
      </c>
      <c r="AC172" s="2" t="s">
        <v>688</v>
      </c>
      <c r="AD172" t="s">
        <v>41</v>
      </c>
      <c r="AE172" t="s">
        <v>41</v>
      </c>
      <c r="AF172" t="s">
        <v>41</v>
      </c>
      <c r="AG172" t="s">
        <v>41</v>
      </c>
      <c r="AH172" t="s">
        <v>41</v>
      </c>
      <c r="AI172" s="2" t="s">
        <v>41</v>
      </c>
    </row>
    <row r="173" spans="1:35" ht="90" x14ac:dyDescent="0.25">
      <c r="A173" s="8" t="s">
        <v>692</v>
      </c>
      <c r="B173" s="6" t="s">
        <v>689</v>
      </c>
      <c r="C173" s="7">
        <v>46122</v>
      </c>
      <c r="D173" s="9" t="str">
        <f>HYPERLINK("https://www.epingalert.org/en/Search?viewData= G/TBT/N/SGP/78"," G/TBT/N/SGP/78")</f>
        <v xml:space="preserve"> G/TBT/N/SGP/78</v>
      </c>
      <c r="E173" s="8" t="s">
        <v>690</v>
      </c>
      <c r="F173" s="8" t="s">
        <v>691</v>
      </c>
      <c r="H173" s="8" t="s">
        <v>693</v>
      </c>
      <c r="I173" s="8" t="s">
        <v>41</v>
      </c>
      <c r="J173" s="8" t="s">
        <v>694</v>
      </c>
      <c r="K173" s="8" t="s">
        <v>695</v>
      </c>
      <c r="L173" s="8" t="s">
        <v>327</v>
      </c>
      <c r="M173" s="6"/>
      <c r="N173" s="7">
        <v>46182</v>
      </c>
      <c r="O173" s="7" t="s">
        <v>696</v>
      </c>
      <c r="P173" s="7" t="s">
        <v>43</v>
      </c>
      <c r="Q173" s="6" t="s">
        <v>44</v>
      </c>
      <c r="R173" s="8" t="s">
        <v>697</v>
      </c>
      <c r="S173" t="str">
        <f>HYPERLINK("https://docs.wto.org/imrd/directdoc.asp?DDFDocuments/t/G/TBTN26/SGP78.docx", "https://docs.wto.org/imrd/directdoc.asp?DDFDocuments/t/G/TBTN26/SGP78.docx")</f>
        <v>https://docs.wto.org/imrd/directdoc.asp?DDFDocuments/t/G/TBTN26/SGP78.docx</v>
      </c>
      <c r="T173" t="str">
        <f>HYPERLINK("https://docs.wto.org/imrd/directdoc.asp?DDFDocuments/u/G/TBTN26/SGP78.docx", "https://docs.wto.org/imrd/directdoc.asp?DDFDocuments/u/G/TBTN26/SGP78.docx")</f>
        <v>https://docs.wto.org/imrd/directdoc.asp?DDFDocuments/u/G/TBTN26/SGP78.docx</v>
      </c>
      <c r="U173" t="str">
        <f>HYPERLINK("https://docs.wto.org/imrd/directdoc.asp?DDFDocuments/v/G/TBTN26/SGP78.docx", "https://docs.wto.org/imrd/directdoc.asp?DDFDocuments/v/G/TBTN26/SGP78.docx")</f>
        <v>https://docs.wto.org/imrd/directdoc.asp?DDFDocuments/v/G/TBTN26/SGP78.docx</v>
      </c>
      <c r="V173" t="s">
        <v>46</v>
      </c>
      <c r="W173" t="s">
        <v>47</v>
      </c>
      <c r="X173" t="s">
        <v>47</v>
      </c>
      <c r="Y173" t="s">
        <v>47</v>
      </c>
      <c r="Z173" t="s">
        <v>47</v>
      </c>
      <c r="AA173" t="s">
        <v>47</v>
      </c>
      <c r="AB173" t="s">
        <v>47</v>
      </c>
      <c r="AC173" s="2" t="s">
        <v>698</v>
      </c>
      <c r="AD173" t="s">
        <v>41</v>
      </c>
      <c r="AE173" t="s">
        <v>41</v>
      </c>
      <c r="AF173" t="s">
        <v>41</v>
      </c>
      <c r="AG173" t="s">
        <v>41</v>
      </c>
      <c r="AH173" t="s">
        <v>41</v>
      </c>
      <c r="AI173" s="2" t="s">
        <v>41</v>
      </c>
    </row>
    <row r="174" spans="1:35" ht="120" x14ac:dyDescent="0.25">
      <c r="A174" s="8" t="s">
        <v>702</v>
      </c>
      <c r="B174" s="6" t="s">
        <v>699</v>
      </c>
      <c r="C174" s="7">
        <v>46122</v>
      </c>
      <c r="D174" s="9" t="str">
        <f>HYPERLINK("https://www.epingalert.org/en/Search?viewData= G/TBT/N/SLV/238"," G/TBT/N/SLV/238")</f>
        <v xml:space="preserve"> G/TBT/N/SLV/238</v>
      </c>
      <c r="E174" s="8" t="s">
        <v>700</v>
      </c>
      <c r="F174" s="8" t="s">
        <v>701</v>
      </c>
      <c r="H174" s="8" t="s">
        <v>41</v>
      </c>
      <c r="I174" s="8" t="s">
        <v>703</v>
      </c>
      <c r="J174" s="8" t="s">
        <v>553</v>
      </c>
      <c r="K174" s="8" t="s">
        <v>41</v>
      </c>
      <c r="L174" s="8" t="s">
        <v>41</v>
      </c>
      <c r="M174" s="6"/>
      <c r="N174" s="7">
        <v>46182</v>
      </c>
      <c r="O174" s="7" t="s">
        <v>42</v>
      </c>
      <c r="P174" s="7" t="s">
        <v>42</v>
      </c>
      <c r="Q174" s="6" t="s">
        <v>44</v>
      </c>
      <c r="R174" s="8" t="s">
        <v>704</v>
      </c>
      <c r="S174" t="str">
        <f>HYPERLINK("https://docs.wto.org/imrd/directdoc.asp?DDFDocuments/t/G/TBTN26/SLV238.docx", "https://docs.wto.org/imrd/directdoc.asp?DDFDocuments/t/G/TBTN26/SLV238.docx")</f>
        <v>https://docs.wto.org/imrd/directdoc.asp?DDFDocuments/t/G/TBTN26/SLV238.docx</v>
      </c>
      <c r="T174" t="str">
        <f>HYPERLINK("https://docs.wto.org/imrd/directdoc.asp?DDFDocuments/u/G/TBTN26/SLV238.docx", "https://docs.wto.org/imrd/directdoc.asp?DDFDocuments/u/G/TBTN26/SLV238.docx")</f>
        <v>https://docs.wto.org/imrd/directdoc.asp?DDFDocuments/u/G/TBTN26/SLV238.docx</v>
      </c>
      <c r="U174" t="str">
        <f>HYPERLINK("https://docs.wto.org/imrd/directdoc.asp?DDFDocuments/v/G/TBTN26/SLV238.docx", "https://docs.wto.org/imrd/directdoc.asp?DDFDocuments/v/G/TBTN26/SLV238.docx")</f>
        <v>https://docs.wto.org/imrd/directdoc.asp?DDFDocuments/v/G/TBTN26/SLV238.docx</v>
      </c>
      <c r="V174" t="s">
        <v>46</v>
      </c>
      <c r="W174" t="s">
        <v>47</v>
      </c>
      <c r="X174" t="s">
        <v>47</v>
      </c>
      <c r="Y174" t="s">
        <v>47</v>
      </c>
      <c r="Z174" t="s">
        <v>47</v>
      </c>
      <c r="AA174" t="s">
        <v>47</v>
      </c>
      <c r="AB174" t="s">
        <v>47</v>
      </c>
      <c r="AC174" s="2" t="s">
        <v>705</v>
      </c>
      <c r="AD174" t="s">
        <v>41</v>
      </c>
      <c r="AE174" t="s">
        <v>41</v>
      </c>
      <c r="AF174" t="s">
        <v>41</v>
      </c>
      <c r="AG174" t="s">
        <v>41</v>
      </c>
      <c r="AH174" t="s">
        <v>41</v>
      </c>
      <c r="AI174" s="2" t="s">
        <v>41</v>
      </c>
    </row>
    <row r="175" spans="1:35" ht="330" x14ac:dyDescent="0.25">
      <c r="A175" s="8" t="s">
        <v>708</v>
      </c>
      <c r="B175" s="6" t="s">
        <v>596</v>
      </c>
      <c r="C175" s="7">
        <v>46122</v>
      </c>
      <c r="D175" s="9" t="str">
        <f>HYPERLINK("https://www.epingalert.org/en/Search?viewData= G/TBT/N/UKR/379"," G/TBT/N/UKR/379")</f>
        <v xml:space="preserve"> G/TBT/N/UKR/379</v>
      </c>
      <c r="E175" s="8" t="s">
        <v>706</v>
      </c>
      <c r="F175" s="8" t="s">
        <v>707</v>
      </c>
      <c r="H175" s="8" t="s">
        <v>41</v>
      </c>
      <c r="I175" s="8" t="s">
        <v>102</v>
      </c>
      <c r="J175" s="8" t="s">
        <v>709</v>
      </c>
      <c r="K175" s="8" t="s">
        <v>41</v>
      </c>
      <c r="L175" s="8" t="s">
        <v>41</v>
      </c>
      <c r="M175" s="6"/>
      <c r="N175" s="7">
        <v>46182</v>
      </c>
      <c r="O175" s="7" t="s">
        <v>42</v>
      </c>
      <c r="P175" s="7" t="s">
        <v>42</v>
      </c>
      <c r="Q175" s="6" t="s">
        <v>44</v>
      </c>
      <c r="R175" s="8" t="s">
        <v>710</v>
      </c>
      <c r="S175" t="str">
        <f>HYPERLINK("https://docs.wto.org/imrd/directdoc.asp?DDFDocuments/t/G/TBTN26/UKR379.docx", "https://docs.wto.org/imrd/directdoc.asp?DDFDocuments/t/G/TBTN26/UKR379.docx")</f>
        <v>https://docs.wto.org/imrd/directdoc.asp?DDFDocuments/t/G/TBTN26/UKR379.docx</v>
      </c>
      <c r="T175" t="str">
        <f>HYPERLINK("https://docs.wto.org/imrd/directdoc.asp?DDFDocuments/u/G/TBTN26/UKR379.docx", "https://docs.wto.org/imrd/directdoc.asp?DDFDocuments/u/G/TBTN26/UKR379.docx")</f>
        <v>https://docs.wto.org/imrd/directdoc.asp?DDFDocuments/u/G/TBTN26/UKR379.docx</v>
      </c>
      <c r="U175" t="str">
        <f>HYPERLINK("https://docs.wto.org/imrd/directdoc.asp?DDFDocuments/v/G/TBTN26/UKR379.docx", "https://docs.wto.org/imrd/directdoc.asp?DDFDocuments/v/G/TBTN26/UKR379.docx")</f>
        <v>https://docs.wto.org/imrd/directdoc.asp?DDFDocuments/v/G/TBTN26/UKR379.docx</v>
      </c>
      <c r="V175" t="s">
        <v>46</v>
      </c>
      <c r="W175" t="s">
        <v>47</v>
      </c>
      <c r="X175" t="s">
        <v>46</v>
      </c>
      <c r="Y175" t="s">
        <v>47</v>
      </c>
      <c r="Z175" t="s">
        <v>47</v>
      </c>
      <c r="AA175" t="s">
        <v>47</v>
      </c>
      <c r="AB175" t="s">
        <v>47</v>
      </c>
      <c r="AC175" s="2" t="s">
        <v>711</v>
      </c>
      <c r="AD175" t="s">
        <v>41</v>
      </c>
      <c r="AE175" t="s">
        <v>41</v>
      </c>
      <c r="AF175" t="s">
        <v>41</v>
      </c>
      <c r="AG175" t="s">
        <v>41</v>
      </c>
      <c r="AH175" t="s">
        <v>41</v>
      </c>
      <c r="AI175" s="2" t="s">
        <v>41</v>
      </c>
    </row>
    <row r="176" spans="1:35" ht="135" x14ac:dyDescent="0.25">
      <c r="A176" s="8" t="s">
        <v>651</v>
      </c>
      <c r="B176" s="6" t="s">
        <v>274</v>
      </c>
      <c r="C176" s="7">
        <v>46121</v>
      </c>
      <c r="D176" s="9" t="str">
        <f>HYPERLINK("https://www.epingalert.org/en/Search?viewData= G/TBT/N/BDI/736, G/TBT/N/KEN/2026, G/TBT/N/RWA/1386, G/TBT/N/TZA/1571, G/TBT/N/UGA/2336"," G/TBT/N/BDI/736, G/TBT/N/KEN/2026, G/TBT/N/RWA/1386, G/TBT/N/TZA/1571, G/TBT/N/UGA/2336")</f>
        <v xml:space="preserve"> G/TBT/N/BDI/736, G/TBT/N/KEN/2026, G/TBT/N/RWA/1386, G/TBT/N/TZA/1571, G/TBT/N/UGA/2336</v>
      </c>
      <c r="E176" s="8" t="s">
        <v>712</v>
      </c>
      <c r="F176" s="8" t="s">
        <v>713</v>
      </c>
      <c r="H176" s="8" t="s">
        <v>41</v>
      </c>
      <c r="I176" s="8" t="s">
        <v>652</v>
      </c>
      <c r="J176" s="8" t="s">
        <v>653</v>
      </c>
      <c r="K176" s="8" t="s">
        <v>41</v>
      </c>
      <c r="L176" s="8" t="s">
        <v>41</v>
      </c>
      <c r="M176" s="6"/>
      <c r="N176" s="7">
        <v>46181</v>
      </c>
      <c r="O176" s="7" t="s">
        <v>42</v>
      </c>
      <c r="P176" s="7" t="s">
        <v>43</v>
      </c>
      <c r="Q176" s="6" t="s">
        <v>44</v>
      </c>
      <c r="R176" s="8" t="s">
        <v>714</v>
      </c>
      <c r="S176" t="str">
        <f>HYPERLINK("https://docs.wto.org/imrd/directdoc.asp?DDFDocuments/t/G/TBTN26/BDI736.docx", "https://docs.wto.org/imrd/directdoc.asp?DDFDocuments/t/G/TBTN26/BDI736.docx")</f>
        <v>https://docs.wto.org/imrd/directdoc.asp?DDFDocuments/t/G/TBTN26/BDI736.docx</v>
      </c>
      <c r="T176" t="str">
        <f>HYPERLINK("https://docs.wto.org/imrd/directdoc.asp?DDFDocuments/u/G/TBTN26/BDI736.docx", "https://docs.wto.org/imrd/directdoc.asp?DDFDocuments/u/G/TBTN26/BDI736.docx")</f>
        <v>https://docs.wto.org/imrd/directdoc.asp?DDFDocuments/u/G/TBTN26/BDI736.docx</v>
      </c>
      <c r="U176" t="str">
        <f>HYPERLINK("https://docs.wto.org/imrd/directdoc.asp?DDFDocuments/v/G/TBTN26/BDI736.docx", "https://docs.wto.org/imrd/directdoc.asp?DDFDocuments/v/G/TBTN26/BDI736.docx")</f>
        <v>https://docs.wto.org/imrd/directdoc.asp?DDFDocuments/v/G/TBTN26/BDI736.docx</v>
      </c>
      <c r="V176" t="s">
        <v>46</v>
      </c>
      <c r="W176" t="s">
        <v>47</v>
      </c>
      <c r="X176" t="s">
        <v>47</v>
      </c>
      <c r="Y176" t="s">
        <v>47</v>
      </c>
      <c r="Z176" t="s">
        <v>47</v>
      </c>
      <c r="AA176" t="s">
        <v>47</v>
      </c>
      <c r="AB176" t="s">
        <v>47</v>
      </c>
      <c r="AC176" s="2" t="s">
        <v>715</v>
      </c>
      <c r="AD176" t="s">
        <v>41</v>
      </c>
      <c r="AE176" t="s">
        <v>41</v>
      </c>
      <c r="AF176" t="s">
        <v>41</v>
      </c>
      <c r="AG176" t="s">
        <v>41</v>
      </c>
      <c r="AH176" t="s">
        <v>41</v>
      </c>
      <c r="AI176" s="2" t="s">
        <v>41</v>
      </c>
    </row>
    <row r="177" spans="1:35" ht="135" x14ac:dyDescent="0.25">
      <c r="A177" s="8" t="s">
        <v>651</v>
      </c>
      <c r="B177" s="6" t="s">
        <v>283</v>
      </c>
      <c r="C177" s="7">
        <v>46121</v>
      </c>
      <c r="D177" s="9" t="str">
        <f>HYPERLINK("https://www.epingalert.org/en/Search?viewData= G/TBT/N/BDI/736, G/TBT/N/KEN/2026, G/TBT/N/RWA/1386, G/TBT/N/TZA/1571, G/TBT/N/UGA/2336"," G/TBT/N/BDI/736, G/TBT/N/KEN/2026, G/TBT/N/RWA/1386, G/TBT/N/TZA/1571, G/TBT/N/UGA/2336")</f>
        <v xml:space="preserve"> G/TBT/N/BDI/736, G/TBT/N/KEN/2026, G/TBT/N/RWA/1386, G/TBT/N/TZA/1571, G/TBT/N/UGA/2336</v>
      </c>
      <c r="E177" s="8" t="s">
        <v>712</v>
      </c>
      <c r="F177" s="8" t="s">
        <v>713</v>
      </c>
      <c r="H177" s="8" t="s">
        <v>41</v>
      </c>
      <c r="I177" s="8" t="s">
        <v>652</v>
      </c>
      <c r="J177" s="8" t="s">
        <v>653</v>
      </c>
      <c r="K177" s="8" t="s">
        <v>41</v>
      </c>
      <c r="L177" s="8" t="s">
        <v>41</v>
      </c>
      <c r="M177" s="6"/>
      <c r="N177" s="7">
        <v>46181</v>
      </c>
      <c r="O177" s="7" t="s">
        <v>42</v>
      </c>
      <c r="P177" s="7" t="s">
        <v>43</v>
      </c>
      <c r="Q177" s="6" t="s">
        <v>44</v>
      </c>
      <c r="R177" s="8" t="s">
        <v>714</v>
      </c>
      <c r="S177" t="str">
        <f>HYPERLINK("https://docs.wto.org/imrd/directdoc.asp?DDFDocuments/t/G/TBTN26/BDI736.docx", "https://docs.wto.org/imrd/directdoc.asp?DDFDocuments/t/G/TBTN26/BDI736.docx")</f>
        <v>https://docs.wto.org/imrd/directdoc.asp?DDFDocuments/t/G/TBTN26/BDI736.docx</v>
      </c>
      <c r="T177" t="str">
        <f>HYPERLINK("https://docs.wto.org/imrd/directdoc.asp?DDFDocuments/u/G/TBTN26/BDI736.docx", "https://docs.wto.org/imrd/directdoc.asp?DDFDocuments/u/G/TBTN26/BDI736.docx")</f>
        <v>https://docs.wto.org/imrd/directdoc.asp?DDFDocuments/u/G/TBTN26/BDI736.docx</v>
      </c>
      <c r="U177" t="str">
        <f>HYPERLINK("https://docs.wto.org/imrd/directdoc.asp?DDFDocuments/v/G/TBTN26/BDI736.docx", "https://docs.wto.org/imrd/directdoc.asp?DDFDocuments/v/G/TBTN26/BDI736.docx")</f>
        <v>https://docs.wto.org/imrd/directdoc.asp?DDFDocuments/v/G/TBTN26/BDI736.docx</v>
      </c>
      <c r="V177" t="s">
        <v>46</v>
      </c>
      <c r="W177" t="s">
        <v>47</v>
      </c>
      <c r="X177" t="s">
        <v>47</v>
      </c>
      <c r="Y177" t="s">
        <v>47</v>
      </c>
      <c r="Z177" t="s">
        <v>47</v>
      </c>
      <c r="AA177" t="s">
        <v>47</v>
      </c>
      <c r="AB177" t="s">
        <v>47</v>
      </c>
      <c r="AC177" s="2" t="s">
        <v>715</v>
      </c>
      <c r="AD177" t="s">
        <v>41</v>
      </c>
      <c r="AE177" t="s">
        <v>41</v>
      </c>
      <c r="AF177" t="s">
        <v>41</v>
      </c>
      <c r="AG177" t="s">
        <v>41</v>
      </c>
      <c r="AH177" t="s">
        <v>41</v>
      </c>
      <c r="AI177" s="2" t="s">
        <v>41</v>
      </c>
    </row>
    <row r="178" spans="1:35" ht="135" x14ac:dyDescent="0.25">
      <c r="A178" s="8" t="s">
        <v>651</v>
      </c>
      <c r="B178" s="6" t="s">
        <v>284</v>
      </c>
      <c r="C178" s="7">
        <v>46121</v>
      </c>
      <c r="D178" s="9" t="str">
        <f>HYPERLINK("https://www.epingalert.org/en/Search?viewData= G/TBT/N/BDI/736, G/TBT/N/KEN/2026, G/TBT/N/RWA/1386, G/TBT/N/TZA/1571, G/TBT/N/UGA/2336"," G/TBT/N/BDI/736, G/TBT/N/KEN/2026, G/TBT/N/RWA/1386, G/TBT/N/TZA/1571, G/TBT/N/UGA/2336")</f>
        <v xml:space="preserve"> G/TBT/N/BDI/736, G/TBT/N/KEN/2026, G/TBT/N/RWA/1386, G/TBT/N/TZA/1571, G/TBT/N/UGA/2336</v>
      </c>
      <c r="E178" s="8" t="s">
        <v>712</v>
      </c>
      <c r="F178" s="8" t="s">
        <v>713</v>
      </c>
      <c r="H178" s="8" t="s">
        <v>41</v>
      </c>
      <c r="I178" s="8" t="s">
        <v>652</v>
      </c>
      <c r="J178" s="8" t="s">
        <v>653</v>
      </c>
      <c r="K178" s="8" t="s">
        <v>41</v>
      </c>
      <c r="L178" s="8" t="s">
        <v>41</v>
      </c>
      <c r="M178" s="6"/>
      <c r="N178" s="7">
        <v>46181</v>
      </c>
      <c r="O178" s="7" t="s">
        <v>42</v>
      </c>
      <c r="P178" s="7" t="s">
        <v>43</v>
      </c>
      <c r="Q178" s="6" t="s">
        <v>44</v>
      </c>
      <c r="R178" s="8" t="s">
        <v>714</v>
      </c>
      <c r="S178" t="str">
        <f>HYPERLINK("https://docs.wto.org/imrd/directdoc.asp?DDFDocuments/t/G/TBTN26/BDI736.docx", "https://docs.wto.org/imrd/directdoc.asp?DDFDocuments/t/G/TBTN26/BDI736.docx")</f>
        <v>https://docs.wto.org/imrd/directdoc.asp?DDFDocuments/t/G/TBTN26/BDI736.docx</v>
      </c>
      <c r="T178" t="str">
        <f>HYPERLINK("https://docs.wto.org/imrd/directdoc.asp?DDFDocuments/u/G/TBTN26/BDI736.docx", "https://docs.wto.org/imrd/directdoc.asp?DDFDocuments/u/G/TBTN26/BDI736.docx")</f>
        <v>https://docs.wto.org/imrd/directdoc.asp?DDFDocuments/u/G/TBTN26/BDI736.docx</v>
      </c>
      <c r="U178" t="str">
        <f>HYPERLINK("https://docs.wto.org/imrd/directdoc.asp?DDFDocuments/v/G/TBTN26/BDI736.docx", "https://docs.wto.org/imrd/directdoc.asp?DDFDocuments/v/G/TBTN26/BDI736.docx")</f>
        <v>https://docs.wto.org/imrd/directdoc.asp?DDFDocuments/v/G/TBTN26/BDI736.docx</v>
      </c>
      <c r="V178" t="s">
        <v>46</v>
      </c>
      <c r="W178" t="s">
        <v>47</v>
      </c>
      <c r="X178" t="s">
        <v>47</v>
      </c>
      <c r="Y178" t="s">
        <v>47</v>
      </c>
      <c r="Z178" t="s">
        <v>47</v>
      </c>
      <c r="AA178" t="s">
        <v>47</v>
      </c>
      <c r="AB178" t="s">
        <v>47</v>
      </c>
      <c r="AC178" s="2" t="s">
        <v>715</v>
      </c>
      <c r="AD178" t="s">
        <v>41</v>
      </c>
      <c r="AE178" t="s">
        <v>41</v>
      </c>
      <c r="AF178" t="s">
        <v>41</v>
      </c>
      <c r="AG178" t="s">
        <v>41</v>
      </c>
      <c r="AH178" t="s">
        <v>41</v>
      </c>
      <c r="AI178" s="2" t="s">
        <v>41</v>
      </c>
    </row>
    <row r="179" spans="1:35" ht="135" x14ac:dyDescent="0.25">
      <c r="A179" s="8" t="s">
        <v>651</v>
      </c>
      <c r="B179" s="6" t="s">
        <v>285</v>
      </c>
      <c r="C179" s="7">
        <v>46121</v>
      </c>
      <c r="D179" s="9" t="str">
        <f>HYPERLINK("https://www.epingalert.org/en/Search?viewData= G/TBT/N/BDI/736, G/TBT/N/KEN/2026, G/TBT/N/RWA/1386, G/TBT/N/TZA/1571, G/TBT/N/UGA/2336"," G/TBT/N/BDI/736, G/TBT/N/KEN/2026, G/TBT/N/RWA/1386, G/TBT/N/TZA/1571, G/TBT/N/UGA/2336")</f>
        <v xml:space="preserve"> G/TBT/N/BDI/736, G/TBT/N/KEN/2026, G/TBT/N/RWA/1386, G/TBT/N/TZA/1571, G/TBT/N/UGA/2336</v>
      </c>
      <c r="E179" s="8" t="s">
        <v>712</v>
      </c>
      <c r="F179" s="8" t="s">
        <v>713</v>
      </c>
      <c r="H179" s="8" t="s">
        <v>41</v>
      </c>
      <c r="I179" s="8" t="s">
        <v>652</v>
      </c>
      <c r="J179" s="8" t="s">
        <v>653</v>
      </c>
      <c r="K179" s="8" t="s">
        <v>41</v>
      </c>
      <c r="L179" s="8" t="s">
        <v>41</v>
      </c>
      <c r="M179" s="6"/>
      <c r="N179" s="7">
        <v>46181</v>
      </c>
      <c r="O179" s="7" t="s">
        <v>42</v>
      </c>
      <c r="P179" s="7" t="s">
        <v>43</v>
      </c>
      <c r="Q179" s="6" t="s">
        <v>44</v>
      </c>
      <c r="R179" s="8" t="s">
        <v>714</v>
      </c>
      <c r="S179" t="str">
        <f>HYPERLINK("https://docs.wto.org/imrd/directdoc.asp?DDFDocuments/t/G/TBTN26/BDI736.docx", "https://docs.wto.org/imrd/directdoc.asp?DDFDocuments/t/G/TBTN26/BDI736.docx")</f>
        <v>https://docs.wto.org/imrd/directdoc.asp?DDFDocuments/t/G/TBTN26/BDI736.docx</v>
      </c>
      <c r="T179" t="str">
        <f>HYPERLINK("https://docs.wto.org/imrd/directdoc.asp?DDFDocuments/u/G/TBTN26/BDI736.docx", "https://docs.wto.org/imrd/directdoc.asp?DDFDocuments/u/G/TBTN26/BDI736.docx")</f>
        <v>https://docs.wto.org/imrd/directdoc.asp?DDFDocuments/u/G/TBTN26/BDI736.docx</v>
      </c>
      <c r="U179" t="str">
        <f>HYPERLINK("https://docs.wto.org/imrd/directdoc.asp?DDFDocuments/v/G/TBTN26/BDI736.docx", "https://docs.wto.org/imrd/directdoc.asp?DDFDocuments/v/G/TBTN26/BDI736.docx")</f>
        <v>https://docs.wto.org/imrd/directdoc.asp?DDFDocuments/v/G/TBTN26/BDI736.docx</v>
      </c>
      <c r="V179" t="s">
        <v>46</v>
      </c>
      <c r="W179" t="s">
        <v>47</v>
      </c>
      <c r="X179" t="s">
        <v>47</v>
      </c>
      <c r="Y179" t="s">
        <v>47</v>
      </c>
      <c r="Z179" t="s">
        <v>47</v>
      </c>
      <c r="AA179" t="s">
        <v>47</v>
      </c>
      <c r="AB179" t="s">
        <v>47</v>
      </c>
      <c r="AC179" s="2" t="s">
        <v>715</v>
      </c>
      <c r="AD179" t="s">
        <v>41</v>
      </c>
      <c r="AE179" t="s">
        <v>41</v>
      </c>
      <c r="AF179" t="s">
        <v>41</v>
      </c>
      <c r="AG179" t="s">
        <v>41</v>
      </c>
      <c r="AH179" t="s">
        <v>41</v>
      </c>
      <c r="AI179" s="2" t="s">
        <v>41</v>
      </c>
    </row>
    <row r="180" spans="1:35" ht="135" x14ac:dyDescent="0.25">
      <c r="A180" s="8" t="s">
        <v>651</v>
      </c>
      <c r="B180" s="6" t="s">
        <v>286</v>
      </c>
      <c r="C180" s="7">
        <v>46121</v>
      </c>
      <c r="D180" s="9" t="str">
        <f>HYPERLINK("https://www.epingalert.org/en/Search?viewData= G/TBT/N/BDI/736, G/TBT/N/KEN/2026, G/TBT/N/RWA/1386, G/TBT/N/TZA/1571, G/TBT/N/UGA/2336"," G/TBT/N/BDI/736, G/TBT/N/KEN/2026, G/TBT/N/RWA/1386, G/TBT/N/TZA/1571, G/TBT/N/UGA/2336")</f>
        <v xml:space="preserve"> G/TBT/N/BDI/736, G/TBT/N/KEN/2026, G/TBT/N/RWA/1386, G/TBT/N/TZA/1571, G/TBT/N/UGA/2336</v>
      </c>
      <c r="E180" s="8" t="s">
        <v>712</v>
      </c>
      <c r="F180" s="8" t="s">
        <v>713</v>
      </c>
      <c r="H180" s="8" t="s">
        <v>41</v>
      </c>
      <c r="I180" s="8" t="s">
        <v>652</v>
      </c>
      <c r="J180" s="8" t="s">
        <v>653</v>
      </c>
      <c r="K180" s="8" t="s">
        <v>41</v>
      </c>
      <c r="L180" s="8" t="s">
        <v>41</v>
      </c>
      <c r="M180" s="6"/>
      <c r="N180" s="7">
        <v>46181</v>
      </c>
      <c r="O180" s="7" t="s">
        <v>42</v>
      </c>
      <c r="P180" s="7" t="s">
        <v>43</v>
      </c>
      <c r="Q180" s="6" t="s">
        <v>44</v>
      </c>
      <c r="R180" s="8" t="s">
        <v>714</v>
      </c>
      <c r="S180" t="str">
        <f>HYPERLINK("https://docs.wto.org/imrd/directdoc.asp?DDFDocuments/t/G/TBTN26/BDI736.docx", "https://docs.wto.org/imrd/directdoc.asp?DDFDocuments/t/G/TBTN26/BDI736.docx")</f>
        <v>https://docs.wto.org/imrd/directdoc.asp?DDFDocuments/t/G/TBTN26/BDI736.docx</v>
      </c>
      <c r="T180" t="str">
        <f>HYPERLINK("https://docs.wto.org/imrd/directdoc.asp?DDFDocuments/u/G/TBTN26/BDI736.docx", "https://docs.wto.org/imrd/directdoc.asp?DDFDocuments/u/G/TBTN26/BDI736.docx")</f>
        <v>https://docs.wto.org/imrd/directdoc.asp?DDFDocuments/u/G/TBTN26/BDI736.docx</v>
      </c>
      <c r="U180" t="str">
        <f>HYPERLINK("https://docs.wto.org/imrd/directdoc.asp?DDFDocuments/v/G/TBTN26/BDI736.docx", "https://docs.wto.org/imrd/directdoc.asp?DDFDocuments/v/G/TBTN26/BDI736.docx")</f>
        <v>https://docs.wto.org/imrd/directdoc.asp?DDFDocuments/v/G/TBTN26/BDI736.docx</v>
      </c>
      <c r="V180" t="s">
        <v>46</v>
      </c>
      <c r="W180" t="s">
        <v>47</v>
      </c>
      <c r="X180" t="s">
        <v>47</v>
      </c>
      <c r="Y180" t="s">
        <v>47</v>
      </c>
      <c r="Z180" t="s">
        <v>47</v>
      </c>
      <c r="AA180" t="s">
        <v>47</v>
      </c>
      <c r="AB180" t="s">
        <v>47</v>
      </c>
      <c r="AC180" s="2" t="s">
        <v>715</v>
      </c>
      <c r="AD180" t="s">
        <v>41</v>
      </c>
      <c r="AE180" t="s">
        <v>41</v>
      </c>
      <c r="AF180" t="s">
        <v>41</v>
      </c>
      <c r="AG180" t="s">
        <v>41</v>
      </c>
      <c r="AH180" t="s">
        <v>41</v>
      </c>
      <c r="AI180" s="2" t="s">
        <v>41</v>
      </c>
    </row>
    <row r="181" spans="1:35" ht="105" x14ac:dyDescent="0.25">
      <c r="A181" s="8" t="s">
        <v>718</v>
      </c>
      <c r="B181" s="6" t="s">
        <v>274</v>
      </c>
      <c r="C181" s="7">
        <v>46121</v>
      </c>
      <c r="D181" s="9" t="str">
        <f>HYPERLINK("https://www.epingalert.org/en/Search?viewData= G/TBT/N/BDI/737, G/TBT/N/KEN/2027, G/TBT/N/RWA/1387, G/TBT/N/TZA/1572, G/TBT/N/UGA/2337"," G/TBT/N/BDI/737, G/TBT/N/KEN/2027, G/TBT/N/RWA/1387, G/TBT/N/TZA/1572, G/TBT/N/UGA/2337")</f>
        <v xml:space="preserve"> G/TBT/N/BDI/737, G/TBT/N/KEN/2027, G/TBT/N/RWA/1387, G/TBT/N/TZA/1572, G/TBT/N/UGA/2337</v>
      </c>
      <c r="E181" s="8" t="s">
        <v>716</v>
      </c>
      <c r="F181" s="8" t="s">
        <v>717</v>
      </c>
      <c r="H181" s="8" t="s">
        <v>41</v>
      </c>
      <c r="I181" s="8" t="s">
        <v>334</v>
      </c>
      <c r="J181" s="8" t="s">
        <v>653</v>
      </c>
      <c r="K181" s="8" t="s">
        <v>41</v>
      </c>
      <c r="L181" s="8" t="s">
        <v>41</v>
      </c>
      <c r="M181" s="6"/>
      <c r="N181" s="7">
        <v>46181</v>
      </c>
      <c r="O181" s="7" t="s">
        <v>42</v>
      </c>
      <c r="P181" s="7" t="s">
        <v>43</v>
      </c>
      <c r="Q181" s="6" t="s">
        <v>44</v>
      </c>
      <c r="R181" s="8" t="s">
        <v>719</v>
      </c>
      <c r="S181" t="str">
        <f>HYPERLINK("https://docs.wto.org/imrd/directdoc.asp?DDFDocuments/t/G/TBTN26/BDI737.docx", "https://docs.wto.org/imrd/directdoc.asp?DDFDocuments/t/G/TBTN26/BDI737.docx")</f>
        <v>https://docs.wto.org/imrd/directdoc.asp?DDFDocuments/t/G/TBTN26/BDI737.docx</v>
      </c>
      <c r="T181" t="str">
        <f>HYPERLINK("https://docs.wto.org/imrd/directdoc.asp?DDFDocuments/u/G/TBTN26/BDI737.docx", "https://docs.wto.org/imrd/directdoc.asp?DDFDocuments/u/G/TBTN26/BDI737.docx")</f>
        <v>https://docs.wto.org/imrd/directdoc.asp?DDFDocuments/u/G/TBTN26/BDI737.docx</v>
      </c>
      <c r="U181" t="str">
        <f>HYPERLINK("https://docs.wto.org/imrd/directdoc.asp?DDFDocuments/v/G/TBTN26/BDI737.docx", "https://docs.wto.org/imrd/directdoc.asp?DDFDocuments/v/G/TBTN26/BDI737.docx")</f>
        <v>https://docs.wto.org/imrd/directdoc.asp?DDFDocuments/v/G/TBTN26/BDI737.docx</v>
      </c>
      <c r="V181" t="s">
        <v>46</v>
      </c>
      <c r="W181" t="s">
        <v>47</v>
      </c>
      <c r="X181" t="s">
        <v>47</v>
      </c>
      <c r="Y181" t="s">
        <v>47</v>
      </c>
      <c r="Z181" t="s">
        <v>47</v>
      </c>
      <c r="AA181" t="s">
        <v>47</v>
      </c>
      <c r="AB181" t="s">
        <v>47</v>
      </c>
      <c r="AC181" s="2" t="s">
        <v>720</v>
      </c>
      <c r="AD181" t="s">
        <v>41</v>
      </c>
      <c r="AE181" t="s">
        <v>41</v>
      </c>
      <c r="AF181" t="s">
        <v>41</v>
      </c>
      <c r="AG181" t="s">
        <v>41</v>
      </c>
      <c r="AH181" t="s">
        <v>41</v>
      </c>
      <c r="AI181" s="2" t="s">
        <v>41</v>
      </c>
    </row>
    <row r="182" spans="1:35" ht="105" x14ac:dyDescent="0.25">
      <c r="A182" s="8" t="s">
        <v>718</v>
      </c>
      <c r="B182" s="6" t="s">
        <v>283</v>
      </c>
      <c r="C182" s="7">
        <v>46121</v>
      </c>
      <c r="D182" s="9" t="str">
        <f>HYPERLINK("https://www.epingalert.org/en/Search?viewData= G/TBT/N/BDI/737, G/TBT/N/KEN/2027, G/TBT/N/RWA/1387, G/TBT/N/TZA/1572, G/TBT/N/UGA/2337"," G/TBT/N/BDI/737, G/TBT/N/KEN/2027, G/TBT/N/RWA/1387, G/TBT/N/TZA/1572, G/TBT/N/UGA/2337")</f>
        <v xml:space="preserve"> G/TBT/N/BDI/737, G/TBT/N/KEN/2027, G/TBT/N/RWA/1387, G/TBT/N/TZA/1572, G/TBT/N/UGA/2337</v>
      </c>
      <c r="E182" s="8" t="s">
        <v>716</v>
      </c>
      <c r="F182" s="8" t="s">
        <v>717</v>
      </c>
      <c r="H182" s="8" t="s">
        <v>41</v>
      </c>
      <c r="I182" s="8" t="s">
        <v>334</v>
      </c>
      <c r="J182" s="8" t="s">
        <v>653</v>
      </c>
      <c r="K182" s="8" t="s">
        <v>41</v>
      </c>
      <c r="L182" s="8" t="s">
        <v>41</v>
      </c>
      <c r="M182" s="6"/>
      <c r="N182" s="7">
        <v>46181</v>
      </c>
      <c r="O182" s="7" t="s">
        <v>42</v>
      </c>
      <c r="P182" s="7" t="s">
        <v>43</v>
      </c>
      <c r="Q182" s="6" t="s">
        <v>44</v>
      </c>
      <c r="R182" s="8" t="s">
        <v>719</v>
      </c>
      <c r="S182" t="str">
        <f>HYPERLINK("https://docs.wto.org/imrd/directdoc.asp?DDFDocuments/t/G/TBTN26/BDI737.docx", "https://docs.wto.org/imrd/directdoc.asp?DDFDocuments/t/G/TBTN26/BDI737.docx")</f>
        <v>https://docs.wto.org/imrd/directdoc.asp?DDFDocuments/t/G/TBTN26/BDI737.docx</v>
      </c>
      <c r="T182" t="str">
        <f>HYPERLINK("https://docs.wto.org/imrd/directdoc.asp?DDFDocuments/u/G/TBTN26/BDI737.docx", "https://docs.wto.org/imrd/directdoc.asp?DDFDocuments/u/G/TBTN26/BDI737.docx")</f>
        <v>https://docs.wto.org/imrd/directdoc.asp?DDFDocuments/u/G/TBTN26/BDI737.docx</v>
      </c>
      <c r="U182" t="str">
        <f>HYPERLINK("https://docs.wto.org/imrd/directdoc.asp?DDFDocuments/v/G/TBTN26/BDI737.docx", "https://docs.wto.org/imrd/directdoc.asp?DDFDocuments/v/G/TBTN26/BDI737.docx")</f>
        <v>https://docs.wto.org/imrd/directdoc.asp?DDFDocuments/v/G/TBTN26/BDI737.docx</v>
      </c>
      <c r="V182" t="s">
        <v>46</v>
      </c>
      <c r="W182" t="s">
        <v>47</v>
      </c>
      <c r="X182" t="s">
        <v>47</v>
      </c>
      <c r="Y182" t="s">
        <v>47</v>
      </c>
      <c r="Z182" t="s">
        <v>47</v>
      </c>
      <c r="AA182" t="s">
        <v>47</v>
      </c>
      <c r="AB182" t="s">
        <v>47</v>
      </c>
      <c r="AC182" s="2" t="s">
        <v>720</v>
      </c>
      <c r="AD182" t="s">
        <v>41</v>
      </c>
      <c r="AE182" t="s">
        <v>41</v>
      </c>
      <c r="AF182" t="s">
        <v>41</v>
      </c>
      <c r="AG182" t="s">
        <v>41</v>
      </c>
      <c r="AH182" t="s">
        <v>41</v>
      </c>
      <c r="AI182" s="2" t="s">
        <v>41</v>
      </c>
    </row>
    <row r="183" spans="1:35" ht="105" x14ac:dyDescent="0.25">
      <c r="A183" s="8" t="s">
        <v>718</v>
      </c>
      <c r="B183" s="6" t="s">
        <v>284</v>
      </c>
      <c r="C183" s="7">
        <v>46121</v>
      </c>
      <c r="D183" s="9" t="str">
        <f>HYPERLINK("https://www.epingalert.org/en/Search?viewData= G/TBT/N/BDI/737, G/TBT/N/KEN/2027, G/TBT/N/RWA/1387, G/TBT/N/TZA/1572, G/TBT/N/UGA/2337"," G/TBT/N/BDI/737, G/TBT/N/KEN/2027, G/TBT/N/RWA/1387, G/TBT/N/TZA/1572, G/TBT/N/UGA/2337")</f>
        <v xml:space="preserve"> G/TBT/N/BDI/737, G/TBT/N/KEN/2027, G/TBT/N/RWA/1387, G/TBT/N/TZA/1572, G/TBT/N/UGA/2337</v>
      </c>
      <c r="E183" s="8" t="s">
        <v>716</v>
      </c>
      <c r="F183" s="8" t="s">
        <v>717</v>
      </c>
      <c r="H183" s="8" t="s">
        <v>41</v>
      </c>
      <c r="I183" s="8" t="s">
        <v>334</v>
      </c>
      <c r="J183" s="8" t="s">
        <v>653</v>
      </c>
      <c r="K183" s="8" t="s">
        <v>41</v>
      </c>
      <c r="L183" s="8" t="s">
        <v>41</v>
      </c>
      <c r="M183" s="6"/>
      <c r="N183" s="7">
        <v>46181</v>
      </c>
      <c r="O183" s="7" t="s">
        <v>42</v>
      </c>
      <c r="P183" s="7" t="s">
        <v>43</v>
      </c>
      <c r="Q183" s="6" t="s">
        <v>44</v>
      </c>
      <c r="R183" s="8" t="s">
        <v>719</v>
      </c>
      <c r="S183" t="str">
        <f>HYPERLINK("https://docs.wto.org/imrd/directdoc.asp?DDFDocuments/t/G/TBTN26/BDI737.docx", "https://docs.wto.org/imrd/directdoc.asp?DDFDocuments/t/G/TBTN26/BDI737.docx")</f>
        <v>https://docs.wto.org/imrd/directdoc.asp?DDFDocuments/t/G/TBTN26/BDI737.docx</v>
      </c>
      <c r="T183" t="str">
        <f>HYPERLINK("https://docs.wto.org/imrd/directdoc.asp?DDFDocuments/u/G/TBTN26/BDI737.docx", "https://docs.wto.org/imrd/directdoc.asp?DDFDocuments/u/G/TBTN26/BDI737.docx")</f>
        <v>https://docs.wto.org/imrd/directdoc.asp?DDFDocuments/u/G/TBTN26/BDI737.docx</v>
      </c>
      <c r="U183" t="str">
        <f>HYPERLINK("https://docs.wto.org/imrd/directdoc.asp?DDFDocuments/v/G/TBTN26/BDI737.docx", "https://docs.wto.org/imrd/directdoc.asp?DDFDocuments/v/G/TBTN26/BDI737.docx")</f>
        <v>https://docs.wto.org/imrd/directdoc.asp?DDFDocuments/v/G/TBTN26/BDI737.docx</v>
      </c>
      <c r="V183" t="s">
        <v>46</v>
      </c>
      <c r="W183" t="s">
        <v>47</v>
      </c>
      <c r="X183" t="s">
        <v>47</v>
      </c>
      <c r="Y183" t="s">
        <v>47</v>
      </c>
      <c r="Z183" t="s">
        <v>47</v>
      </c>
      <c r="AA183" t="s">
        <v>47</v>
      </c>
      <c r="AB183" t="s">
        <v>47</v>
      </c>
      <c r="AC183" s="2" t="s">
        <v>720</v>
      </c>
      <c r="AD183" t="s">
        <v>41</v>
      </c>
      <c r="AE183" t="s">
        <v>41</v>
      </c>
      <c r="AF183" t="s">
        <v>41</v>
      </c>
      <c r="AG183" t="s">
        <v>41</v>
      </c>
      <c r="AH183" t="s">
        <v>41</v>
      </c>
      <c r="AI183" s="2" t="s">
        <v>41</v>
      </c>
    </row>
    <row r="184" spans="1:35" ht="105" x14ac:dyDescent="0.25">
      <c r="A184" s="8" t="s">
        <v>718</v>
      </c>
      <c r="B184" s="6" t="s">
        <v>285</v>
      </c>
      <c r="C184" s="7">
        <v>46121</v>
      </c>
      <c r="D184" s="9" t="str">
        <f>HYPERLINK("https://www.epingalert.org/en/Search?viewData= G/TBT/N/BDI/737, G/TBT/N/KEN/2027, G/TBT/N/RWA/1387, G/TBT/N/TZA/1572, G/TBT/N/UGA/2337"," G/TBT/N/BDI/737, G/TBT/N/KEN/2027, G/TBT/N/RWA/1387, G/TBT/N/TZA/1572, G/TBT/N/UGA/2337")</f>
        <v xml:space="preserve"> G/TBT/N/BDI/737, G/TBT/N/KEN/2027, G/TBT/N/RWA/1387, G/TBT/N/TZA/1572, G/TBT/N/UGA/2337</v>
      </c>
      <c r="E184" s="8" t="s">
        <v>716</v>
      </c>
      <c r="F184" s="8" t="s">
        <v>717</v>
      </c>
      <c r="H184" s="8" t="s">
        <v>41</v>
      </c>
      <c r="I184" s="8" t="s">
        <v>334</v>
      </c>
      <c r="J184" s="8" t="s">
        <v>653</v>
      </c>
      <c r="K184" s="8" t="s">
        <v>41</v>
      </c>
      <c r="L184" s="8" t="s">
        <v>41</v>
      </c>
      <c r="M184" s="6"/>
      <c r="N184" s="7">
        <v>46181</v>
      </c>
      <c r="O184" s="7" t="s">
        <v>42</v>
      </c>
      <c r="P184" s="7" t="s">
        <v>43</v>
      </c>
      <c r="Q184" s="6" t="s">
        <v>44</v>
      </c>
      <c r="R184" s="8" t="s">
        <v>719</v>
      </c>
      <c r="S184" t="str">
        <f>HYPERLINK("https://docs.wto.org/imrd/directdoc.asp?DDFDocuments/t/G/TBTN26/BDI737.docx", "https://docs.wto.org/imrd/directdoc.asp?DDFDocuments/t/G/TBTN26/BDI737.docx")</f>
        <v>https://docs.wto.org/imrd/directdoc.asp?DDFDocuments/t/G/TBTN26/BDI737.docx</v>
      </c>
      <c r="T184" t="str">
        <f>HYPERLINK("https://docs.wto.org/imrd/directdoc.asp?DDFDocuments/u/G/TBTN26/BDI737.docx", "https://docs.wto.org/imrd/directdoc.asp?DDFDocuments/u/G/TBTN26/BDI737.docx")</f>
        <v>https://docs.wto.org/imrd/directdoc.asp?DDFDocuments/u/G/TBTN26/BDI737.docx</v>
      </c>
      <c r="U184" t="str">
        <f>HYPERLINK("https://docs.wto.org/imrd/directdoc.asp?DDFDocuments/v/G/TBTN26/BDI737.docx", "https://docs.wto.org/imrd/directdoc.asp?DDFDocuments/v/G/TBTN26/BDI737.docx")</f>
        <v>https://docs.wto.org/imrd/directdoc.asp?DDFDocuments/v/G/TBTN26/BDI737.docx</v>
      </c>
      <c r="V184" t="s">
        <v>46</v>
      </c>
      <c r="W184" t="s">
        <v>47</v>
      </c>
      <c r="X184" t="s">
        <v>47</v>
      </c>
      <c r="Y184" t="s">
        <v>47</v>
      </c>
      <c r="Z184" t="s">
        <v>47</v>
      </c>
      <c r="AA184" t="s">
        <v>47</v>
      </c>
      <c r="AB184" t="s">
        <v>47</v>
      </c>
      <c r="AC184" s="2" t="s">
        <v>720</v>
      </c>
      <c r="AD184" t="s">
        <v>41</v>
      </c>
      <c r="AE184" t="s">
        <v>41</v>
      </c>
      <c r="AF184" t="s">
        <v>41</v>
      </c>
      <c r="AG184" t="s">
        <v>41</v>
      </c>
      <c r="AH184" t="s">
        <v>41</v>
      </c>
      <c r="AI184" s="2" t="s">
        <v>41</v>
      </c>
    </row>
    <row r="185" spans="1:35" ht="105" x14ac:dyDescent="0.25">
      <c r="A185" s="8" t="s">
        <v>718</v>
      </c>
      <c r="B185" s="6" t="s">
        <v>286</v>
      </c>
      <c r="C185" s="7">
        <v>46121</v>
      </c>
      <c r="D185" s="9" t="str">
        <f>HYPERLINK("https://www.epingalert.org/en/Search?viewData= G/TBT/N/BDI/737, G/TBT/N/KEN/2027, G/TBT/N/RWA/1387, G/TBT/N/TZA/1572, G/TBT/N/UGA/2337"," G/TBT/N/BDI/737, G/TBT/N/KEN/2027, G/TBT/N/RWA/1387, G/TBT/N/TZA/1572, G/TBT/N/UGA/2337")</f>
        <v xml:space="preserve"> G/TBT/N/BDI/737, G/TBT/N/KEN/2027, G/TBT/N/RWA/1387, G/TBT/N/TZA/1572, G/TBT/N/UGA/2337</v>
      </c>
      <c r="E185" s="8" t="s">
        <v>716</v>
      </c>
      <c r="F185" s="8" t="s">
        <v>717</v>
      </c>
      <c r="H185" s="8" t="s">
        <v>41</v>
      </c>
      <c r="I185" s="8" t="s">
        <v>334</v>
      </c>
      <c r="J185" s="8" t="s">
        <v>653</v>
      </c>
      <c r="K185" s="8" t="s">
        <v>41</v>
      </c>
      <c r="L185" s="8" t="s">
        <v>41</v>
      </c>
      <c r="M185" s="6"/>
      <c r="N185" s="7">
        <v>46181</v>
      </c>
      <c r="O185" s="7" t="s">
        <v>42</v>
      </c>
      <c r="P185" s="7" t="s">
        <v>43</v>
      </c>
      <c r="Q185" s="6" t="s">
        <v>44</v>
      </c>
      <c r="R185" s="8" t="s">
        <v>719</v>
      </c>
      <c r="S185" t="str">
        <f>HYPERLINK("https://docs.wto.org/imrd/directdoc.asp?DDFDocuments/t/G/TBTN26/BDI737.docx", "https://docs.wto.org/imrd/directdoc.asp?DDFDocuments/t/G/TBTN26/BDI737.docx")</f>
        <v>https://docs.wto.org/imrd/directdoc.asp?DDFDocuments/t/G/TBTN26/BDI737.docx</v>
      </c>
      <c r="T185" t="str">
        <f>HYPERLINK("https://docs.wto.org/imrd/directdoc.asp?DDFDocuments/u/G/TBTN26/BDI737.docx", "https://docs.wto.org/imrd/directdoc.asp?DDFDocuments/u/G/TBTN26/BDI737.docx")</f>
        <v>https://docs.wto.org/imrd/directdoc.asp?DDFDocuments/u/G/TBTN26/BDI737.docx</v>
      </c>
      <c r="U185" t="str">
        <f>HYPERLINK("https://docs.wto.org/imrd/directdoc.asp?DDFDocuments/v/G/TBTN26/BDI737.docx", "https://docs.wto.org/imrd/directdoc.asp?DDFDocuments/v/G/TBTN26/BDI737.docx")</f>
        <v>https://docs.wto.org/imrd/directdoc.asp?DDFDocuments/v/G/TBTN26/BDI737.docx</v>
      </c>
      <c r="V185" t="s">
        <v>46</v>
      </c>
      <c r="W185" t="s">
        <v>47</v>
      </c>
      <c r="X185" t="s">
        <v>47</v>
      </c>
      <c r="Y185" t="s">
        <v>47</v>
      </c>
      <c r="Z185" t="s">
        <v>47</v>
      </c>
      <c r="AA185" t="s">
        <v>47</v>
      </c>
      <c r="AB185" t="s">
        <v>47</v>
      </c>
      <c r="AC185" s="2" t="s">
        <v>720</v>
      </c>
      <c r="AD185" t="s">
        <v>41</v>
      </c>
      <c r="AE185" t="s">
        <v>41</v>
      </c>
      <c r="AF185" t="s">
        <v>41</v>
      </c>
      <c r="AG185" t="s">
        <v>41</v>
      </c>
      <c r="AH185" t="s">
        <v>41</v>
      </c>
      <c r="AI185" s="2" t="s">
        <v>41</v>
      </c>
    </row>
    <row r="186" spans="1:35" ht="45" x14ac:dyDescent="0.25">
      <c r="A186" s="8" t="s">
        <v>718</v>
      </c>
      <c r="B186" s="6" t="s">
        <v>274</v>
      </c>
      <c r="C186" s="7">
        <v>46121</v>
      </c>
      <c r="D186" s="9" t="str">
        <f>HYPERLINK("https://www.epingalert.org/en/Search?viewData= G/TBT/N/BDI/738, G/TBT/N/KEN/2028, G/TBT/N/RWA/1388, G/TBT/N/TZA/1573, G/TBT/N/UGA/2338"," G/TBT/N/BDI/738, G/TBT/N/KEN/2028, G/TBT/N/RWA/1388, G/TBT/N/TZA/1573, G/TBT/N/UGA/2338")</f>
        <v xml:space="preserve"> G/TBT/N/BDI/738, G/TBT/N/KEN/2028, G/TBT/N/RWA/1388, G/TBT/N/TZA/1573, G/TBT/N/UGA/2338</v>
      </c>
      <c r="E186" s="8" t="s">
        <v>721</v>
      </c>
      <c r="F186" s="8" t="s">
        <v>722</v>
      </c>
      <c r="H186" s="8" t="s">
        <v>41</v>
      </c>
      <c r="I186" s="8" t="s">
        <v>334</v>
      </c>
      <c r="J186" s="8" t="s">
        <v>653</v>
      </c>
      <c r="K186" s="8" t="s">
        <v>41</v>
      </c>
      <c r="L186" s="8" t="s">
        <v>41</v>
      </c>
      <c r="M186" s="6"/>
      <c r="N186" s="7">
        <v>46181</v>
      </c>
      <c r="O186" s="7" t="s">
        <v>42</v>
      </c>
      <c r="P186" s="7" t="s">
        <v>43</v>
      </c>
      <c r="Q186" s="6" t="s">
        <v>44</v>
      </c>
      <c r="R186" s="8" t="s">
        <v>723</v>
      </c>
      <c r="S186" t="str">
        <f>HYPERLINK("https://docs.wto.org/imrd/directdoc.asp?DDFDocuments/t/G/TBTN26/BDI738.docx", "https://docs.wto.org/imrd/directdoc.asp?DDFDocuments/t/G/TBTN26/BDI738.docx")</f>
        <v>https://docs.wto.org/imrd/directdoc.asp?DDFDocuments/t/G/TBTN26/BDI738.docx</v>
      </c>
      <c r="T186" t="str">
        <f>HYPERLINK("https://docs.wto.org/imrd/directdoc.asp?DDFDocuments/u/G/TBTN26/BDI738.docx", "https://docs.wto.org/imrd/directdoc.asp?DDFDocuments/u/G/TBTN26/BDI738.docx")</f>
        <v>https://docs.wto.org/imrd/directdoc.asp?DDFDocuments/u/G/TBTN26/BDI738.docx</v>
      </c>
      <c r="U186" t="str">
        <f>HYPERLINK("https://docs.wto.org/imrd/directdoc.asp?DDFDocuments/v/G/TBTN26/BDI738.docx", "https://docs.wto.org/imrd/directdoc.asp?DDFDocuments/v/G/TBTN26/BDI738.docx")</f>
        <v>https://docs.wto.org/imrd/directdoc.asp?DDFDocuments/v/G/TBTN26/BDI738.docx</v>
      </c>
      <c r="V186" t="s">
        <v>46</v>
      </c>
      <c r="W186" t="s">
        <v>47</v>
      </c>
      <c r="X186" t="s">
        <v>47</v>
      </c>
      <c r="Y186" t="s">
        <v>47</v>
      </c>
      <c r="Z186" t="s">
        <v>47</v>
      </c>
      <c r="AA186" t="s">
        <v>47</v>
      </c>
      <c r="AB186" t="s">
        <v>47</v>
      </c>
      <c r="AC186" s="2" t="s">
        <v>724</v>
      </c>
      <c r="AD186" t="s">
        <v>41</v>
      </c>
      <c r="AE186" t="s">
        <v>41</v>
      </c>
      <c r="AF186" t="s">
        <v>41</v>
      </c>
      <c r="AG186" t="s">
        <v>41</v>
      </c>
      <c r="AH186" t="s">
        <v>41</v>
      </c>
      <c r="AI186" s="2" t="s">
        <v>41</v>
      </c>
    </row>
    <row r="187" spans="1:35" ht="45" x14ac:dyDescent="0.25">
      <c r="A187" s="8" t="s">
        <v>718</v>
      </c>
      <c r="B187" s="6" t="s">
        <v>283</v>
      </c>
      <c r="C187" s="7">
        <v>46121</v>
      </c>
      <c r="D187" s="9" t="str">
        <f>HYPERLINK("https://www.epingalert.org/en/Search?viewData= G/TBT/N/BDI/738, G/TBT/N/KEN/2028, G/TBT/N/RWA/1388, G/TBT/N/TZA/1573, G/TBT/N/UGA/2338"," G/TBT/N/BDI/738, G/TBT/N/KEN/2028, G/TBT/N/RWA/1388, G/TBT/N/TZA/1573, G/TBT/N/UGA/2338")</f>
        <v xml:space="preserve"> G/TBT/N/BDI/738, G/TBT/N/KEN/2028, G/TBT/N/RWA/1388, G/TBT/N/TZA/1573, G/TBT/N/UGA/2338</v>
      </c>
      <c r="E187" s="8" t="s">
        <v>721</v>
      </c>
      <c r="F187" s="8" t="s">
        <v>722</v>
      </c>
      <c r="H187" s="8" t="s">
        <v>41</v>
      </c>
      <c r="I187" s="8" t="s">
        <v>334</v>
      </c>
      <c r="J187" s="8" t="s">
        <v>653</v>
      </c>
      <c r="K187" s="8" t="s">
        <v>41</v>
      </c>
      <c r="L187" s="8" t="s">
        <v>41</v>
      </c>
      <c r="M187" s="6"/>
      <c r="N187" s="7">
        <v>46181</v>
      </c>
      <c r="O187" s="7" t="s">
        <v>42</v>
      </c>
      <c r="P187" s="7" t="s">
        <v>43</v>
      </c>
      <c r="Q187" s="6" t="s">
        <v>44</v>
      </c>
      <c r="R187" s="8" t="s">
        <v>723</v>
      </c>
      <c r="S187" t="str">
        <f>HYPERLINK("https://docs.wto.org/imrd/directdoc.asp?DDFDocuments/t/G/TBTN26/BDI738.docx", "https://docs.wto.org/imrd/directdoc.asp?DDFDocuments/t/G/TBTN26/BDI738.docx")</f>
        <v>https://docs.wto.org/imrd/directdoc.asp?DDFDocuments/t/G/TBTN26/BDI738.docx</v>
      </c>
      <c r="T187" t="str">
        <f>HYPERLINK("https://docs.wto.org/imrd/directdoc.asp?DDFDocuments/u/G/TBTN26/BDI738.docx", "https://docs.wto.org/imrd/directdoc.asp?DDFDocuments/u/G/TBTN26/BDI738.docx")</f>
        <v>https://docs.wto.org/imrd/directdoc.asp?DDFDocuments/u/G/TBTN26/BDI738.docx</v>
      </c>
      <c r="U187" t="str">
        <f>HYPERLINK("https://docs.wto.org/imrd/directdoc.asp?DDFDocuments/v/G/TBTN26/BDI738.docx", "https://docs.wto.org/imrd/directdoc.asp?DDFDocuments/v/G/TBTN26/BDI738.docx")</f>
        <v>https://docs.wto.org/imrd/directdoc.asp?DDFDocuments/v/G/TBTN26/BDI738.docx</v>
      </c>
      <c r="V187" t="s">
        <v>46</v>
      </c>
      <c r="W187" t="s">
        <v>47</v>
      </c>
      <c r="X187" t="s">
        <v>47</v>
      </c>
      <c r="Y187" t="s">
        <v>47</v>
      </c>
      <c r="Z187" t="s">
        <v>47</v>
      </c>
      <c r="AA187" t="s">
        <v>47</v>
      </c>
      <c r="AB187" t="s">
        <v>47</v>
      </c>
      <c r="AC187" s="2" t="s">
        <v>724</v>
      </c>
      <c r="AD187" t="s">
        <v>41</v>
      </c>
      <c r="AE187" t="s">
        <v>41</v>
      </c>
      <c r="AF187" t="s">
        <v>41</v>
      </c>
      <c r="AG187" t="s">
        <v>41</v>
      </c>
      <c r="AH187" t="s">
        <v>41</v>
      </c>
      <c r="AI187" s="2" t="s">
        <v>41</v>
      </c>
    </row>
    <row r="188" spans="1:35" ht="45" x14ac:dyDescent="0.25">
      <c r="A188" s="8" t="s">
        <v>718</v>
      </c>
      <c r="B188" s="6" t="s">
        <v>284</v>
      </c>
      <c r="C188" s="7">
        <v>46121</v>
      </c>
      <c r="D188" s="9" t="str">
        <f>HYPERLINK("https://www.epingalert.org/en/Search?viewData= G/TBT/N/BDI/738, G/TBT/N/KEN/2028, G/TBT/N/RWA/1388, G/TBT/N/TZA/1573, G/TBT/N/UGA/2338"," G/TBT/N/BDI/738, G/TBT/N/KEN/2028, G/TBT/N/RWA/1388, G/TBT/N/TZA/1573, G/TBT/N/UGA/2338")</f>
        <v xml:space="preserve"> G/TBT/N/BDI/738, G/TBT/N/KEN/2028, G/TBT/N/RWA/1388, G/TBT/N/TZA/1573, G/TBT/N/UGA/2338</v>
      </c>
      <c r="E188" s="8" t="s">
        <v>721</v>
      </c>
      <c r="F188" s="8" t="s">
        <v>722</v>
      </c>
      <c r="H188" s="8" t="s">
        <v>41</v>
      </c>
      <c r="I188" s="8" t="s">
        <v>334</v>
      </c>
      <c r="J188" s="8" t="s">
        <v>653</v>
      </c>
      <c r="K188" s="8" t="s">
        <v>41</v>
      </c>
      <c r="L188" s="8" t="s">
        <v>41</v>
      </c>
      <c r="M188" s="6"/>
      <c r="N188" s="7">
        <v>46181</v>
      </c>
      <c r="O188" s="7" t="s">
        <v>42</v>
      </c>
      <c r="P188" s="7" t="s">
        <v>43</v>
      </c>
      <c r="Q188" s="6" t="s">
        <v>44</v>
      </c>
      <c r="R188" s="8" t="s">
        <v>723</v>
      </c>
      <c r="S188" t="str">
        <f>HYPERLINK("https://docs.wto.org/imrd/directdoc.asp?DDFDocuments/t/G/TBTN26/BDI738.docx", "https://docs.wto.org/imrd/directdoc.asp?DDFDocuments/t/G/TBTN26/BDI738.docx")</f>
        <v>https://docs.wto.org/imrd/directdoc.asp?DDFDocuments/t/G/TBTN26/BDI738.docx</v>
      </c>
      <c r="T188" t="str">
        <f>HYPERLINK("https://docs.wto.org/imrd/directdoc.asp?DDFDocuments/u/G/TBTN26/BDI738.docx", "https://docs.wto.org/imrd/directdoc.asp?DDFDocuments/u/G/TBTN26/BDI738.docx")</f>
        <v>https://docs.wto.org/imrd/directdoc.asp?DDFDocuments/u/G/TBTN26/BDI738.docx</v>
      </c>
      <c r="U188" t="str">
        <f>HYPERLINK("https://docs.wto.org/imrd/directdoc.asp?DDFDocuments/v/G/TBTN26/BDI738.docx", "https://docs.wto.org/imrd/directdoc.asp?DDFDocuments/v/G/TBTN26/BDI738.docx")</f>
        <v>https://docs.wto.org/imrd/directdoc.asp?DDFDocuments/v/G/TBTN26/BDI738.docx</v>
      </c>
      <c r="V188" t="s">
        <v>46</v>
      </c>
      <c r="W188" t="s">
        <v>47</v>
      </c>
      <c r="X188" t="s">
        <v>47</v>
      </c>
      <c r="Y188" t="s">
        <v>47</v>
      </c>
      <c r="Z188" t="s">
        <v>47</v>
      </c>
      <c r="AA188" t="s">
        <v>47</v>
      </c>
      <c r="AB188" t="s">
        <v>47</v>
      </c>
      <c r="AC188" s="2" t="s">
        <v>724</v>
      </c>
      <c r="AD188" t="s">
        <v>41</v>
      </c>
      <c r="AE188" t="s">
        <v>41</v>
      </c>
      <c r="AF188" t="s">
        <v>41</v>
      </c>
      <c r="AG188" t="s">
        <v>41</v>
      </c>
      <c r="AH188" t="s">
        <v>41</v>
      </c>
      <c r="AI188" s="2" t="s">
        <v>41</v>
      </c>
    </row>
    <row r="189" spans="1:35" ht="45" x14ac:dyDescent="0.25">
      <c r="A189" s="8" t="s">
        <v>718</v>
      </c>
      <c r="B189" s="6" t="s">
        <v>285</v>
      </c>
      <c r="C189" s="7">
        <v>46121</v>
      </c>
      <c r="D189" s="9" t="str">
        <f>HYPERLINK("https://www.epingalert.org/en/Search?viewData= G/TBT/N/BDI/738, G/TBT/N/KEN/2028, G/TBT/N/RWA/1388, G/TBT/N/TZA/1573, G/TBT/N/UGA/2338"," G/TBT/N/BDI/738, G/TBT/N/KEN/2028, G/TBT/N/RWA/1388, G/TBT/N/TZA/1573, G/TBT/N/UGA/2338")</f>
        <v xml:space="preserve"> G/TBT/N/BDI/738, G/TBT/N/KEN/2028, G/TBT/N/RWA/1388, G/TBT/N/TZA/1573, G/TBT/N/UGA/2338</v>
      </c>
      <c r="E189" s="8" t="s">
        <v>721</v>
      </c>
      <c r="F189" s="8" t="s">
        <v>722</v>
      </c>
      <c r="H189" s="8" t="s">
        <v>41</v>
      </c>
      <c r="I189" s="8" t="s">
        <v>334</v>
      </c>
      <c r="J189" s="8" t="s">
        <v>653</v>
      </c>
      <c r="K189" s="8" t="s">
        <v>41</v>
      </c>
      <c r="L189" s="8" t="s">
        <v>41</v>
      </c>
      <c r="M189" s="6"/>
      <c r="N189" s="7">
        <v>46181</v>
      </c>
      <c r="O189" s="7" t="s">
        <v>42</v>
      </c>
      <c r="P189" s="7" t="s">
        <v>43</v>
      </c>
      <c r="Q189" s="6" t="s">
        <v>44</v>
      </c>
      <c r="R189" s="8" t="s">
        <v>723</v>
      </c>
      <c r="S189" t="str">
        <f>HYPERLINK("https://docs.wto.org/imrd/directdoc.asp?DDFDocuments/t/G/TBTN26/BDI738.docx", "https://docs.wto.org/imrd/directdoc.asp?DDFDocuments/t/G/TBTN26/BDI738.docx")</f>
        <v>https://docs.wto.org/imrd/directdoc.asp?DDFDocuments/t/G/TBTN26/BDI738.docx</v>
      </c>
      <c r="T189" t="str">
        <f>HYPERLINK("https://docs.wto.org/imrd/directdoc.asp?DDFDocuments/u/G/TBTN26/BDI738.docx", "https://docs.wto.org/imrd/directdoc.asp?DDFDocuments/u/G/TBTN26/BDI738.docx")</f>
        <v>https://docs.wto.org/imrd/directdoc.asp?DDFDocuments/u/G/TBTN26/BDI738.docx</v>
      </c>
      <c r="U189" t="str">
        <f>HYPERLINK("https://docs.wto.org/imrd/directdoc.asp?DDFDocuments/v/G/TBTN26/BDI738.docx", "https://docs.wto.org/imrd/directdoc.asp?DDFDocuments/v/G/TBTN26/BDI738.docx")</f>
        <v>https://docs.wto.org/imrd/directdoc.asp?DDFDocuments/v/G/TBTN26/BDI738.docx</v>
      </c>
      <c r="V189" t="s">
        <v>46</v>
      </c>
      <c r="W189" t="s">
        <v>47</v>
      </c>
      <c r="X189" t="s">
        <v>47</v>
      </c>
      <c r="Y189" t="s">
        <v>47</v>
      </c>
      <c r="Z189" t="s">
        <v>47</v>
      </c>
      <c r="AA189" t="s">
        <v>47</v>
      </c>
      <c r="AB189" t="s">
        <v>47</v>
      </c>
      <c r="AC189" s="2" t="s">
        <v>724</v>
      </c>
      <c r="AD189" t="s">
        <v>41</v>
      </c>
      <c r="AE189" t="s">
        <v>41</v>
      </c>
      <c r="AF189" t="s">
        <v>41</v>
      </c>
      <c r="AG189" t="s">
        <v>41</v>
      </c>
      <c r="AH189" t="s">
        <v>41</v>
      </c>
      <c r="AI189" s="2" t="s">
        <v>41</v>
      </c>
    </row>
    <row r="190" spans="1:35" ht="45" x14ac:dyDescent="0.25">
      <c r="A190" s="8" t="s">
        <v>718</v>
      </c>
      <c r="B190" s="6" t="s">
        <v>286</v>
      </c>
      <c r="C190" s="7">
        <v>46121</v>
      </c>
      <c r="D190" s="9" t="str">
        <f>HYPERLINK("https://www.epingalert.org/en/Search?viewData= G/TBT/N/BDI/738, G/TBT/N/KEN/2028, G/TBT/N/RWA/1388, G/TBT/N/TZA/1573, G/TBT/N/UGA/2338"," G/TBT/N/BDI/738, G/TBT/N/KEN/2028, G/TBT/N/RWA/1388, G/TBT/N/TZA/1573, G/TBT/N/UGA/2338")</f>
        <v xml:space="preserve"> G/TBT/N/BDI/738, G/TBT/N/KEN/2028, G/TBT/N/RWA/1388, G/TBT/N/TZA/1573, G/TBT/N/UGA/2338</v>
      </c>
      <c r="E190" s="8" t="s">
        <v>721</v>
      </c>
      <c r="F190" s="8" t="s">
        <v>722</v>
      </c>
      <c r="H190" s="8" t="s">
        <v>41</v>
      </c>
      <c r="I190" s="8" t="s">
        <v>334</v>
      </c>
      <c r="J190" s="8" t="s">
        <v>653</v>
      </c>
      <c r="K190" s="8" t="s">
        <v>41</v>
      </c>
      <c r="L190" s="8" t="s">
        <v>41</v>
      </c>
      <c r="M190" s="6"/>
      <c r="N190" s="7">
        <v>46181</v>
      </c>
      <c r="O190" s="7" t="s">
        <v>42</v>
      </c>
      <c r="P190" s="7" t="s">
        <v>43</v>
      </c>
      <c r="Q190" s="6" t="s">
        <v>44</v>
      </c>
      <c r="R190" s="8" t="s">
        <v>723</v>
      </c>
      <c r="S190" t="str">
        <f>HYPERLINK("https://docs.wto.org/imrd/directdoc.asp?DDFDocuments/t/G/TBTN26/BDI738.docx", "https://docs.wto.org/imrd/directdoc.asp?DDFDocuments/t/G/TBTN26/BDI738.docx")</f>
        <v>https://docs.wto.org/imrd/directdoc.asp?DDFDocuments/t/G/TBTN26/BDI738.docx</v>
      </c>
      <c r="T190" t="str">
        <f>HYPERLINK("https://docs.wto.org/imrd/directdoc.asp?DDFDocuments/u/G/TBTN26/BDI738.docx", "https://docs.wto.org/imrd/directdoc.asp?DDFDocuments/u/G/TBTN26/BDI738.docx")</f>
        <v>https://docs.wto.org/imrd/directdoc.asp?DDFDocuments/u/G/TBTN26/BDI738.docx</v>
      </c>
      <c r="U190" t="str">
        <f>HYPERLINK("https://docs.wto.org/imrd/directdoc.asp?DDFDocuments/v/G/TBTN26/BDI738.docx", "https://docs.wto.org/imrd/directdoc.asp?DDFDocuments/v/G/TBTN26/BDI738.docx")</f>
        <v>https://docs.wto.org/imrd/directdoc.asp?DDFDocuments/v/G/TBTN26/BDI738.docx</v>
      </c>
      <c r="V190" t="s">
        <v>46</v>
      </c>
      <c r="W190" t="s">
        <v>47</v>
      </c>
      <c r="X190" t="s">
        <v>47</v>
      </c>
      <c r="Y190" t="s">
        <v>47</v>
      </c>
      <c r="Z190" t="s">
        <v>47</v>
      </c>
      <c r="AA190" t="s">
        <v>47</v>
      </c>
      <c r="AB190" t="s">
        <v>47</v>
      </c>
      <c r="AC190" s="2" t="s">
        <v>724</v>
      </c>
      <c r="AD190" t="s">
        <v>41</v>
      </c>
      <c r="AE190" t="s">
        <v>41</v>
      </c>
      <c r="AF190" t="s">
        <v>41</v>
      </c>
      <c r="AG190" t="s">
        <v>41</v>
      </c>
      <c r="AH190" t="s">
        <v>41</v>
      </c>
      <c r="AI190" s="2" t="s">
        <v>41</v>
      </c>
    </row>
    <row r="191" spans="1:35" ht="30" x14ac:dyDescent="0.25">
      <c r="A191" s="8" t="s">
        <v>727</v>
      </c>
      <c r="B191" s="6" t="s">
        <v>134</v>
      </c>
      <c r="C191" s="7">
        <v>46121</v>
      </c>
      <c r="D191" s="9" t="str">
        <f>HYPERLINK("https://www.epingalert.org/en/Search?viewData= G/TBT/N/BRA/1628"," G/TBT/N/BRA/1628")</f>
        <v xml:space="preserve"> G/TBT/N/BRA/1628</v>
      </c>
      <c r="E191" s="8" t="s">
        <v>725</v>
      </c>
      <c r="F191" s="8" t="s">
        <v>726</v>
      </c>
      <c r="H191" s="8" t="s">
        <v>41</v>
      </c>
      <c r="I191" s="8" t="s">
        <v>728</v>
      </c>
      <c r="J191" s="8" t="s">
        <v>53</v>
      </c>
      <c r="K191" s="8" t="s">
        <v>41</v>
      </c>
      <c r="L191" s="8" t="s">
        <v>41</v>
      </c>
      <c r="M191" s="6"/>
      <c r="N191" s="7" t="s">
        <v>41</v>
      </c>
      <c r="O191" s="7" t="s">
        <v>140</v>
      </c>
      <c r="P191" s="7" t="s">
        <v>140</v>
      </c>
      <c r="Q191" s="6" t="s">
        <v>44</v>
      </c>
      <c r="R191" s="8" t="s">
        <v>729</v>
      </c>
      <c r="S191" t="str">
        <f>HYPERLINK("https://docs.wto.org/imrd/directdoc.asp?DDFDocuments/t/G/TBTN26/BRA1628.docx", "https://docs.wto.org/imrd/directdoc.asp?DDFDocuments/t/G/TBTN26/BRA1628.docx")</f>
        <v>https://docs.wto.org/imrd/directdoc.asp?DDFDocuments/t/G/TBTN26/BRA1628.docx</v>
      </c>
      <c r="T191" t="str">
        <f>HYPERLINK("https://docs.wto.org/imrd/directdoc.asp?DDFDocuments/u/G/TBTN26/BRA1628.docx", "https://docs.wto.org/imrd/directdoc.asp?DDFDocuments/u/G/TBTN26/BRA1628.docx")</f>
        <v>https://docs.wto.org/imrd/directdoc.asp?DDFDocuments/u/G/TBTN26/BRA1628.docx</v>
      </c>
      <c r="U191" t="str">
        <f>HYPERLINK("https://docs.wto.org/imrd/directdoc.asp?DDFDocuments/v/G/TBTN26/BRA1628.docx", "https://docs.wto.org/imrd/directdoc.asp?DDFDocuments/v/G/TBTN26/BRA1628.docx")</f>
        <v>https://docs.wto.org/imrd/directdoc.asp?DDFDocuments/v/G/TBTN26/BRA1628.docx</v>
      </c>
      <c r="V191" t="s">
        <v>46</v>
      </c>
      <c r="W191" t="s">
        <v>47</v>
      </c>
      <c r="X191" t="s">
        <v>47</v>
      </c>
      <c r="Y191" t="s">
        <v>47</v>
      </c>
      <c r="Z191" t="s">
        <v>47</v>
      </c>
      <c r="AA191" t="s">
        <v>47</v>
      </c>
      <c r="AB191" t="s">
        <v>47</v>
      </c>
      <c r="AC191" s="2" t="s">
        <v>730</v>
      </c>
      <c r="AD191" t="s">
        <v>41</v>
      </c>
      <c r="AE191" t="s">
        <v>41</v>
      </c>
      <c r="AF191" t="s">
        <v>41</v>
      </c>
      <c r="AG191" t="s">
        <v>41</v>
      </c>
      <c r="AH191" t="s">
        <v>41</v>
      </c>
      <c r="AI191" s="2" t="s">
        <v>41</v>
      </c>
    </row>
    <row r="192" spans="1:35" ht="195" x14ac:dyDescent="0.25">
      <c r="A192" s="8" t="s">
        <v>733</v>
      </c>
      <c r="B192" s="6" t="s">
        <v>34</v>
      </c>
      <c r="C192" s="7">
        <v>46121</v>
      </c>
      <c r="D192" s="9" t="str">
        <f>HYPERLINK("https://www.epingalert.org/en/Search?viewData= G/TBT/N/CHN/2241"," G/TBT/N/CHN/2241")</f>
        <v xml:space="preserve"> G/TBT/N/CHN/2241</v>
      </c>
      <c r="E192" s="8" t="s">
        <v>731</v>
      </c>
      <c r="F192" s="8" t="s">
        <v>732</v>
      </c>
      <c r="H192" s="8" t="s">
        <v>734</v>
      </c>
      <c r="I192" s="8" t="s">
        <v>735</v>
      </c>
      <c r="J192" s="8" t="s">
        <v>271</v>
      </c>
      <c r="K192" s="8" t="s">
        <v>41</v>
      </c>
      <c r="L192" s="8" t="s">
        <v>41</v>
      </c>
      <c r="M192" s="6"/>
      <c r="N192" s="7">
        <v>46181</v>
      </c>
      <c r="O192" s="7" t="s">
        <v>42</v>
      </c>
      <c r="P192" s="7" t="s">
        <v>253</v>
      </c>
      <c r="Q192" s="6" t="s">
        <v>44</v>
      </c>
      <c r="R192" s="8" t="s">
        <v>736</v>
      </c>
      <c r="S192" t="str">
        <f>HYPERLINK("https://docs.wto.org/imrd/directdoc.asp?DDFDocuments/t/G/TBTN26/CHN2241.docx", "https://docs.wto.org/imrd/directdoc.asp?DDFDocuments/t/G/TBTN26/CHN2241.docx")</f>
        <v>https://docs.wto.org/imrd/directdoc.asp?DDFDocuments/t/G/TBTN26/CHN2241.docx</v>
      </c>
      <c r="T192" t="str">
        <f>HYPERLINK("https://docs.wto.org/imrd/directdoc.asp?DDFDocuments/u/G/TBTN26/CHN2241.docx", "https://docs.wto.org/imrd/directdoc.asp?DDFDocuments/u/G/TBTN26/CHN2241.docx")</f>
        <v>https://docs.wto.org/imrd/directdoc.asp?DDFDocuments/u/G/TBTN26/CHN2241.docx</v>
      </c>
      <c r="U192" t="str">
        <f>HYPERLINK("https://docs.wto.org/imrd/directdoc.asp?DDFDocuments/v/G/TBTN26/CHN2241.docx", "https://docs.wto.org/imrd/directdoc.asp?DDFDocuments/v/G/TBTN26/CHN2241.docx")</f>
        <v>https://docs.wto.org/imrd/directdoc.asp?DDFDocuments/v/G/TBTN26/CHN2241.docx</v>
      </c>
      <c r="V192" t="s">
        <v>46</v>
      </c>
      <c r="W192" t="s">
        <v>47</v>
      </c>
      <c r="X192" t="s">
        <v>47</v>
      </c>
      <c r="Y192" t="s">
        <v>47</v>
      </c>
      <c r="Z192" t="s">
        <v>47</v>
      </c>
      <c r="AA192" t="s">
        <v>47</v>
      </c>
      <c r="AB192" t="s">
        <v>47</v>
      </c>
      <c r="AC192" s="2" t="s">
        <v>41</v>
      </c>
      <c r="AD192" t="s">
        <v>41</v>
      </c>
      <c r="AE192" t="s">
        <v>41</v>
      </c>
      <c r="AF192" t="s">
        <v>41</v>
      </c>
      <c r="AG192" t="s">
        <v>41</v>
      </c>
      <c r="AH192" t="s">
        <v>41</v>
      </c>
      <c r="AI192" s="2" t="s">
        <v>41</v>
      </c>
    </row>
    <row r="193" spans="1:35" ht="165" x14ac:dyDescent="0.25">
      <c r="A193" s="8" t="s">
        <v>740</v>
      </c>
      <c r="B193" s="6" t="s">
        <v>737</v>
      </c>
      <c r="C193" s="7">
        <v>46121</v>
      </c>
      <c r="D193" s="9" t="str">
        <f>HYPERLINK("https://www.epingalert.org/en/Search?viewData= G/TBT/N/IDN/186"," G/TBT/N/IDN/186")</f>
        <v xml:space="preserve"> G/TBT/N/IDN/186</v>
      </c>
      <c r="E193" s="8" t="s">
        <v>738</v>
      </c>
      <c r="F193" s="8" t="s">
        <v>739</v>
      </c>
      <c r="H193" s="8" t="s">
        <v>741</v>
      </c>
      <c r="I193" s="8" t="s">
        <v>742</v>
      </c>
      <c r="J193" s="8" t="s">
        <v>163</v>
      </c>
      <c r="K193" s="8" t="s">
        <v>41</v>
      </c>
      <c r="L193" s="8" t="s">
        <v>41</v>
      </c>
      <c r="M193" s="6"/>
      <c r="N193" s="7">
        <v>46181</v>
      </c>
      <c r="O193" s="7">
        <v>46045</v>
      </c>
      <c r="P193" s="7">
        <v>46135</v>
      </c>
      <c r="Q193" s="6" t="s">
        <v>44</v>
      </c>
      <c r="R193" s="8" t="s">
        <v>743</v>
      </c>
      <c r="S193" t="str">
        <f>HYPERLINK("https://docs.wto.org/imrd/directdoc.asp?DDFDocuments/t/G/TBTN26/IDN186.docx", "https://docs.wto.org/imrd/directdoc.asp?DDFDocuments/t/G/TBTN26/IDN186.docx")</f>
        <v>https://docs.wto.org/imrd/directdoc.asp?DDFDocuments/t/G/TBTN26/IDN186.docx</v>
      </c>
      <c r="T193" t="str">
        <f>HYPERLINK("https://docs.wto.org/imrd/directdoc.asp?DDFDocuments/u/G/TBTN26/IDN186.docx", "https://docs.wto.org/imrd/directdoc.asp?DDFDocuments/u/G/TBTN26/IDN186.docx")</f>
        <v>https://docs.wto.org/imrd/directdoc.asp?DDFDocuments/u/G/TBTN26/IDN186.docx</v>
      </c>
      <c r="U193" t="str">
        <f>HYPERLINK("https://docs.wto.org/imrd/directdoc.asp?DDFDocuments/v/G/TBTN26/IDN186.docx", "https://docs.wto.org/imrd/directdoc.asp?DDFDocuments/v/G/TBTN26/IDN186.docx")</f>
        <v>https://docs.wto.org/imrd/directdoc.asp?DDFDocuments/v/G/TBTN26/IDN186.docx</v>
      </c>
      <c r="V193" t="s">
        <v>46</v>
      </c>
      <c r="W193" t="s">
        <v>47</v>
      </c>
      <c r="X193" t="s">
        <v>46</v>
      </c>
      <c r="Y193" t="s">
        <v>47</v>
      </c>
      <c r="Z193" t="s">
        <v>47</v>
      </c>
      <c r="AA193" t="s">
        <v>47</v>
      </c>
      <c r="AB193" t="s">
        <v>47</v>
      </c>
      <c r="AC193" s="2" t="s">
        <v>744</v>
      </c>
      <c r="AD193" t="s">
        <v>41</v>
      </c>
      <c r="AE193" t="s">
        <v>41</v>
      </c>
      <c r="AF193" t="s">
        <v>41</v>
      </c>
      <c r="AG193" t="s">
        <v>41</v>
      </c>
      <c r="AH193" t="s">
        <v>41</v>
      </c>
      <c r="AI193" s="2" t="s">
        <v>41</v>
      </c>
    </row>
    <row r="194" spans="1:35" ht="75" x14ac:dyDescent="0.25">
      <c r="A194" s="8" t="s">
        <v>747</v>
      </c>
      <c r="B194" s="6" t="s">
        <v>86</v>
      </c>
      <c r="C194" s="7">
        <v>46121</v>
      </c>
      <c r="D194" s="9" t="str">
        <f>HYPERLINK("https://www.epingalert.org/en/Search?viewData= G/TBT/N/TPKM/591"," G/TBT/N/TPKM/591")</f>
        <v xml:space="preserve"> G/TBT/N/TPKM/591</v>
      </c>
      <c r="E194" s="8" t="s">
        <v>745</v>
      </c>
      <c r="F194" s="8" t="s">
        <v>746</v>
      </c>
      <c r="H194" s="8" t="s">
        <v>748</v>
      </c>
      <c r="I194" s="8" t="s">
        <v>749</v>
      </c>
      <c r="J194" s="8" t="s">
        <v>75</v>
      </c>
      <c r="K194" s="8" t="s">
        <v>41</v>
      </c>
      <c r="L194" s="8" t="s">
        <v>41</v>
      </c>
      <c r="M194" s="6"/>
      <c r="N194" s="7">
        <v>46181</v>
      </c>
      <c r="O194" s="7" t="s">
        <v>42</v>
      </c>
      <c r="P194" s="7">
        <v>46388</v>
      </c>
      <c r="Q194" s="6" t="s">
        <v>44</v>
      </c>
      <c r="R194" s="8" t="s">
        <v>750</v>
      </c>
      <c r="S194" t="str">
        <f>HYPERLINK("https://docs.wto.org/imrd/directdoc.asp?DDFDocuments/t/G/TBTN26/TPKM591.docx", "https://docs.wto.org/imrd/directdoc.asp?DDFDocuments/t/G/TBTN26/TPKM591.docx")</f>
        <v>https://docs.wto.org/imrd/directdoc.asp?DDFDocuments/t/G/TBTN26/TPKM591.docx</v>
      </c>
      <c r="T194" t="str">
        <f>HYPERLINK("https://docs.wto.org/imrd/directdoc.asp?DDFDocuments/u/G/TBTN26/TPKM591.docx", "https://docs.wto.org/imrd/directdoc.asp?DDFDocuments/u/G/TBTN26/TPKM591.docx")</f>
        <v>https://docs.wto.org/imrd/directdoc.asp?DDFDocuments/u/G/TBTN26/TPKM591.docx</v>
      </c>
      <c r="U194" t="str">
        <f>HYPERLINK("https://docs.wto.org/imrd/directdoc.asp?DDFDocuments/v/G/TBTN26/TPKM591.docx", "https://docs.wto.org/imrd/directdoc.asp?DDFDocuments/v/G/TBTN26/TPKM591.docx")</f>
        <v>https://docs.wto.org/imrd/directdoc.asp?DDFDocuments/v/G/TBTN26/TPKM591.docx</v>
      </c>
      <c r="V194" t="s">
        <v>46</v>
      </c>
      <c r="W194" t="s">
        <v>47</v>
      </c>
      <c r="X194" t="s">
        <v>46</v>
      </c>
      <c r="Y194" t="s">
        <v>47</v>
      </c>
      <c r="Z194" t="s">
        <v>47</v>
      </c>
      <c r="AA194" t="s">
        <v>47</v>
      </c>
      <c r="AB194" t="s">
        <v>47</v>
      </c>
      <c r="AC194" s="2" t="s">
        <v>751</v>
      </c>
      <c r="AD194" t="s">
        <v>41</v>
      </c>
      <c r="AE194" t="s">
        <v>41</v>
      </c>
      <c r="AF194" t="s">
        <v>41</v>
      </c>
      <c r="AG194" t="s">
        <v>41</v>
      </c>
      <c r="AH194" t="s">
        <v>41</v>
      </c>
      <c r="AI194" s="2" t="s">
        <v>41</v>
      </c>
    </row>
    <row r="195" spans="1:35" ht="105" x14ac:dyDescent="0.25">
      <c r="A195" s="8" t="s">
        <v>754</v>
      </c>
      <c r="B195" s="6" t="s">
        <v>286</v>
      </c>
      <c r="C195" s="7">
        <v>46121</v>
      </c>
      <c r="D195" s="9" t="str">
        <f>HYPERLINK("https://www.epingalert.org/en/Search?viewData= G/TBT/N/UGA/2335"," G/TBT/N/UGA/2335")</f>
        <v xml:space="preserve"> G/TBT/N/UGA/2335</v>
      </c>
      <c r="E195" s="8" t="s">
        <v>752</v>
      </c>
      <c r="F195" s="8" t="s">
        <v>753</v>
      </c>
      <c r="H195" s="8" t="s">
        <v>551</v>
      </c>
      <c r="I195" s="8" t="s">
        <v>755</v>
      </c>
      <c r="J195" s="8" t="s">
        <v>538</v>
      </c>
      <c r="K195" s="8" t="s">
        <v>41</v>
      </c>
      <c r="L195" s="8" t="s">
        <v>41</v>
      </c>
      <c r="M195" s="6"/>
      <c r="N195" s="7">
        <v>46181</v>
      </c>
      <c r="O195" s="7" t="s">
        <v>42</v>
      </c>
      <c r="P195" s="7" t="s">
        <v>42</v>
      </c>
      <c r="Q195" s="6" t="s">
        <v>44</v>
      </c>
      <c r="R195" s="8" t="s">
        <v>756</v>
      </c>
      <c r="S195" t="str">
        <f>HYPERLINK("https://docs.wto.org/imrd/directdoc.asp?DDFDocuments/t/G/TBTN26/UGA2335.docx", "https://docs.wto.org/imrd/directdoc.asp?DDFDocuments/t/G/TBTN26/UGA2335.docx")</f>
        <v>https://docs.wto.org/imrd/directdoc.asp?DDFDocuments/t/G/TBTN26/UGA2335.docx</v>
      </c>
      <c r="T195" t="str">
        <f>HYPERLINK("https://docs.wto.org/imrd/directdoc.asp?DDFDocuments/u/G/TBTN26/UGA2335.docx", "https://docs.wto.org/imrd/directdoc.asp?DDFDocuments/u/G/TBTN26/UGA2335.docx")</f>
        <v>https://docs.wto.org/imrd/directdoc.asp?DDFDocuments/u/G/TBTN26/UGA2335.docx</v>
      </c>
      <c r="U195" t="str">
        <f>HYPERLINK("https://docs.wto.org/imrd/directdoc.asp?DDFDocuments/v/G/TBTN26/UGA2335.docx", "https://docs.wto.org/imrd/directdoc.asp?DDFDocuments/v/G/TBTN26/UGA2335.docx")</f>
        <v>https://docs.wto.org/imrd/directdoc.asp?DDFDocuments/v/G/TBTN26/UGA2335.docx</v>
      </c>
      <c r="V195" t="s">
        <v>46</v>
      </c>
      <c r="W195" t="s">
        <v>47</v>
      </c>
      <c r="X195" t="s">
        <v>46</v>
      </c>
      <c r="Y195" t="s">
        <v>47</v>
      </c>
      <c r="Z195" t="s">
        <v>47</v>
      </c>
      <c r="AA195" t="s">
        <v>47</v>
      </c>
      <c r="AB195" t="s">
        <v>47</v>
      </c>
      <c r="AC195" s="2" t="s">
        <v>757</v>
      </c>
      <c r="AD195" t="s">
        <v>41</v>
      </c>
      <c r="AE195" t="s">
        <v>41</v>
      </c>
      <c r="AF195" t="s">
        <v>41</v>
      </c>
      <c r="AG195" t="s">
        <v>41</v>
      </c>
      <c r="AH195" t="s">
        <v>41</v>
      </c>
      <c r="AI195" s="2" t="s">
        <v>41</v>
      </c>
    </row>
    <row r="196" spans="1:35" ht="75" x14ac:dyDescent="0.25">
      <c r="A196" s="8" t="s">
        <v>760</v>
      </c>
      <c r="B196" s="6" t="s">
        <v>143</v>
      </c>
      <c r="C196" s="7">
        <v>46120</v>
      </c>
      <c r="D196" s="9" t="str">
        <f>HYPERLINK("https://www.epingalert.org/en/Search?viewData= G/TBT/N/PHL/364"," G/TBT/N/PHL/364")</f>
        <v xml:space="preserve"> G/TBT/N/PHL/364</v>
      </c>
      <c r="E196" s="8" t="s">
        <v>758</v>
      </c>
      <c r="F196" s="8" t="s">
        <v>759</v>
      </c>
      <c r="H196" s="8" t="s">
        <v>41</v>
      </c>
      <c r="I196" s="8" t="s">
        <v>127</v>
      </c>
      <c r="J196" s="8" t="s">
        <v>75</v>
      </c>
      <c r="K196" s="8" t="s">
        <v>41</v>
      </c>
      <c r="L196" s="8" t="s">
        <v>76</v>
      </c>
      <c r="M196" s="6"/>
      <c r="N196" s="7">
        <v>46134</v>
      </c>
      <c r="O196" s="7" t="s">
        <v>42</v>
      </c>
      <c r="P196" s="7" t="s">
        <v>761</v>
      </c>
      <c r="Q196" s="6" t="s">
        <v>44</v>
      </c>
      <c r="R196" s="8" t="s">
        <v>762</v>
      </c>
      <c r="S196" t="str">
        <f>HYPERLINK("https://docs.wto.org/imrd/directdoc.asp?DDFDocuments/t/G/TBTN26/PHL364.docx", "https://docs.wto.org/imrd/directdoc.asp?DDFDocuments/t/G/TBTN26/PHL364.docx")</f>
        <v>https://docs.wto.org/imrd/directdoc.asp?DDFDocuments/t/G/TBTN26/PHL364.docx</v>
      </c>
      <c r="T196" t="str">
        <f>HYPERLINK("https://docs.wto.org/imrd/directdoc.asp?DDFDocuments/u/G/TBTN26/PHL364.docx", "https://docs.wto.org/imrd/directdoc.asp?DDFDocuments/u/G/TBTN26/PHL364.docx")</f>
        <v>https://docs.wto.org/imrd/directdoc.asp?DDFDocuments/u/G/TBTN26/PHL364.docx</v>
      </c>
      <c r="U196" t="str">
        <f>HYPERLINK("https://docs.wto.org/imrd/directdoc.asp?DDFDocuments/v/G/TBTN26/PHL364.docx", "https://docs.wto.org/imrd/directdoc.asp?DDFDocuments/v/G/TBTN26/PHL364.docx")</f>
        <v>https://docs.wto.org/imrd/directdoc.asp?DDFDocuments/v/G/TBTN26/PHL364.docx</v>
      </c>
      <c r="V196" t="s">
        <v>47</v>
      </c>
      <c r="W196" t="s">
        <v>46</v>
      </c>
      <c r="X196" t="s">
        <v>47</v>
      </c>
      <c r="Y196" t="s">
        <v>47</v>
      </c>
      <c r="Z196" t="s">
        <v>47</v>
      </c>
      <c r="AA196" t="s">
        <v>47</v>
      </c>
      <c r="AB196" t="s">
        <v>47</v>
      </c>
      <c r="AC196" s="2" t="s">
        <v>41</v>
      </c>
      <c r="AD196" t="s">
        <v>41</v>
      </c>
      <c r="AE196" t="s">
        <v>41</v>
      </c>
      <c r="AF196" t="s">
        <v>41</v>
      </c>
      <c r="AG196" t="s">
        <v>41</v>
      </c>
      <c r="AH196" t="s">
        <v>41</v>
      </c>
      <c r="AI196" s="2" t="s">
        <v>41</v>
      </c>
    </row>
    <row r="197" spans="1:35" ht="195" x14ac:dyDescent="0.25">
      <c r="A197" s="8" t="s">
        <v>146</v>
      </c>
      <c r="B197" s="6" t="s">
        <v>143</v>
      </c>
      <c r="C197" s="7">
        <v>46120</v>
      </c>
      <c r="D197" s="9" t="str">
        <f>HYPERLINK("https://www.epingalert.org/en/Search?viewData= G/TBT/N/PHL/365"," G/TBT/N/PHL/365")</f>
        <v xml:space="preserve"> G/TBT/N/PHL/365</v>
      </c>
      <c r="E197" s="8" t="s">
        <v>763</v>
      </c>
      <c r="F197" s="8" t="s">
        <v>764</v>
      </c>
      <c r="H197" s="8" t="s">
        <v>41</v>
      </c>
      <c r="I197" s="8" t="s">
        <v>111</v>
      </c>
      <c r="J197" s="8" t="s">
        <v>65</v>
      </c>
      <c r="K197" s="8" t="s">
        <v>765</v>
      </c>
      <c r="L197" s="8" t="s">
        <v>76</v>
      </c>
      <c r="M197" s="6"/>
      <c r="N197" s="7">
        <v>46136</v>
      </c>
      <c r="O197" s="7" t="s">
        <v>42</v>
      </c>
      <c r="P197" s="7" t="s">
        <v>42</v>
      </c>
      <c r="Q197" s="6" t="s">
        <v>44</v>
      </c>
      <c r="R197" s="8" t="s">
        <v>766</v>
      </c>
      <c r="S197" t="str">
        <f>HYPERLINK("https://docs.wto.org/imrd/directdoc.asp?DDFDocuments/t/G/TBTN26/PHL365.docx", "https://docs.wto.org/imrd/directdoc.asp?DDFDocuments/t/G/TBTN26/PHL365.docx")</f>
        <v>https://docs.wto.org/imrd/directdoc.asp?DDFDocuments/t/G/TBTN26/PHL365.docx</v>
      </c>
      <c r="T197" t="str">
        <f>HYPERLINK("https://docs.wto.org/imrd/directdoc.asp?DDFDocuments/u/G/TBTN26/PHL365.docx", "https://docs.wto.org/imrd/directdoc.asp?DDFDocuments/u/G/TBTN26/PHL365.docx")</f>
        <v>https://docs.wto.org/imrd/directdoc.asp?DDFDocuments/u/G/TBTN26/PHL365.docx</v>
      </c>
      <c r="U197" t="str">
        <f>HYPERLINK("https://docs.wto.org/imrd/directdoc.asp?DDFDocuments/v/G/TBTN26/PHL365.docx", "https://docs.wto.org/imrd/directdoc.asp?DDFDocuments/v/G/TBTN26/PHL365.docx")</f>
        <v>https://docs.wto.org/imrd/directdoc.asp?DDFDocuments/v/G/TBTN26/PHL365.docx</v>
      </c>
      <c r="V197" t="s">
        <v>46</v>
      </c>
      <c r="W197" t="s">
        <v>47</v>
      </c>
      <c r="X197" t="s">
        <v>47</v>
      </c>
      <c r="Y197" t="s">
        <v>47</v>
      </c>
      <c r="Z197" t="s">
        <v>47</v>
      </c>
      <c r="AA197" t="s">
        <v>47</v>
      </c>
      <c r="AB197" t="s">
        <v>47</v>
      </c>
      <c r="AC197" s="2" t="s">
        <v>767</v>
      </c>
      <c r="AD197" t="s">
        <v>41</v>
      </c>
      <c r="AE197" t="s">
        <v>41</v>
      </c>
      <c r="AF197" t="s">
        <v>41</v>
      </c>
      <c r="AG197" t="s">
        <v>41</v>
      </c>
      <c r="AH197" t="s">
        <v>41</v>
      </c>
      <c r="AI197" s="2" t="s">
        <v>41</v>
      </c>
    </row>
    <row r="198" spans="1:35" ht="165" x14ac:dyDescent="0.25">
      <c r="A198" s="8" t="s">
        <v>770</v>
      </c>
      <c r="B198" s="6" t="s">
        <v>240</v>
      </c>
      <c r="C198" s="7">
        <v>46120</v>
      </c>
      <c r="D198" s="9" t="str">
        <f>HYPERLINK("https://www.epingalert.org/en/Search?viewData= G/TBT/N/VNM/396"," G/TBT/N/VNM/396")</f>
        <v xml:space="preserve"> G/TBT/N/VNM/396</v>
      </c>
      <c r="E198" s="8" t="s">
        <v>768</v>
      </c>
      <c r="F198" s="8" t="s">
        <v>769</v>
      </c>
      <c r="H198" s="8" t="s">
        <v>41</v>
      </c>
      <c r="I198" s="8" t="s">
        <v>111</v>
      </c>
      <c r="J198" s="8" t="s">
        <v>112</v>
      </c>
      <c r="K198" s="8" t="s">
        <v>771</v>
      </c>
      <c r="L198" s="8" t="s">
        <v>76</v>
      </c>
      <c r="M198" s="6"/>
      <c r="N198" s="7">
        <v>46165</v>
      </c>
      <c r="O198" s="7" t="s">
        <v>772</v>
      </c>
      <c r="P198" s="7" t="s">
        <v>473</v>
      </c>
      <c r="Q198" s="6" t="s">
        <v>44</v>
      </c>
      <c r="R198" s="8" t="s">
        <v>773</v>
      </c>
      <c r="S198" t="str">
        <f>HYPERLINK("https://docs.wto.org/imrd/directdoc.asp?DDFDocuments/t/G/TBTN26/VNM396.docx", "https://docs.wto.org/imrd/directdoc.asp?DDFDocuments/t/G/TBTN26/VNM396.docx")</f>
        <v>https://docs.wto.org/imrd/directdoc.asp?DDFDocuments/t/G/TBTN26/VNM396.docx</v>
      </c>
      <c r="T198" t="str">
        <f>HYPERLINK("https://docs.wto.org/imrd/directdoc.asp?DDFDocuments/u/G/TBTN26/VNM396.docx", "https://docs.wto.org/imrd/directdoc.asp?DDFDocuments/u/G/TBTN26/VNM396.docx")</f>
        <v>https://docs.wto.org/imrd/directdoc.asp?DDFDocuments/u/G/TBTN26/VNM396.docx</v>
      </c>
      <c r="U198" t="str">
        <f>HYPERLINK("https://docs.wto.org/imrd/directdoc.asp?DDFDocuments/v/G/TBTN26/VNM396.docx", "https://docs.wto.org/imrd/directdoc.asp?DDFDocuments/v/G/TBTN26/VNM396.docx")</f>
        <v>https://docs.wto.org/imrd/directdoc.asp?DDFDocuments/v/G/TBTN26/VNM396.docx</v>
      </c>
      <c r="V198" t="s">
        <v>46</v>
      </c>
      <c r="W198" t="s">
        <v>47</v>
      </c>
      <c r="X198" t="s">
        <v>47</v>
      </c>
      <c r="Y198" t="s">
        <v>47</v>
      </c>
      <c r="Z198" t="s">
        <v>47</v>
      </c>
      <c r="AA198" t="s">
        <v>47</v>
      </c>
      <c r="AB198" t="s">
        <v>47</v>
      </c>
      <c r="AC198" s="2" t="s">
        <v>774</v>
      </c>
      <c r="AD198" t="s">
        <v>41</v>
      </c>
      <c r="AE198" t="s">
        <v>41</v>
      </c>
      <c r="AF198" t="s">
        <v>41</v>
      </c>
      <c r="AG198" t="s">
        <v>41</v>
      </c>
      <c r="AH198" t="s">
        <v>41</v>
      </c>
      <c r="AI198" s="2" t="s">
        <v>41</v>
      </c>
    </row>
    <row r="199" spans="1:35" ht="30" x14ac:dyDescent="0.25">
      <c r="A199" s="8" t="s">
        <v>777</v>
      </c>
      <c r="B199" s="6" t="s">
        <v>134</v>
      </c>
      <c r="C199" s="7">
        <v>46119</v>
      </c>
      <c r="D199" s="9" t="str">
        <f>HYPERLINK("https://www.epingalert.org/en/Search?viewData= G/TBT/N/BRA/1627"," G/TBT/N/BRA/1627")</f>
        <v xml:space="preserve"> G/TBT/N/BRA/1627</v>
      </c>
      <c r="E199" s="8" t="s">
        <v>775</v>
      </c>
      <c r="F199" s="8" t="s">
        <v>776</v>
      </c>
      <c r="H199" s="8" t="s">
        <v>778</v>
      </c>
      <c r="I199" s="8" t="s">
        <v>118</v>
      </c>
      <c r="J199" s="8" t="s">
        <v>53</v>
      </c>
      <c r="K199" s="8" t="s">
        <v>41</v>
      </c>
      <c r="L199" s="8" t="s">
        <v>41</v>
      </c>
      <c r="M199" s="6"/>
      <c r="N199" s="7" t="s">
        <v>41</v>
      </c>
      <c r="O199" s="7" t="s">
        <v>670</v>
      </c>
      <c r="P199" s="7" t="s">
        <v>670</v>
      </c>
      <c r="Q199" s="6" t="s">
        <v>44</v>
      </c>
      <c r="R199" s="8" t="s">
        <v>779</v>
      </c>
      <c r="S199" t="str">
        <f>HYPERLINK("https://docs.wto.org/imrd/directdoc.asp?DDFDocuments/t/G/TBTN26/BRA1627.docx", "https://docs.wto.org/imrd/directdoc.asp?DDFDocuments/t/G/TBTN26/BRA1627.docx")</f>
        <v>https://docs.wto.org/imrd/directdoc.asp?DDFDocuments/t/G/TBTN26/BRA1627.docx</v>
      </c>
      <c r="T199" t="str">
        <f>HYPERLINK("https://docs.wto.org/imrd/directdoc.asp?DDFDocuments/u/G/TBTN26/BRA1627.docx", "https://docs.wto.org/imrd/directdoc.asp?DDFDocuments/u/G/TBTN26/BRA1627.docx")</f>
        <v>https://docs.wto.org/imrd/directdoc.asp?DDFDocuments/u/G/TBTN26/BRA1627.docx</v>
      </c>
      <c r="U199" t="str">
        <f>HYPERLINK("https://docs.wto.org/imrd/directdoc.asp?DDFDocuments/v/G/TBTN26/BRA1627.docx", "https://docs.wto.org/imrd/directdoc.asp?DDFDocuments/v/G/TBTN26/BRA1627.docx")</f>
        <v>https://docs.wto.org/imrd/directdoc.asp?DDFDocuments/v/G/TBTN26/BRA1627.docx</v>
      </c>
      <c r="V199" t="s">
        <v>46</v>
      </c>
      <c r="W199" t="s">
        <v>47</v>
      </c>
      <c r="X199" t="s">
        <v>47</v>
      </c>
      <c r="Y199" t="s">
        <v>47</v>
      </c>
      <c r="Z199" t="s">
        <v>47</v>
      </c>
      <c r="AA199" t="s">
        <v>47</v>
      </c>
      <c r="AB199" t="s">
        <v>47</v>
      </c>
      <c r="AC199" s="2" t="s">
        <v>780</v>
      </c>
      <c r="AD199" t="s">
        <v>41</v>
      </c>
      <c r="AE199" t="s">
        <v>41</v>
      </c>
      <c r="AF199" t="s">
        <v>41</v>
      </c>
      <c r="AG199" t="s">
        <v>41</v>
      </c>
      <c r="AH199" t="s">
        <v>41</v>
      </c>
      <c r="AI199" s="2" t="s">
        <v>41</v>
      </c>
    </row>
    <row r="200" spans="1:35" ht="45" x14ac:dyDescent="0.25">
      <c r="A200" s="8" t="s">
        <v>783</v>
      </c>
      <c r="B200" s="6" t="s">
        <v>48</v>
      </c>
      <c r="C200" s="7">
        <v>46119</v>
      </c>
      <c r="D200" s="9" t="str">
        <f>HYPERLINK("https://www.epingalert.org/en/Search?viewData= G/TBT/N/EGY/571"," G/TBT/N/EGY/571")</f>
        <v xml:space="preserve"> G/TBT/N/EGY/571</v>
      </c>
      <c r="E200" s="8" t="s">
        <v>781</v>
      </c>
      <c r="F200" s="8" t="s">
        <v>782</v>
      </c>
      <c r="H200" s="8" t="s">
        <v>41</v>
      </c>
      <c r="I200" s="8" t="s">
        <v>459</v>
      </c>
      <c r="J200" s="8" t="s">
        <v>53</v>
      </c>
      <c r="K200" s="8" t="s">
        <v>784</v>
      </c>
      <c r="L200" s="8" t="s">
        <v>41</v>
      </c>
      <c r="M200" s="6"/>
      <c r="N200" s="7">
        <v>46160</v>
      </c>
      <c r="O200" s="7" t="s">
        <v>42</v>
      </c>
      <c r="P200" s="7" t="s">
        <v>42</v>
      </c>
      <c r="Q200" s="6" t="s">
        <v>44</v>
      </c>
      <c r="R200" s="6"/>
      <c r="S200" t="str">
        <f>HYPERLINK("https://docs.wto.org/imrd/directdoc.asp?DDFDocuments/t/G/TBTN26/EGY571.docx", "https://docs.wto.org/imrd/directdoc.asp?DDFDocuments/t/G/TBTN26/EGY571.docx")</f>
        <v>https://docs.wto.org/imrd/directdoc.asp?DDFDocuments/t/G/TBTN26/EGY571.docx</v>
      </c>
      <c r="T200" t="str">
        <f>HYPERLINK("https://docs.wto.org/imrd/directdoc.asp?DDFDocuments/u/G/TBTN26/EGY571.docx", "https://docs.wto.org/imrd/directdoc.asp?DDFDocuments/u/G/TBTN26/EGY571.docx")</f>
        <v>https://docs.wto.org/imrd/directdoc.asp?DDFDocuments/u/G/TBTN26/EGY571.docx</v>
      </c>
      <c r="U200" t="str">
        <f>HYPERLINK("https://docs.wto.org/imrd/directdoc.asp?DDFDocuments/v/G/TBTN26/EGY571.docx", "https://docs.wto.org/imrd/directdoc.asp?DDFDocuments/v/G/TBTN26/EGY571.docx")</f>
        <v>https://docs.wto.org/imrd/directdoc.asp?DDFDocuments/v/G/TBTN26/EGY571.docx</v>
      </c>
      <c r="V200" t="s">
        <v>46</v>
      </c>
      <c r="W200" t="s">
        <v>47</v>
      </c>
      <c r="X200" t="s">
        <v>47</v>
      </c>
      <c r="Y200" t="s">
        <v>47</v>
      </c>
      <c r="Z200" t="s">
        <v>47</v>
      </c>
      <c r="AA200" t="s">
        <v>47</v>
      </c>
      <c r="AB200" t="s">
        <v>47</v>
      </c>
      <c r="AC200" s="2" t="s">
        <v>785</v>
      </c>
      <c r="AD200" t="s">
        <v>41</v>
      </c>
      <c r="AE200" t="s">
        <v>41</v>
      </c>
      <c r="AF200" t="s">
        <v>41</v>
      </c>
      <c r="AG200" t="s">
        <v>41</v>
      </c>
      <c r="AH200" t="s">
        <v>41</v>
      </c>
      <c r="AI200" s="2" t="s">
        <v>41</v>
      </c>
    </row>
    <row r="201" spans="1:35" ht="75" x14ac:dyDescent="0.25">
      <c r="A201" s="8" t="s">
        <v>788</v>
      </c>
      <c r="B201" s="6" t="s">
        <v>48</v>
      </c>
      <c r="C201" s="7">
        <v>46119</v>
      </c>
      <c r="D201" s="9" t="str">
        <f>HYPERLINK("https://www.epingalert.org/en/Search?viewData= G/TBT/N/EGY/572"," G/TBT/N/EGY/572")</f>
        <v xml:space="preserve"> G/TBT/N/EGY/572</v>
      </c>
      <c r="E201" s="8" t="s">
        <v>786</v>
      </c>
      <c r="F201" s="8" t="s">
        <v>787</v>
      </c>
      <c r="H201" s="8" t="s">
        <v>41</v>
      </c>
      <c r="I201" s="8" t="s">
        <v>789</v>
      </c>
      <c r="J201" s="8" t="s">
        <v>53</v>
      </c>
      <c r="K201" s="8" t="s">
        <v>784</v>
      </c>
      <c r="L201" s="8" t="s">
        <v>41</v>
      </c>
      <c r="M201" s="6"/>
      <c r="N201" s="7">
        <v>46150</v>
      </c>
      <c r="O201" s="7" t="s">
        <v>42</v>
      </c>
      <c r="P201" s="7" t="s">
        <v>42</v>
      </c>
      <c r="Q201" s="6" t="s">
        <v>44</v>
      </c>
      <c r="R201" s="6"/>
      <c r="S201" t="str">
        <f>HYPERLINK("https://docs.wto.org/imrd/directdoc.asp?DDFDocuments/t/G/TBTN26/EGY572.docx", "https://docs.wto.org/imrd/directdoc.asp?DDFDocuments/t/G/TBTN26/EGY572.docx")</f>
        <v>https://docs.wto.org/imrd/directdoc.asp?DDFDocuments/t/G/TBTN26/EGY572.docx</v>
      </c>
      <c r="T201" t="str">
        <f>HYPERLINK("https://docs.wto.org/imrd/directdoc.asp?DDFDocuments/u/G/TBTN26/EGY572.docx", "https://docs.wto.org/imrd/directdoc.asp?DDFDocuments/u/G/TBTN26/EGY572.docx")</f>
        <v>https://docs.wto.org/imrd/directdoc.asp?DDFDocuments/u/G/TBTN26/EGY572.docx</v>
      </c>
      <c r="U201" t="str">
        <f>HYPERLINK("https://docs.wto.org/imrd/directdoc.asp?DDFDocuments/v/G/TBTN26/EGY572.docx", "https://docs.wto.org/imrd/directdoc.asp?DDFDocuments/v/G/TBTN26/EGY572.docx")</f>
        <v>https://docs.wto.org/imrd/directdoc.asp?DDFDocuments/v/G/TBTN26/EGY572.docx</v>
      </c>
      <c r="V201" t="s">
        <v>46</v>
      </c>
      <c r="W201" t="s">
        <v>47</v>
      </c>
      <c r="X201" t="s">
        <v>47</v>
      </c>
      <c r="Y201" t="s">
        <v>47</v>
      </c>
      <c r="Z201" t="s">
        <v>47</v>
      </c>
      <c r="AA201" t="s">
        <v>47</v>
      </c>
      <c r="AB201" t="s">
        <v>47</v>
      </c>
      <c r="AC201" s="2" t="s">
        <v>790</v>
      </c>
      <c r="AD201" t="s">
        <v>41</v>
      </c>
      <c r="AE201" t="s">
        <v>41</v>
      </c>
      <c r="AF201" t="s">
        <v>41</v>
      </c>
      <c r="AG201" t="s">
        <v>41</v>
      </c>
      <c r="AH201" t="s">
        <v>41</v>
      </c>
      <c r="AI201" s="2" t="s">
        <v>41</v>
      </c>
    </row>
    <row r="202" spans="1:35" ht="105" x14ac:dyDescent="0.25">
      <c r="A202" s="8" t="s">
        <v>793</v>
      </c>
      <c r="B202" s="6" t="s">
        <v>48</v>
      </c>
      <c r="C202" s="7">
        <v>46119</v>
      </c>
      <c r="D202" s="9" t="str">
        <f>HYPERLINK("https://www.epingalert.org/en/Search?viewData= G/TBT/N/EGY/573"," G/TBT/N/EGY/573")</f>
        <v xml:space="preserve"> G/TBT/N/EGY/573</v>
      </c>
      <c r="E202" s="8" t="s">
        <v>791</v>
      </c>
      <c r="F202" s="8" t="s">
        <v>792</v>
      </c>
      <c r="H202" s="8" t="s">
        <v>41</v>
      </c>
      <c r="I202" s="8" t="s">
        <v>102</v>
      </c>
      <c r="J202" s="8" t="s">
        <v>53</v>
      </c>
      <c r="K202" s="8" t="s">
        <v>54</v>
      </c>
      <c r="L202" s="8" t="s">
        <v>41</v>
      </c>
      <c r="M202" s="6"/>
      <c r="N202" s="7">
        <v>46179</v>
      </c>
      <c r="O202" s="7" t="s">
        <v>42</v>
      </c>
      <c r="P202" s="7" t="s">
        <v>42</v>
      </c>
      <c r="Q202" s="6" t="s">
        <v>44</v>
      </c>
      <c r="R202" s="6"/>
      <c r="S202" t="str">
        <f>HYPERLINK("https://docs.wto.org/imrd/directdoc.asp?DDFDocuments/t/G/TBTN26/EGY573.docx", "https://docs.wto.org/imrd/directdoc.asp?DDFDocuments/t/G/TBTN26/EGY573.docx")</f>
        <v>https://docs.wto.org/imrd/directdoc.asp?DDFDocuments/t/G/TBTN26/EGY573.docx</v>
      </c>
      <c r="T202" t="str">
        <f>HYPERLINK("https://docs.wto.org/imrd/directdoc.asp?DDFDocuments/u/G/TBTN26/EGY573.docx", "https://docs.wto.org/imrd/directdoc.asp?DDFDocuments/u/G/TBTN26/EGY573.docx")</f>
        <v>https://docs.wto.org/imrd/directdoc.asp?DDFDocuments/u/G/TBTN26/EGY573.docx</v>
      </c>
      <c r="U202" t="str">
        <f>HYPERLINK("https://docs.wto.org/imrd/directdoc.asp?DDFDocuments/v/G/TBTN26/EGY573.docx", "https://docs.wto.org/imrd/directdoc.asp?DDFDocuments/v/G/TBTN26/EGY573.docx")</f>
        <v>https://docs.wto.org/imrd/directdoc.asp?DDFDocuments/v/G/TBTN26/EGY573.docx</v>
      </c>
      <c r="V202" t="s">
        <v>46</v>
      </c>
      <c r="W202" t="s">
        <v>47</v>
      </c>
      <c r="X202" t="s">
        <v>47</v>
      </c>
      <c r="Y202" t="s">
        <v>47</v>
      </c>
      <c r="Z202" t="s">
        <v>47</v>
      </c>
      <c r="AA202" t="s">
        <v>47</v>
      </c>
      <c r="AB202" t="s">
        <v>47</v>
      </c>
      <c r="AC202" s="2" t="s">
        <v>794</v>
      </c>
      <c r="AD202" t="s">
        <v>41</v>
      </c>
      <c r="AE202" t="s">
        <v>41</v>
      </c>
      <c r="AF202" t="s">
        <v>41</v>
      </c>
      <c r="AG202" t="s">
        <v>41</v>
      </c>
      <c r="AH202" t="s">
        <v>41</v>
      </c>
      <c r="AI202" s="2" t="s">
        <v>41</v>
      </c>
    </row>
    <row r="203" spans="1:35" ht="180" x14ac:dyDescent="0.25">
      <c r="A203" s="8" t="s">
        <v>797</v>
      </c>
      <c r="B203" s="6" t="s">
        <v>283</v>
      </c>
      <c r="C203" s="7">
        <v>46119</v>
      </c>
      <c r="D203" s="9" t="str">
        <f>HYPERLINK("https://www.epingalert.org/en/Search?viewData= G/TBT/N/KEN/2025"," G/TBT/N/KEN/2025")</f>
        <v xml:space="preserve"> G/TBT/N/KEN/2025</v>
      </c>
      <c r="E203" s="8" t="s">
        <v>795</v>
      </c>
      <c r="F203" s="8" t="s">
        <v>796</v>
      </c>
      <c r="H203" s="8" t="s">
        <v>41</v>
      </c>
      <c r="I203" s="8" t="s">
        <v>798</v>
      </c>
      <c r="J203" s="8" t="s">
        <v>646</v>
      </c>
      <c r="K203" s="8" t="s">
        <v>41</v>
      </c>
      <c r="L203" s="8" t="s">
        <v>41</v>
      </c>
      <c r="M203" s="6"/>
      <c r="N203" s="7">
        <v>46179</v>
      </c>
      <c r="O203" s="7">
        <v>46295</v>
      </c>
      <c r="P203" s="7" t="s">
        <v>42</v>
      </c>
      <c r="Q203" s="6" t="s">
        <v>44</v>
      </c>
      <c r="R203" s="8" t="s">
        <v>799</v>
      </c>
      <c r="S203" t="str">
        <f>HYPERLINK("https://docs.wto.org/imrd/directdoc.asp?DDFDocuments/t/G/TBTN26/KEN2025.docx", "https://docs.wto.org/imrd/directdoc.asp?DDFDocuments/t/G/TBTN26/KEN2025.docx")</f>
        <v>https://docs.wto.org/imrd/directdoc.asp?DDFDocuments/t/G/TBTN26/KEN2025.docx</v>
      </c>
      <c r="T203" t="str">
        <f>HYPERLINK("https://docs.wto.org/imrd/directdoc.asp?DDFDocuments/u/G/TBTN26/KEN2025.docx", "https://docs.wto.org/imrd/directdoc.asp?DDFDocuments/u/G/TBTN26/KEN2025.docx")</f>
        <v>https://docs.wto.org/imrd/directdoc.asp?DDFDocuments/u/G/TBTN26/KEN2025.docx</v>
      </c>
      <c r="U203" t="str">
        <f>HYPERLINK("https://docs.wto.org/imrd/directdoc.asp?DDFDocuments/v/G/TBTN26/KEN2025.docx", "https://docs.wto.org/imrd/directdoc.asp?DDFDocuments/v/G/TBTN26/KEN2025.docx")</f>
        <v>https://docs.wto.org/imrd/directdoc.asp?DDFDocuments/v/G/TBTN26/KEN2025.docx</v>
      </c>
      <c r="V203" t="s">
        <v>46</v>
      </c>
      <c r="W203" t="s">
        <v>47</v>
      </c>
      <c r="X203" t="s">
        <v>46</v>
      </c>
      <c r="Y203" t="s">
        <v>47</v>
      </c>
      <c r="Z203" t="s">
        <v>47</v>
      </c>
      <c r="AA203" t="s">
        <v>47</v>
      </c>
      <c r="AB203" t="s">
        <v>47</v>
      </c>
      <c r="AC203" s="2" t="s">
        <v>800</v>
      </c>
      <c r="AD203" t="s">
        <v>41</v>
      </c>
      <c r="AE203" t="s">
        <v>41</v>
      </c>
      <c r="AF203" t="s">
        <v>41</v>
      </c>
      <c r="AG203" t="s">
        <v>41</v>
      </c>
      <c r="AH203" t="s">
        <v>41</v>
      </c>
      <c r="AI203" s="2" t="s">
        <v>41</v>
      </c>
    </row>
    <row r="204" spans="1:35" ht="90" x14ac:dyDescent="0.25">
      <c r="A204" s="8" t="s">
        <v>686</v>
      </c>
      <c r="B204" s="6" t="s">
        <v>683</v>
      </c>
      <c r="C204" s="7">
        <v>46119</v>
      </c>
      <c r="D204" s="9" t="str">
        <f>HYPERLINK("https://www.epingalert.org/en/Search?viewData= G/TBT/N/KOR/1348"," G/TBT/N/KOR/1348")</f>
        <v xml:space="preserve"> G/TBT/N/KOR/1348</v>
      </c>
      <c r="E204" s="8" t="s">
        <v>801</v>
      </c>
      <c r="F204" s="8" t="s">
        <v>802</v>
      </c>
      <c r="H204" s="8" t="s">
        <v>41</v>
      </c>
      <c r="I204" s="8" t="s">
        <v>355</v>
      </c>
      <c r="J204" s="8" t="s">
        <v>75</v>
      </c>
      <c r="K204" s="8" t="s">
        <v>41</v>
      </c>
      <c r="L204" s="8" t="s">
        <v>41</v>
      </c>
      <c r="M204" s="6"/>
      <c r="N204" s="7">
        <v>46139</v>
      </c>
      <c r="O204" s="7" t="s">
        <v>42</v>
      </c>
      <c r="P204" s="7" t="s">
        <v>42</v>
      </c>
      <c r="Q204" s="6" t="s">
        <v>44</v>
      </c>
      <c r="R204" s="8" t="s">
        <v>803</v>
      </c>
      <c r="S204" t="str">
        <f>HYPERLINK("https://docs.wto.org/imrd/directdoc.asp?DDFDocuments/t/G/TBTN26/KOR1348.docx", "https://docs.wto.org/imrd/directdoc.asp?DDFDocuments/t/G/TBTN26/KOR1348.docx")</f>
        <v>https://docs.wto.org/imrd/directdoc.asp?DDFDocuments/t/G/TBTN26/KOR1348.docx</v>
      </c>
      <c r="T204" t="str">
        <f>HYPERLINK("https://docs.wto.org/imrd/directdoc.asp?DDFDocuments/u/G/TBTN26/KOR1348.docx", "https://docs.wto.org/imrd/directdoc.asp?DDFDocuments/u/G/TBTN26/KOR1348.docx")</f>
        <v>https://docs.wto.org/imrd/directdoc.asp?DDFDocuments/u/G/TBTN26/KOR1348.docx</v>
      </c>
      <c r="U204" t="str">
        <f>HYPERLINK("https://docs.wto.org/imrd/directdoc.asp?DDFDocuments/v/G/TBTN26/KOR1348.docx", "https://docs.wto.org/imrd/directdoc.asp?DDFDocuments/v/G/TBTN26/KOR1348.docx")</f>
        <v>https://docs.wto.org/imrd/directdoc.asp?DDFDocuments/v/G/TBTN26/KOR1348.docx</v>
      </c>
      <c r="V204" t="s">
        <v>46</v>
      </c>
      <c r="W204" t="s">
        <v>47</v>
      </c>
      <c r="X204" t="s">
        <v>47</v>
      </c>
      <c r="Y204" t="s">
        <v>47</v>
      </c>
      <c r="Z204" t="s">
        <v>47</v>
      </c>
      <c r="AA204" t="s">
        <v>47</v>
      </c>
      <c r="AB204" t="s">
        <v>47</v>
      </c>
      <c r="AC204" s="2" t="s">
        <v>804</v>
      </c>
      <c r="AD204" t="s">
        <v>41</v>
      </c>
      <c r="AE204" t="s">
        <v>41</v>
      </c>
      <c r="AF204" t="s">
        <v>41</v>
      </c>
      <c r="AG204" t="s">
        <v>41</v>
      </c>
      <c r="AH204" t="s">
        <v>41</v>
      </c>
      <c r="AI204" s="2" t="s">
        <v>41</v>
      </c>
    </row>
    <row r="205" spans="1:35" ht="150" x14ac:dyDescent="0.25">
      <c r="A205" s="8" t="s">
        <v>807</v>
      </c>
      <c r="B205" s="6" t="s">
        <v>689</v>
      </c>
      <c r="C205" s="7">
        <v>46119</v>
      </c>
      <c r="D205" s="9" t="str">
        <f>HYPERLINK("https://www.epingalert.org/en/Search?viewData= G/TBT/N/SGP/77"," G/TBT/N/SGP/77")</f>
        <v xml:space="preserve"> G/TBT/N/SGP/77</v>
      </c>
      <c r="E205" s="8" t="s">
        <v>805</v>
      </c>
      <c r="F205" s="8" t="s">
        <v>806</v>
      </c>
      <c r="H205" s="8" t="s">
        <v>808</v>
      </c>
      <c r="I205" s="8" t="s">
        <v>809</v>
      </c>
      <c r="J205" s="8" t="s">
        <v>83</v>
      </c>
      <c r="K205" s="8" t="s">
        <v>810</v>
      </c>
      <c r="L205" s="8" t="s">
        <v>630</v>
      </c>
      <c r="M205" s="6"/>
      <c r="N205" s="7">
        <v>46179</v>
      </c>
      <c r="O205" s="7" t="s">
        <v>811</v>
      </c>
      <c r="P205" s="7" t="s">
        <v>473</v>
      </c>
      <c r="Q205" s="6" t="s">
        <v>44</v>
      </c>
      <c r="R205" s="8" t="s">
        <v>812</v>
      </c>
      <c r="S205" t="str">
        <f>HYPERLINK("https://docs.wto.org/imrd/directdoc.asp?DDFDocuments/t/G/TBTN26/SGP77.docx", "https://docs.wto.org/imrd/directdoc.asp?DDFDocuments/t/G/TBTN26/SGP77.docx")</f>
        <v>https://docs.wto.org/imrd/directdoc.asp?DDFDocuments/t/G/TBTN26/SGP77.docx</v>
      </c>
      <c r="T205" t="str">
        <f>HYPERLINK("https://docs.wto.org/imrd/directdoc.asp?DDFDocuments/u/G/TBTN26/SGP77.docx", "https://docs.wto.org/imrd/directdoc.asp?DDFDocuments/u/G/TBTN26/SGP77.docx")</f>
        <v>https://docs.wto.org/imrd/directdoc.asp?DDFDocuments/u/G/TBTN26/SGP77.docx</v>
      </c>
      <c r="U205" t="str">
        <f>HYPERLINK("https://docs.wto.org/imrd/directdoc.asp?DDFDocuments/v/G/TBTN26/SGP77.docx", "https://docs.wto.org/imrd/directdoc.asp?DDFDocuments/v/G/TBTN26/SGP77.docx")</f>
        <v>https://docs.wto.org/imrd/directdoc.asp?DDFDocuments/v/G/TBTN26/SGP77.docx</v>
      </c>
      <c r="V205" t="s">
        <v>46</v>
      </c>
      <c r="W205" t="s">
        <v>47</v>
      </c>
      <c r="X205" t="s">
        <v>47</v>
      </c>
      <c r="Y205" t="s">
        <v>47</v>
      </c>
      <c r="Z205" t="s">
        <v>47</v>
      </c>
      <c r="AA205" t="s">
        <v>47</v>
      </c>
      <c r="AB205" t="s">
        <v>47</v>
      </c>
      <c r="AC205" s="2" t="s">
        <v>813</v>
      </c>
      <c r="AD205" t="s">
        <v>41</v>
      </c>
      <c r="AE205" t="s">
        <v>41</v>
      </c>
      <c r="AF205" t="s">
        <v>41</v>
      </c>
      <c r="AG205" t="s">
        <v>41</v>
      </c>
      <c r="AH205" t="s">
        <v>41</v>
      </c>
      <c r="AI205" s="2" t="s">
        <v>41</v>
      </c>
    </row>
    <row r="206" spans="1:35" ht="120" x14ac:dyDescent="0.25">
      <c r="A206" s="8" t="s">
        <v>816</v>
      </c>
      <c r="B206" s="6" t="s">
        <v>596</v>
      </c>
      <c r="C206" s="7">
        <v>46119</v>
      </c>
      <c r="D206" s="9" t="str">
        <f>HYPERLINK("https://www.epingalert.org/en/Search?viewData= G/TBT/N/UKR/377"," G/TBT/N/UKR/377")</f>
        <v xml:space="preserve"> G/TBT/N/UKR/377</v>
      </c>
      <c r="E206" s="8" t="s">
        <v>814</v>
      </c>
      <c r="F206" s="8" t="s">
        <v>815</v>
      </c>
      <c r="H206" s="8" t="s">
        <v>41</v>
      </c>
      <c r="I206" s="8" t="s">
        <v>817</v>
      </c>
      <c r="J206" s="8" t="s">
        <v>709</v>
      </c>
      <c r="K206" s="8" t="s">
        <v>41</v>
      </c>
      <c r="L206" s="8" t="s">
        <v>41</v>
      </c>
      <c r="M206" s="6"/>
      <c r="N206" s="7">
        <v>46179</v>
      </c>
      <c r="O206" s="7" t="s">
        <v>452</v>
      </c>
      <c r="P206" s="7" t="s">
        <v>818</v>
      </c>
      <c r="Q206" s="6" t="s">
        <v>44</v>
      </c>
      <c r="R206" s="8" t="s">
        <v>819</v>
      </c>
      <c r="S206" t="str">
        <f>HYPERLINK("https://docs.wto.org/imrd/directdoc.asp?DDFDocuments/t/G/TBTN26/UKR377.docx", "https://docs.wto.org/imrd/directdoc.asp?DDFDocuments/t/G/TBTN26/UKR377.docx")</f>
        <v>https://docs.wto.org/imrd/directdoc.asp?DDFDocuments/t/G/TBTN26/UKR377.docx</v>
      </c>
      <c r="T206" t="str">
        <f>HYPERLINK("https://docs.wto.org/imrd/directdoc.asp?DDFDocuments/u/G/TBTN26/UKR377.docx", "https://docs.wto.org/imrd/directdoc.asp?DDFDocuments/u/G/TBTN26/UKR377.docx")</f>
        <v>https://docs.wto.org/imrd/directdoc.asp?DDFDocuments/u/G/TBTN26/UKR377.docx</v>
      </c>
      <c r="U206" t="str">
        <f>HYPERLINK("https://docs.wto.org/imrd/directdoc.asp?DDFDocuments/v/G/TBTN26/UKR377.docx", "https://docs.wto.org/imrd/directdoc.asp?DDFDocuments/v/G/TBTN26/UKR377.docx")</f>
        <v>https://docs.wto.org/imrd/directdoc.asp?DDFDocuments/v/G/TBTN26/UKR377.docx</v>
      </c>
      <c r="V206" t="s">
        <v>46</v>
      </c>
      <c r="W206" t="s">
        <v>47</v>
      </c>
      <c r="X206" t="s">
        <v>46</v>
      </c>
      <c r="Y206" t="s">
        <v>47</v>
      </c>
      <c r="Z206" t="s">
        <v>47</v>
      </c>
      <c r="AA206" t="s">
        <v>47</v>
      </c>
      <c r="AB206" t="s">
        <v>47</v>
      </c>
      <c r="AC206" s="2" t="s">
        <v>820</v>
      </c>
      <c r="AD206" t="s">
        <v>41</v>
      </c>
      <c r="AE206" t="s">
        <v>41</v>
      </c>
      <c r="AF206" t="s">
        <v>41</v>
      </c>
      <c r="AG206" t="s">
        <v>41</v>
      </c>
      <c r="AH206" t="s">
        <v>41</v>
      </c>
      <c r="AI206" s="2" t="s">
        <v>41</v>
      </c>
    </row>
    <row r="207" spans="1:35" ht="180" x14ac:dyDescent="0.25">
      <c r="A207" s="8" t="s">
        <v>823</v>
      </c>
      <c r="B207" s="6" t="s">
        <v>596</v>
      </c>
      <c r="C207" s="7">
        <v>46119</v>
      </c>
      <c r="D207" s="9" t="str">
        <f>HYPERLINK("https://www.epingalert.org/en/Search?viewData= G/TBT/N/UKR/378"," G/TBT/N/UKR/378")</f>
        <v xml:space="preserve"> G/TBT/N/UKR/378</v>
      </c>
      <c r="E207" s="8" t="s">
        <v>821</v>
      </c>
      <c r="F207" s="8" t="s">
        <v>822</v>
      </c>
      <c r="H207" s="8" t="s">
        <v>41</v>
      </c>
      <c r="I207" s="8" t="s">
        <v>824</v>
      </c>
      <c r="J207" s="8" t="s">
        <v>65</v>
      </c>
      <c r="K207" s="8" t="s">
        <v>825</v>
      </c>
      <c r="L207" s="8" t="s">
        <v>41</v>
      </c>
      <c r="M207" s="6"/>
      <c r="N207" s="7">
        <v>46179</v>
      </c>
      <c r="O207" s="7" t="s">
        <v>826</v>
      </c>
      <c r="P207" s="7" t="s">
        <v>827</v>
      </c>
      <c r="Q207" s="6" t="s">
        <v>44</v>
      </c>
      <c r="R207" s="8" t="s">
        <v>828</v>
      </c>
      <c r="S207" t="str">
        <f>HYPERLINK("https://docs.wto.org/imrd/directdoc.asp?DDFDocuments/t/G/TBTN26/UKR378.docx", "https://docs.wto.org/imrd/directdoc.asp?DDFDocuments/t/G/TBTN26/UKR378.docx")</f>
        <v>https://docs.wto.org/imrd/directdoc.asp?DDFDocuments/t/G/TBTN26/UKR378.docx</v>
      </c>
      <c r="T207" t="str">
        <f>HYPERLINK("https://docs.wto.org/imrd/directdoc.asp?DDFDocuments/u/G/TBTN26/UKR378.docx", "https://docs.wto.org/imrd/directdoc.asp?DDFDocuments/u/G/TBTN26/UKR378.docx")</f>
        <v>https://docs.wto.org/imrd/directdoc.asp?DDFDocuments/u/G/TBTN26/UKR378.docx</v>
      </c>
      <c r="U207" t="str">
        <f>HYPERLINK("https://docs.wto.org/imrd/directdoc.asp?DDFDocuments/v/G/TBTN26/UKR378.docx", "https://docs.wto.org/imrd/directdoc.asp?DDFDocuments/v/G/TBTN26/UKR378.docx")</f>
        <v>https://docs.wto.org/imrd/directdoc.asp?DDFDocuments/v/G/TBTN26/UKR378.docx</v>
      </c>
      <c r="V207" t="s">
        <v>46</v>
      </c>
      <c r="W207" t="s">
        <v>47</v>
      </c>
      <c r="X207" t="s">
        <v>46</v>
      </c>
      <c r="Y207" t="s">
        <v>47</v>
      </c>
      <c r="Z207" t="s">
        <v>47</v>
      </c>
      <c r="AA207" t="s">
        <v>47</v>
      </c>
      <c r="AB207" t="s">
        <v>47</v>
      </c>
      <c r="AC207" s="2" t="s">
        <v>829</v>
      </c>
      <c r="AD207" t="s">
        <v>41</v>
      </c>
      <c r="AE207" t="s">
        <v>41</v>
      </c>
      <c r="AF207" t="s">
        <v>41</v>
      </c>
      <c r="AG207" t="s">
        <v>41</v>
      </c>
      <c r="AH207" t="s">
        <v>41</v>
      </c>
      <c r="AI207" s="2" t="s">
        <v>41</v>
      </c>
    </row>
    <row r="208" spans="1:35" ht="30" x14ac:dyDescent="0.25">
      <c r="A208" s="8" t="s">
        <v>651</v>
      </c>
      <c r="B208" s="6" t="s">
        <v>830</v>
      </c>
      <c r="C208" s="7">
        <v>46114</v>
      </c>
      <c r="D208" s="9" t="str">
        <f>HYPERLINK("https://www.epingalert.org/en/Search?viewData= G/TBT/N/JOR/95"," G/TBT/N/JOR/95")</f>
        <v xml:space="preserve"> G/TBT/N/JOR/95</v>
      </c>
      <c r="E208" s="8" t="s">
        <v>831</v>
      </c>
      <c r="F208" s="8" t="s">
        <v>832</v>
      </c>
      <c r="H208" s="8" t="s">
        <v>41</v>
      </c>
      <c r="I208" s="8" t="s">
        <v>833</v>
      </c>
      <c r="J208" s="8" t="s">
        <v>271</v>
      </c>
      <c r="K208" s="8" t="s">
        <v>41</v>
      </c>
      <c r="L208" s="8" t="s">
        <v>41</v>
      </c>
      <c r="M208" s="6"/>
      <c r="N208" s="7">
        <v>46174</v>
      </c>
      <c r="O208" s="7">
        <v>46143</v>
      </c>
      <c r="P208" s="7">
        <v>46235</v>
      </c>
      <c r="Q208" s="6" t="s">
        <v>44</v>
      </c>
      <c r="R208" s="8" t="s">
        <v>834</v>
      </c>
      <c r="S208" t="str">
        <f>HYPERLINK("https://docs.wto.org/imrd/directdoc.asp?DDFDocuments/t/G/TBTN26/JOR95.docx", "https://docs.wto.org/imrd/directdoc.asp?DDFDocuments/t/G/TBTN26/JOR95.docx")</f>
        <v>https://docs.wto.org/imrd/directdoc.asp?DDFDocuments/t/G/TBTN26/JOR95.docx</v>
      </c>
      <c r="T208" t="str">
        <f>HYPERLINK("https://docs.wto.org/imrd/directdoc.asp?DDFDocuments/u/G/TBTN26/JOR95.docx", "https://docs.wto.org/imrd/directdoc.asp?DDFDocuments/u/G/TBTN26/JOR95.docx")</f>
        <v>https://docs.wto.org/imrd/directdoc.asp?DDFDocuments/u/G/TBTN26/JOR95.docx</v>
      </c>
      <c r="U208" t="str">
        <f>HYPERLINK("https://docs.wto.org/imrd/directdoc.asp?DDFDocuments/v/G/TBTN26/JOR95.docx", "https://docs.wto.org/imrd/directdoc.asp?DDFDocuments/v/G/TBTN26/JOR95.docx")</f>
        <v>https://docs.wto.org/imrd/directdoc.asp?DDFDocuments/v/G/TBTN26/JOR95.docx</v>
      </c>
      <c r="V208" t="s">
        <v>46</v>
      </c>
      <c r="W208" t="s">
        <v>47</v>
      </c>
      <c r="X208" t="s">
        <v>47</v>
      </c>
      <c r="Y208" t="s">
        <v>47</v>
      </c>
      <c r="Z208" t="s">
        <v>47</v>
      </c>
      <c r="AA208" t="s">
        <v>47</v>
      </c>
      <c r="AB208" t="s">
        <v>47</v>
      </c>
      <c r="AC208" s="2" t="s">
        <v>835</v>
      </c>
      <c r="AD208" t="s">
        <v>41</v>
      </c>
      <c r="AE208" t="s">
        <v>41</v>
      </c>
      <c r="AF208" t="s">
        <v>41</v>
      </c>
      <c r="AG208" t="s">
        <v>41</v>
      </c>
      <c r="AH208" t="s">
        <v>41</v>
      </c>
      <c r="AI208" s="2" t="s">
        <v>41</v>
      </c>
    </row>
    <row r="209" spans="1:35" ht="270" x14ac:dyDescent="0.25">
      <c r="A209" s="8" t="s">
        <v>838</v>
      </c>
      <c r="B209" s="6" t="s">
        <v>283</v>
      </c>
      <c r="C209" s="7">
        <v>46114</v>
      </c>
      <c r="D209" s="9" t="str">
        <f>HYPERLINK("https://www.epingalert.org/en/Search?viewData= G/TBT/N/KEN/2024"," G/TBT/N/KEN/2024")</f>
        <v xml:space="preserve"> G/TBT/N/KEN/2024</v>
      </c>
      <c r="E209" s="8" t="s">
        <v>836</v>
      </c>
      <c r="F209" s="8" t="s">
        <v>837</v>
      </c>
      <c r="H209" s="8" t="s">
        <v>41</v>
      </c>
      <c r="I209" s="8" t="s">
        <v>839</v>
      </c>
      <c r="J209" s="8" t="s">
        <v>840</v>
      </c>
      <c r="K209" s="8" t="s">
        <v>41</v>
      </c>
      <c r="L209" s="8" t="s">
        <v>41</v>
      </c>
      <c r="M209" s="6"/>
      <c r="N209" s="7">
        <v>46174</v>
      </c>
      <c r="O209" s="7" t="s">
        <v>363</v>
      </c>
      <c r="P209" s="7" t="s">
        <v>42</v>
      </c>
      <c r="Q209" s="6" t="s">
        <v>44</v>
      </c>
      <c r="R209" s="8" t="s">
        <v>841</v>
      </c>
      <c r="S209" t="str">
        <f>HYPERLINK("https://docs.wto.org/imrd/directdoc.asp?DDFDocuments/t/G/TBTN26/KEN2024.docx", "https://docs.wto.org/imrd/directdoc.asp?DDFDocuments/t/G/TBTN26/KEN2024.docx")</f>
        <v>https://docs.wto.org/imrd/directdoc.asp?DDFDocuments/t/G/TBTN26/KEN2024.docx</v>
      </c>
      <c r="T209" t="str">
        <f>HYPERLINK("https://docs.wto.org/imrd/directdoc.asp?DDFDocuments/u/G/TBTN26/KEN2024.docx", "https://docs.wto.org/imrd/directdoc.asp?DDFDocuments/u/G/TBTN26/KEN2024.docx")</f>
        <v>https://docs.wto.org/imrd/directdoc.asp?DDFDocuments/u/G/TBTN26/KEN2024.docx</v>
      </c>
      <c r="U209" t="str">
        <f>HYPERLINK("https://docs.wto.org/imrd/directdoc.asp?DDFDocuments/v/G/TBTN26/KEN2024.docx", "https://docs.wto.org/imrd/directdoc.asp?DDFDocuments/v/G/TBTN26/KEN2024.docx")</f>
        <v>https://docs.wto.org/imrd/directdoc.asp?DDFDocuments/v/G/TBTN26/KEN2024.docx</v>
      </c>
      <c r="V209" t="s">
        <v>46</v>
      </c>
      <c r="W209" t="s">
        <v>47</v>
      </c>
      <c r="X209" t="s">
        <v>47</v>
      </c>
      <c r="Y209" t="s">
        <v>47</v>
      </c>
      <c r="Z209" t="s">
        <v>47</v>
      </c>
      <c r="AA209" t="s">
        <v>47</v>
      </c>
      <c r="AB209" t="s">
        <v>47</v>
      </c>
      <c r="AC209" s="2" t="s">
        <v>842</v>
      </c>
      <c r="AD209" t="s">
        <v>41</v>
      </c>
      <c r="AE209" t="s">
        <v>41</v>
      </c>
      <c r="AF209" t="s">
        <v>41</v>
      </c>
      <c r="AG209" t="s">
        <v>41</v>
      </c>
      <c r="AH209" t="s">
        <v>41</v>
      </c>
      <c r="AI209" s="2" t="s">
        <v>41</v>
      </c>
    </row>
    <row r="210" spans="1:35" ht="105" x14ac:dyDescent="0.25">
      <c r="A210" s="8" t="s">
        <v>845</v>
      </c>
      <c r="B210" s="6" t="s">
        <v>70</v>
      </c>
      <c r="C210" s="7">
        <v>46114</v>
      </c>
      <c r="D210" s="9" t="str">
        <f>HYPERLINK("https://www.epingalert.org/en/Search?viewData= G/TBT/N/MEX/560"," G/TBT/N/MEX/560")</f>
        <v xml:space="preserve"> G/TBT/N/MEX/560</v>
      </c>
      <c r="E210" s="8" t="s">
        <v>843</v>
      </c>
      <c r="F210" s="8" t="s">
        <v>844</v>
      </c>
      <c r="H210" s="8" t="s">
        <v>846</v>
      </c>
      <c r="I210" s="8" t="s">
        <v>847</v>
      </c>
      <c r="J210" s="8" t="s">
        <v>75</v>
      </c>
      <c r="K210" s="8" t="s">
        <v>41</v>
      </c>
      <c r="L210" s="8" t="s">
        <v>41</v>
      </c>
      <c r="M210" s="6"/>
      <c r="N210" s="7">
        <v>46174</v>
      </c>
      <c r="O210" s="7" t="s">
        <v>42</v>
      </c>
      <c r="P210" s="7" t="s">
        <v>848</v>
      </c>
      <c r="Q210" s="6" t="s">
        <v>44</v>
      </c>
      <c r="R210" s="8" t="s">
        <v>849</v>
      </c>
      <c r="S210" t="str">
        <f>HYPERLINK("https://docs.wto.org/imrd/directdoc.asp?DDFDocuments/t/G/TBTN26/MEX560.docx", "https://docs.wto.org/imrd/directdoc.asp?DDFDocuments/t/G/TBTN26/MEX560.docx")</f>
        <v>https://docs.wto.org/imrd/directdoc.asp?DDFDocuments/t/G/TBTN26/MEX560.docx</v>
      </c>
      <c r="T210" t="str">
        <f>HYPERLINK("https://docs.wto.org/imrd/directdoc.asp?DDFDocuments/u/G/TBTN26/MEX560.docx", "https://docs.wto.org/imrd/directdoc.asp?DDFDocuments/u/G/TBTN26/MEX560.docx")</f>
        <v>https://docs.wto.org/imrd/directdoc.asp?DDFDocuments/u/G/TBTN26/MEX560.docx</v>
      </c>
      <c r="U210" t="str">
        <f>HYPERLINK("https://docs.wto.org/imrd/directdoc.asp?DDFDocuments/v/G/TBTN26/MEX560.docx", "https://docs.wto.org/imrd/directdoc.asp?DDFDocuments/v/G/TBTN26/MEX560.docx")</f>
        <v>https://docs.wto.org/imrd/directdoc.asp?DDFDocuments/v/G/TBTN26/MEX560.docx</v>
      </c>
      <c r="V210" t="s">
        <v>46</v>
      </c>
      <c r="W210" t="s">
        <v>47</v>
      </c>
      <c r="X210" t="s">
        <v>46</v>
      </c>
      <c r="Y210" t="s">
        <v>47</v>
      </c>
      <c r="Z210" t="s">
        <v>47</v>
      </c>
      <c r="AA210" t="s">
        <v>47</v>
      </c>
      <c r="AB210" t="s">
        <v>47</v>
      </c>
      <c r="AC210" s="2" t="s">
        <v>850</v>
      </c>
      <c r="AD210" t="s">
        <v>41</v>
      </c>
      <c r="AE210" t="s">
        <v>41</v>
      </c>
      <c r="AF210" t="s">
        <v>41</v>
      </c>
      <c r="AG210" t="s">
        <v>41</v>
      </c>
      <c r="AH210" t="s">
        <v>41</v>
      </c>
      <c r="AI210" s="2" t="s">
        <v>41</v>
      </c>
    </row>
    <row r="211" spans="1:35" ht="135" x14ac:dyDescent="0.25">
      <c r="A211" s="8" t="s">
        <v>853</v>
      </c>
      <c r="B211" s="6" t="s">
        <v>70</v>
      </c>
      <c r="C211" s="7">
        <v>46114</v>
      </c>
      <c r="D211" s="9" t="str">
        <f>HYPERLINK("https://www.epingalert.org/en/Search?viewData= G/TBT/N/MEX/561"," G/TBT/N/MEX/561")</f>
        <v xml:space="preserve"> G/TBT/N/MEX/561</v>
      </c>
      <c r="E211" s="8" t="s">
        <v>851</v>
      </c>
      <c r="F211" s="8" t="s">
        <v>852</v>
      </c>
      <c r="H211" s="8" t="s">
        <v>854</v>
      </c>
      <c r="I211" s="8" t="s">
        <v>855</v>
      </c>
      <c r="J211" s="8" t="s">
        <v>83</v>
      </c>
      <c r="K211" s="8" t="s">
        <v>41</v>
      </c>
      <c r="L211" s="8" t="s">
        <v>41</v>
      </c>
      <c r="M211" s="6"/>
      <c r="N211" s="7">
        <v>46174</v>
      </c>
      <c r="O211" s="7" t="s">
        <v>42</v>
      </c>
      <c r="P211" s="7" t="s">
        <v>848</v>
      </c>
      <c r="Q211" s="6" t="s">
        <v>44</v>
      </c>
      <c r="R211" s="8" t="s">
        <v>856</v>
      </c>
      <c r="S211" t="str">
        <f>HYPERLINK("https://docs.wto.org/imrd/directdoc.asp?DDFDocuments/t/G/TBTN26/MEX561.docx", "https://docs.wto.org/imrd/directdoc.asp?DDFDocuments/t/G/TBTN26/MEX561.docx")</f>
        <v>https://docs.wto.org/imrd/directdoc.asp?DDFDocuments/t/G/TBTN26/MEX561.docx</v>
      </c>
      <c r="T211" t="str">
        <f>HYPERLINK("https://docs.wto.org/imrd/directdoc.asp?DDFDocuments/u/G/TBTN26/MEX561.docx", "https://docs.wto.org/imrd/directdoc.asp?DDFDocuments/u/G/TBTN26/MEX561.docx")</f>
        <v>https://docs.wto.org/imrd/directdoc.asp?DDFDocuments/u/G/TBTN26/MEX561.docx</v>
      </c>
      <c r="U211" t="str">
        <f>HYPERLINK("https://docs.wto.org/imrd/directdoc.asp?DDFDocuments/v/G/TBTN26/MEX561.docx", "https://docs.wto.org/imrd/directdoc.asp?DDFDocuments/v/G/TBTN26/MEX561.docx")</f>
        <v>https://docs.wto.org/imrd/directdoc.asp?DDFDocuments/v/G/TBTN26/MEX561.docx</v>
      </c>
      <c r="V211" t="s">
        <v>46</v>
      </c>
      <c r="W211" t="s">
        <v>47</v>
      </c>
      <c r="X211" t="s">
        <v>46</v>
      </c>
      <c r="Y211" t="s">
        <v>47</v>
      </c>
      <c r="Z211" t="s">
        <v>47</v>
      </c>
      <c r="AA211" t="s">
        <v>47</v>
      </c>
      <c r="AB211" t="s">
        <v>47</v>
      </c>
      <c r="AC211" s="2" t="s">
        <v>857</v>
      </c>
      <c r="AD211" t="s">
        <v>41</v>
      </c>
      <c r="AE211" t="s">
        <v>41</v>
      </c>
      <c r="AF211" t="s">
        <v>41</v>
      </c>
      <c r="AG211" t="s">
        <v>41</v>
      </c>
      <c r="AH211" t="s">
        <v>41</v>
      </c>
      <c r="AI211" s="2" t="s">
        <v>41</v>
      </c>
    </row>
    <row r="212" spans="1:35" ht="225" x14ac:dyDescent="0.25">
      <c r="A212" s="8" t="s">
        <v>860</v>
      </c>
      <c r="B212" s="6" t="s">
        <v>70</v>
      </c>
      <c r="C212" s="7">
        <v>46114</v>
      </c>
      <c r="D212" s="9" t="str">
        <f>HYPERLINK("https://www.epingalert.org/en/Search?viewData= G/TBT/N/MEX/562"," G/TBT/N/MEX/562")</f>
        <v xml:space="preserve"> G/TBT/N/MEX/562</v>
      </c>
      <c r="E212" s="8" t="s">
        <v>858</v>
      </c>
      <c r="F212" s="8" t="s">
        <v>859</v>
      </c>
      <c r="H212" s="8" t="s">
        <v>41</v>
      </c>
      <c r="I212" s="8" t="s">
        <v>861</v>
      </c>
      <c r="J212" s="8" t="s">
        <v>83</v>
      </c>
      <c r="K212" s="8" t="s">
        <v>41</v>
      </c>
      <c r="L212" s="8" t="s">
        <v>41</v>
      </c>
      <c r="M212" s="6"/>
      <c r="N212" s="7">
        <v>46174</v>
      </c>
      <c r="O212" s="7" t="s">
        <v>42</v>
      </c>
      <c r="P212" s="7" t="s">
        <v>848</v>
      </c>
      <c r="Q212" s="6" t="s">
        <v>44</v>
      </c>
      <c r="R212" s="8" t="s">
        <v>862</v>
      </c>
      <c r="S212" t="str">
        <f>HYPERLINK("https://docs.wto.org/imrd/directdoc.asp?DDFDocuments/t/G/TBTN26/MEX562.docx", "https://docs.wto.org/imrd/directdoc.asp?DDFDocuments/t/G/TBTN26/MEX562.docx")</f>
        <v>https://docs.wto.org/imrd/directdoc.asp?DDFDocuments/t/G/TBTN26/MEX562.docx</v>
      </c>
      <c r="T212" t="str">
        <f>HYPERLINK("https://docs.wto.org/imrd/directdoc.asp?DDFDocuments/u/G/TBTN26/MEX562.docx", "https://docs.wto.org/imrd/directdoc.asp?DDFDocuments/u/G/TBTN26/MEX562.docx")</f>
        <v>https://docs.wto.org/imrd/directdoc.asp?DDFDocuments/u/G/TBTN26/MEX562.docx</v>
      </c>
      <c r="U212" t="str">
        <f>HYPERLINK("https://docs.wto.org/imrd/directdoc.asp?DDFDocuments/v/G/TBTN26/MEX562.docx", "https://docs.wto.org/imrd/directdoc.asp?DDFDocuments/v/G/TBTN26/MEX562.docx")</f>
        <v>https://docs.wto.org/imrd/directdoc.asp?DDFDocuments/v/G/TBTN26/MEX562.docx</v>
      </c>
      <c r="V212" t="s">
        <v>46</v>
      </c>
      <c r="W212" t="s">
        <v>47</v>
      </c>
      <c r="X212" t="s">
        <v>46</v>
      </c>
      <c r="Y212" t="s">
        <v>47</v>
      </c>
      <c r="Z212" t="s">
        <v>47</v>
      </c>
      <c r="AA212" t="s">
        <v>47</v>
      </c>
      <c r="AB212" t="s">
        <v>47</v>
      </c>
      <c r="AC212" s="2" t="s">
        <v>863</v>
      </c>
      <c r="AD212" t="s">
        <v>41</v>
      </c>
      <c r="AE212" t="s">
        <v>41</v>
      </c>
      <c r="AF212" t="s">
        <v>41</v>
      </c>
      <c r="AG212" t="s">
        <v>41</v>
      </c>
      <c r="AH212" t="s">
        <v>41</v>
      </c>
      <c r="AI212" s="2" t="s">
        <v>41</v>
      </c>
    </row>
    <row r="213" spans="1:35" ht="105" x14ac:dyDescent="0.25">
      <c r="A213" s="8" t="s">
        <v>866</v>
      </c>
      <c r="B213" s="6" t="s">
        <v>86</v>
      </c>
      <c r="C213" s="7">
        <v>46114</v>
      </c>
      <c r="D213" s="9" t="str">
        <f>HYPERLINK("https://www.epingalert.org/en/Search?viewData= G/TBT/N/TPKM/590"," G/TBT/N/TPKM/590")</f>
        <v xml:space="preserve"> G/TBT/N/TPKM/590</v>
      </c>
      <c r="E213" s="8" t="s">
        <v>864</v>
      </c>
      <c r="F213" s="8" t="s">
        <v>865</v>
      </c>
      <c r="H213" s="8" t="s">
        <v>867</v>
      </c>
      <c r="I213" s="8" t="s">
        <v>868</v>
      </c>
      <c r="J213" s="8" t="s">
        <v>83</v>
      </c>
      <c r="K213" s="8" t="s">
        <v>41</v>
      </c>
      <c r="L213" s="8" t="s">
        <v>41</v>
      </c>
      <c r="M213" s="6"/>
      <c r="N213" s="7">
        <v>46174</v>
      </c>
      <c r="O213" s="7" t="s">
        <v>42</v>
      </c>
      <c r="P213" s="7">
        <v>46204</v>
      </c>
      <c r="Q213" s="6" t="s">
        <v>44</v>
      </c>
      <c r="R213" s="8" t="s">
        <v>869</v>
      </c>
      <c r="S213" t="str">
        <f>HYPERLINK("https://docs.wto.org/imrd/directdoc.asp?DDFDocuments/t/G/TBTN26/TPKM590.docx", "https://docs.wto.org/imrd/directdoc.asp?DDFDocuments/t/G/TBTN26/TPKM590.docx")</f>
        <v>https://docs.wto.org/imrd/directdoc.asp?DDFDocuments/t/G/TBTN26/TPKM590.docx</v>
      </c>
      <c r="T213" t="str">
        <f>HYPERLINK("https://docs.wto.org/imrd/directdoc.asp?DDFDocuments/u/G/TBTN26/TPKM590.docx", "https://docs.wto.org/imrd/directdoc.asp?DDFDocuments/u/G/TBTN26/TPKM590.docx")</f>
        <v>https://docs.wto.org/imrd/directdoc.asp?DDFDocuments/u/G/TBTN26/TPKM590.docx</v>
      </c>
      <c r="U213" t="str">
        <f>HYPERLINK("https://docs.wto.org/imrd/directdoc.asp?DDFDocuments/v/G/TBTN26/TPKM590.docx", "https://docs.wto.org/imrd/directdoc.asp?DDFDocuments/v/G/TBTN26/TPKM590.docx")</f>
        <v>https://docs.wto.org/imrd/directdoc.asp?DDFDocuments/v/G/TBTN26/TPKM590.docx</v>
      </c>
      <c r="V213" t="s">
        <v>46</v>
      </c>
      <c r="W213" t="s">
        <v>47</v>
      </c>
      <c r="X213" t="s">
        <v>46</v>
      </c>
      <c r="Y213" t="s">
        <v>47</v>
      </c>
      <c r="Z213" t="s">
        <v>47</v>
      </c>
      <c r="AA213" t="s">
        <v>47</v>
      </c>
      <c r="AB213" t="s">
        <v>47</v>
      </c>
      <c r="AC213" s="2" t="s">
        <v>870</v>
      </c>
      <c r="AD213" t="s">
        <v>41</v>
      </c>
      <c r="AE213" t="s">
        <v>41</v>
      </c>
      <c r="AF213" t="s">
        <v>41</v>
      </c>
      <c r="AG213" t="s">
        <v>41</v>
      </c>
      <c r="AH213" t="s">
        <v>41</v>
      </c>
      <c r="AI213" s="2" t="s">
        <v>41</v>
      </c>
    </row>
    <row r="214" spans="1:35" ht="409.5" x14ac:dyDescent="0.25">
      <c r="A214" s="8" t="s">
        <v>873</v>
      </c>
      <c r="B214" s="6" t="s">
        <v>274</v>
      </c>
      <c r="C214" s="7">
        <v>46113</v>
      </c>
      <c r="D214" s="9" t="str">
        <f>HYPERLINK("https://www.epingalert.org/en/Search?viewData= G/TBT/N/BDI/730, G/TBT/N/KEN/2018, G/TBT/N/RWA/1380, G/TBT/N/TZA/1565, G/TBT/N/UGA/2329"," G/TBT/N/BDI/730, G/TBT/N/KEN/2018, G/TBT/N/RWA/1380, G/TBT/N/TZA/1565, G/TBT/N/UGA/2329")</f>
        <v xml:space="preserve"> G/TBT/N/BDI/730, G/TBT/N/KEN/2018, G/TBT/N/RWA/1380, G/TBT/N/TZA/1565, G/TBT/N/UGA/2329</v>
      </c>
      <c r="E214" s="8" t="s">
        <v>871</v>
      </c>
      <c r="F214" s="8" t="s">
        <v>872</v>
      </c>
      <c r="H214" s="8" t="s">
        <v>874</v>
      </c>
      <c r="I214" s="8" t="s">
        <v>875</v>
      </c>
      <c r="J214" s="8" t="s">
        <v>876</v>
      </c>
      <c r="K214" s="8" t="s">
        <v>41</v>
      </c>
      <c r="L214" s="8" t="s">
        <v>55</v>
      </c>
      <c r="M214" s="6"/>
      <c r="N214" s="7">
        <v>46173</v>
      </c>
      <c r="O214" s="7">
        <v>46295</v>
      </c>
      <c r="P214" s="7" t="s">
        <v>42</v>
      </c>
      <c r="Q214" s="6" t="s">
        <v>44</v>
      </c>
      <c r="R214" s="8" t="s">
        <v>877</v>
      </c>
      <c r="S214" t="str">
        <f>HYPERLINK("https://docs.wto.org/imrd/directdoc.asp?DDFDocuments/t/G/TBTN26/BDI730.docx", "https://docs.wto.org/imrd/directdoc.asp?DDFDocuments/t/G/TBTN26/BDI730.docx")</f>
        <v>https://docs.wto.org/imrd/directdoc.asp?DDFDocuments/t/G/TBTN26/BDI730.docx</v>
      </c>
      <c r="T214" t="str">
        <f>HYPERLINK("https://docs.wto.org/imrd/directdoc.asp?DDFDocuments/u/G/TBTN26/BDI730.docx", "https://docs.wto.org/imrd/directdoc.asp?DDFDocuments/u/G/TBTN26/BDI730.docx")</f>
        <v>https://docs.wto.org/imrd/directdoc.asp?DDFDocuments/u/G/TBTN26/BDI730.docx</v>
      </c>
      <c r="U214" t="str">
        <f>HYPERLINK("https://docs.wto.org/imrd/directdoc.asp?DDFDocuments/v/G/TBTN26/BDI730.docx", "https://docs.wto.org/imrd/directdoc.asp?DDFDocuments/v/G/TBTN26/BDI730.docx")</f>
        <v>https://docs.wto.org/imrd/directdoc.asp?DDFDocuments/v/G/TBTN26/BDI730.docx</v>
      </c>
      <c r="V214" t="s">
        <v>46</v>
      </c>
      <c r="W214" t="s">
        <v>47</v>
      </c>
      <c r="X214" t="s">
        <v>46</v>
      </c>
      <c r="Y214" t="s">
        <v>47</v>
      </c>
      <c r="Z214" t="s">
        <v>47</v>
      </c>
      <c r="AA214" t="s">
        <v>47</v>
      </c>
      <c r="AB214" t="s">
        <v>47</v>
      </c>
      <c r="AC214" s="2" t="s">
        <v>878</v>
      </c>
      <c r="AD214" t="s">
        <v>41</v>
      </c>
      <c r="AE214" t="s">
        <v>41</v>
      </c>
      <c r="AF214" t="s">
        <v>41</v>
      </c>
      <c r="AG214" t="s">
        <v>41</v>
      </c>
      <c r="AH214" t="s">
        <v>41</v>
      </c>
      <c r="AI214" s="2" t="s">
        <v>41</v>
      </c>
    </row>
    <row r="215" spans="1:35" ht="409.5" x14ac:dyDescent="0.25">
      <c r="A215" s="8" t="s">
        <v>873</v>
      </c>
      <c r="B215" s="6" t="s">
        <v>283</v>
      </c>
      <c r="C215" s="7">
        <v>46113</v>
      </c>
      <c r="D215" s="9" t="str">
        <f>HYPERLINK("https://www.epingalert.org/en/Search?viewData= G/TBT/N/BDI/730, G/TBT/N/KEN/2018, G/TBT/N/RWA/1380, G/TBT/N/TZA/1565, G/TBT/N/UGA/2329"," G/TBT/N/BDI/730, G/TBT/N/KEN/2018, G/TBT/N/RWA/1380, G/TBT/N/TZA/1565, G/TBT/N/UGA/2329")</f>
        <v xml:space="preserve"> G/TBT/N/BDI/730, G/TBT/N/KEN/2018, G/TBT/N/RWA/1380, G/TBT/N/TZA/1565, G/TBT/N/UGA/2329</v>
      </c>
      <c r="E215" s="8" t="s">
        <v>871</v>
      </c>
      <c r="F215" s="8" t="s">
        <v>872</v>
      </c>
      <c r="H215" s="8" t="s">
        <v>874</v>
      </c>
      <c r="I215" s="8" t="s">
        <v>875</v>
      </c>
      <c r="J215" s="8" t="s">
        <v>876</v>
      </c>
      <c r="K215" s="8" t="s">
        <v>41</v>
      </c>
      <c r="L215" s="8" t="s">
        <v>55</v>
      </c>
      <c r="M215" s="6"/>
      <c r="N215" s="7">
        <v>46173</v>
      </c>
      <c r="O215" s="7">
        <v>46295</v>
      </c>
      <c r="P215" s="7" t="s">
        <v>42</v>
      </c>
      <c r="Q215" s="6" t="s">
        <v>44</v>
      </c>
      <c r="R215" s="8" t="s">
        <v>877</v>
      </c>
      <c r="S215" t="str">
        <f>HYPERLINK("https://docs.wto.org/imrd/directdoc.asp?DDFDocuments/t/G/TBTN26/BDI730.docx", "https://docs.wto.org/imrd/directdoc.asp?DDFDocuments/t/G/TBTN26/BDI730.docx")</f>
        <v>https://docs.wto.org/imrd/directdoc.asp?DDFDocuments/t/G/TBTN26/BDI730.docx</v>
      </c>
      <c r="T215" t="str">
        <f>HYPERLINK("https://docs.wto.org/imrd/directdoc.asp?DDFDocuments/u/G/TBTN26/BDI730.docx", "https://docs.wto.org/imrd/directdoc.asp?DDFDocuments/u/G/TBTN26/BDI730.docx")</f>
        <v>https://docs.wto.org/imrd/directdoc.asp?DDFDocuments/u/G/TBTN26/BDI730.docx</v>
      </c>
      <c r="U215" t="str">
        <f>HYPERLINK("https://docs.wto.org/imrd/directdoc.asp?DDFDocuments/v/G/TBTN26/BDI730.docx", "https://docs.wto.org/imrd/directdoc.asp?DDFDocuments/v/G/TBTN26/BDI730.docx")</f>
        <v>https://docs.wto.org/imrd/directdoc.asp?DDFDocuments/v/G/TBTN26/BDI730.docx</v>
      </c>
      <c r="V215" t="s">
        <v>46</v>
      </c>
      <c r="W215" t="s">
        <v>47</v>
      </c>
      <c r="X215" t="s">
        <v>46</v>
      </c>
      <c r="Y215" t="s">
        <v>47</v>
      </c>
      <c r="Z215" t="s">
        <v>47</v>
      </c>
      <c r="AA215" t="s">
        <v>47</v>
      </c>
      <c r="AB215" t="s">
        <v>47</v>
      </c>
      <c r="AC215" s="2" t="s">
        <v>878</v>
      </c>
      <c r="AD215" t="s">
        <v>41</v>
      </c>
      <c r="AE215" t="s">
        <v>41</v>
      </c>
      <c r="AF215" t="s">
        <v>41</v>
      </c>
      <c r="AG215" t="s">
        <v>41</v>
      </c>
      <c r="AH215" t="s">
        <v>41</v>
      </c>
      <c r="AI215" s="2" t="s">
        <v>41</v>
      </c>
    </row>
    <row r="216" spans="1:35" ht="409.5" x14ac:dyDescent="0.25">
      <c r="A216" s="8" t="s">
        <v>873</v>
      </c>
      <c r="B216" s="6" t="s">
        <v>284</v>
      </c>
      <c r="C216" s="7">
        <v>46113</v>
      </c>
      <c r="D216" s="9" t="str">
        <f>HYPERLINK("https://www.epingalert.org/en/Search?viewData= G/TBT/N/BDI/730, G/TBT/N/KEN/2018, G/TBT/N/RWA/1380, G/TBT/N/TZA/1565, G/TBT/N/UGA/2329"," G/TBT/N/BDI/730, G/TBT/N/KEN/2018, G/TBT/N/RWA/1380, G/TBT/N/TZA/1565, G/TBT/N/UGA/2329")</f>
        <v xml:space="preserve"> G/TBT/N/BDI/730, G/TBT/N/KEN/2018, G/TBT/N/RWA/1380, G/TBT/N/TZA/1565, G/TBT/N/UGA/2329</v>
      </c>
      <c r="E216" s="8" t="s">
        <v>871</v>
      </c>
      <c r="F216" s="8" t="s">
        <v>872</v>
      </c>
      <c r="H216" s="8" t="s">
        <v>874</v>
      </c>
      <c r="I216" s="8" t="s">
        <v>875</v>
      </c>
      <c r="J216" s="8" t="s">
        <v>876</v>
      </c>
      <c r="K216" s="8" t="s">
        <v>41</v>
      </c>
      <c r="L216" s="8" t="s">
        <v>55</v>
      </c>
      <c r="M216" s="6"/>
      <c r="N216" s="7">
        <v>46173</v>
      </c>
      <c r="O216" s="7">
        <v>46295</v>
      </c>
      <c r="P216" s="7" t="s">
        <v>42</v>
      </c>
      <c r="Q216" s="6" t="s">
        <v>44</v>
      </c>
      <c r="R216" s="8" t="s">
        <v>877</v>
      </c>
      <c r="S216" t="str">
        <f>HYPERLINK("https://docs.wto.org/imrd/directdoc.asp?DDFDocuments/t/G/TBTN26/BDI730.docx", "https://docs.wto.org/imrd/directdoc.asp?DDFDocuments/t/G/TBTN26/BDI730.docx")</f>
        <v>https://docs.wto.org/imrd/directdoc.asp?DDFDocuments/t/G/TBTN26/BDI730.docx</v>
      </c>
      <c r="T216" t="str">
        <f>HYPERLINK("https://docs.wto.org/imrd/directdoc.asp?DDFDocuments/u/G/TBTN26/BDI730.docx", "https://docs.wto.org/imrd/directdoc.asp?DDFDocuments/u/G/TBTN26/BDI730.docx")</f>
        <v>https://docs.wto.org/imrd/directdoc.asp?DDFDocuments/u/G/TBTN26/BDI730.docx</v>
      </c>
      <c r="U216" t="str">
        <f>HYPERLINK("https://docs.wto.org/imrd/directdoc.asp?DDFDocuments/v/G/TBTN26/BDI730.docx", "https://docs.wto.org/imrd/directdoc.asp?DDFDocuments/v/G/TBTN26/BDI730.docx")</f>
        <v>https://docs.wto.org/imrd/directdoc.asp?DDFDocuments/v/G/TBTN26/BDI730.docx</v>
      </c>
      <c r="V216" t="s">
        <v>46</v>
      </c>
      <c r="W216" t="s">
        <v>47</v>
      </c>
      <c r="X216" t="s">
        <v>46</v>
      </c>
      <c r="Y216" t="s">
        <v>47</v>
      </c>
      <c r="Z216" t="s">
        <v>47</v>
      </c>
      <c r="AA216" t="s">
        <v>47</v>
      </c>
      <c r="AB216" t="s">
        <v>47</v>
      </c>
      <c r="AC216" s="2" t="s">
        <v>878</v>
      </c>
      <c r="AD216" t="s">
        <v>41</v>
      </c>
      <c r="AE216" t="s">
        <v>41</v>
      </c>
      <c r="AF216" t="s">
        <v>41</v>
      </c>
      <c r="AG216" t="s">
        <v>41</v>
      </c>
      <c r="AH216" t="s">
        <v>41</v>
      </c>
      <c r="AI216" s="2" t="s">
        <v>41</v>
      </c>
    </row>
    <row r="217" spans="1:35" ht="409.5" x14ac:dyDescent="0.25">
      <c r="A217" s="8" t="s">
        <v>873</v>
      </c>
      <c r="B217" s="6" t="s">
        <v>285</v>
      </c>
      <c r="C217" s="7">
        <v>46113</v>
      </c>
      <c r="D217" s="9" t="str">
        <f>HYPERLINK("https://www.epingalert.org/en/Search?viewData= G/TBT/N/BDI/730, G/TBT/N/KEN/2018, G/TBT/N/RWA/1380, G/TBT/N/TZA/1565, G/TBT/N/UGA/2329"," G/TBT/N/BDI/730, G/TBT/N/KEN/2018, G/TBT/N/RWA/1380, G/TBT/N/TZA/1565, G/TBT/N/UGA/2329")</f>
        <v xml:space="preserve"> G/TBT/N/BDI/730, G/TBT/N/KEN/2018, G/TBT/N/RWA/1380, G/TBT/N/TZA/1565, G/TBT/N/UGA/2329</v>
      </c>
      <c r="E217" s="8" t="s">
        <v>871</v>
      </c>
      <c r="F217" s="8" t="s">
        <v>872</v>
      </c>
      <c r="H217" s="8" t="s">
        <v>874</v>
      </c>
      <c r="I217" s="8" t="s">
        <v>875</v>
      </c>
      <c r="J217" s="8" t="s">
        <v>876</v>
      </c>
      <c r="K217" s="8" t="s">
        <v>41</v>
      </c>
      <c r="L217" s="8" t="s">
        <v>55</v>
      </c>
      <c r="M217" s="6"/>
      <c r="N217" s="7">
        <v>46173</v>
      </c>
      <c r="O217" s="7">
        <v>46295</v>
      </c>
      <c r="P217" s="7" t="s">
        <v>42</v>
      </c>
      <c r="Q217" s="6" t="s">
        <v>44</v>
      </c>
      <c r="R217" s="8" t="s">
        <v>877</v>
      </c>
      <c r="S217" t="str">
        <f>HYPERLINK("https://docs.wto.org/imrd/directdoc.asp?DDFDocuments/t/G/TBTN26/BDI730.docx", "https://docs.wto.org/imrd/directdoc.asp?DDFDocuments/t/G/TBTN26/BDI730.docx")</f>
        <v>https://docs.wto.org/imrd/directdoc.asp?DDFDocuments/t/G/TBTN26/BDI730.docx</v>
      </c>
      <c r="T217" t="str">
        <f>HYPERLINK("https://docs.wto.org/imrd/directdoc.asp?DDFDocuments/u/G/TBTN26/BDI730.docx", "https://docs.wto.org/imrd/directdoc.asp?DDFDocuments/u/G/TBTN26/BDI730.docx")</f>
        <v>https://docs.wto.org/imrd/directdoc.asp?DDFDocuments/u/G/TBTN26/BDI730.docx</v>
      </c>
      <c r="U217" t="str">
        <f>HYPERLINK("https://docs.wto.org/imrd/directdoc.asp?DDFDocuments/v/G/TBTN26/BDI730.docx", "https://docs.wto.org/imrd/directdoc.asp?DDFDocuments/v/G/TBTN26/BDI730.docx")</f>
        <v>https://docs.wto.org/imrd/directdoc.asp?DDFDocuments/v/G/TBTN26/BDI730.docx</v>
      </c>
      <c r="V217" t="s">
        <v>46</v>
      </c>
      <c r="W217" t="s">
        <v>47</v>
      </c>
      <c r="X217" t="s">
        <v>46</v>
      </c>
      <c r="Y217" t="s">
        <v>47</v>
      </c>
      <c r="Z217" t="s">
        <v>47</v>
      </c>
      <c r="AA217" t="s">
        <v>47</v>
      </c>
      <c r="AB217" t="s">
        <v>47</v>
      </c>
      <c r="AC217" s="2" t="s">
        <v>878</v>
      </c>
      <c r="AD217" t="s">
        <v>41</v>
      </c>
      <c r="AE217" t="s">
        <v>41</v>
      </c>
      <c r="AF217" t="s">
        <v>41</v>
      </c>
      <c r="AG217" t="s">
        <v>41</v>
      </c>
      <c r="AH217" t="s">
        <v>41</v>
      </c>
      <c r="AI217" s="2" t="s">
        <v>41</v>
      </c>
    </row>
    <row r="218" spans="1:35" ht="409.5" x14ac:dyDescent="0.25">
      <c r="A218" s="8" t="s">
        <v>873</v>
      </c>
      <c r="B218" s="6" t="s">
        <v>286</v>
      </c>
      <c r="C218" s="7">
        <v>46113</v>
      </c>
      <c r="D218" s="9" t="str">
        <f>HYPERLINK("https://www.epingalert.org/en/Search?viewData= G/TBT/N/BDI/730, G/TBT/N/KEN/2018, G/TBT/N/RWA/1380, G/TBT/N/TZA/1565, G/TBT/N/UGA/2329"," G/TBT/N/BDI/730, G/TBT/N/KEN/2018, G/TBT/N/RWA/1380, G/TBT/N/TZA/1565, G/TBT/N/UGA/2329")</f>
        <v xml:space="preserve"> G/TBT/N/BDI/730, G/TBT/N/KEN/2018, G/TBT/N/RWA/1380, G/TBT/N/TZA/1565, G/TBT/N/UGA/2329</v>
      </c>
      <c r="E218" s="8" t="s">
        <v>871</v>
      </c>
      <c r="F218" s="8" t="s">
        <v>872</v>
      </c>
      <c r="H218" s="8" t="s">
        <v>874</v>
      </c>
      <c r="I218" s="8" t="s">
        <v>875</v>
      </c>
      <c r="J218" s="8" t="s">
        <v>876</v>
      </c>
      <c r="K218" s="8" t="s">
        <v>41</v>
      </c>
      <c r="L218" s="8" t="s">
        <v>55</v>
      </c>
      <c r="M218" s="6"/>
      <c r="N218" s="7">
        <v>46173</v>
      </c>
      <c r="O218" s="7">
        <v>46295</v>
      </c>
      <c r="P218" s="7" t="s">
        <v>42</v>
      </c>
      <c r="Q218" s="6" t="s">
        <v>44</v>
      </c>
      <c r="R218" s="8" t="s">
        <v>877</v>
      </c>
      <c r="S218" t="str">
        <f>HYPERLINK("https://docs.wto.org/imrd/directdoc.asp?DDFDocuments/t/G/TBTN26/BDI730.docx", "https://docs.wto.org/imrd/directdoc.asp?DDFDocuments/t/G/TBTN26/BDI730.docx")</f>
        <v>https://docs.wto.org/imrd/directdoc.asp?DDFDocuments/t/G/TBTN26/BDI730.docx</v>
      </c>
      <c r="T218" t="str">
        <f>HYPERLINK("https://docs.wto.org/imrd/directdoc.asp?DDFDocuments/u/G/TBTN26/BDI730.docx", "https://docs.wto.org/imrd/directdoc.asp?DDFDocuments/u/G/TBTN26/BDI730.docx")</f>
        <v>https://docs.wto.org/imrd/directdoc.asp?DDFDocuments/u/G/TBTN26/BDI730.docx</v>
      </c>
      <c r="U218" t="str">
        <f>HYPERLINK("https://docs.wto.org/imrd/directdoc.asp?DDFDocuments/v/G/TBTN26/BDI730.docx", "https://docs.wto.org/imrd/directdoc.asp?DDFDocuments/v/G/TBTN26/BDI730.docx")</f>
        <v>https://docs.wto.org/imrd/directdoc.asp?DDFDocuments/v/G/TBTN26/BDI730.docx</v>
      </c>
      <c r="V218" t="s">
        <v>46</v>
      </c>
      <c r="W218" t="s">
        <v>47</v>
      </c>
      <c r="X218" t="s">
        <v>46</v>
      </c>
      <c r="Y218" t="s">
        <v>47</v>
      </c>
      <c r="Z218" t="s">
        <v>47</v>
      </c>
      <c r="AA218" t="s">
        <v>47</v>
      </c>
      <c r="AB218" t="s">
        <v>47</v>
      </c>
      <c r="AC218" s="2" t="s">
        <v>878</v>
      </c>
      <c r="AD218" t="s">
        <v>41</v>
      </c>
      <c r="AE218" t="s">
        <v>41</v>
      </c>
      <c r="AF218" t="s">
        <v>41</v>
      </c>
      <c r="AG218" t="s">
        <v>41</v>
      </c>
      <c r="AH218" t="s">
        <v>41</v>
      </c>
      <c r="AI218" s="2" t="s">
        <v>41</v>
      </c>
    </row>
    <row r="219" spans="1:35" ht="285" x14ac:dyDescent="0.25">
      <c r="A219" s="8" t="s">
        <v>881</v>
      </c>
      <c r="B219" s="6" t="s">
        <v>274</v>
      </c>
      <c r="C219" s="7">
        <v>46113</v>
      </c>
      <c r="D219" s="9" t="str">
        <f>HYPERLINK("https://www.epingalert.org/en/Search?viewData= G/TBT/N/BDI/731, G/TBT/N/KEN/2019, G/TBT/N/RWA/1381, G/TBT/N/TZA/1566, G/TBT/N/UGA/2330"," G/TBT/N/BDI/731, G/TBT/N/KEN/2019, G/TBT/N/RWA/1381, G/TBT/N/TZA/1566, G/TBT/N/UGA/2330")</f>
        <v xml:space="preserve"> G/TBT/N/BDI/731, G/TBT/N/KEN/2019, G/TBT/N/RWA/1381, G/TBT/N/TZA/1566, G/TBT/N/UGA/2330</v>
      </c>
      <c r="E219" s="8" t="s">
        <v>879</v>
      </c>
      <c r="F219" s="8" t="s">
        <v>880</v>
      </c>
      <c r="H219" s="8" t="s">
        <v>882</v>
      </c>
      <c r="I219" s="8" t="s">
        <v>883</v>
      </c>
      <c r="J219" s="8" t="s">
        <v>876</v>
      </c>
      <c r="K219" s="8" t="s">
        <v>41</v>
      </c>
      <c r="L219" s="8" t="s">
        <v>55</v>
      </c>
      <c r="M219" s="6"/>
      <c r="N219" s="7">
        <v>46173</v>
      </c>
      <c r="O219" s="7">
        <v>46295</v>
      </c>
      <c r="P219" s="7" t="s">
        <v>42</v>
      </c>
      <c r="Q219" s="6" t="s">
        <v>44</v>
      </c>
      <c r="R219" s="8" t="s">
        <v>884</v>
      </c>
      <c r="S219" t="str">
        <f>HYPERLINK("https://docs.wto.org/imrd/directdoc.asp?DDFDocuments/t/G/TBTN26/BDI731.docx", "https://docs.wto.org/imrd/directdoc.asp?DDFDocuments/t/G/TBTN26/BDI731.docx")</f>
        <v>https://docs.wto.org/imrd/directdoc.asp?DDFDocuments/t/G/TBTN26/BDI731.docx</v>
      </c>
      <c r="T219" t="str">
        <f>HYPERLINK("https://docs.wto.org/imrd/directdoc.asp?DDFDocuments/u/G/TBTN26/BDI731.docx", "https://docs.wto.org/imrd/directdoc.asp?DDFDocuments/u/G/TBTN26/BDI731.docx")</f>
        <v>https://docs.wto.org/imrd/directdoc.asp?DDFDocuments/u/G/TBTN26/BDI731.docx</v>
      </c>
      <c r="U219" t="str">
        <f>HYPERLINK("https://docs.wto.org/imrd/directdoc.asp?DDFDocuments/v/G/TBTN26/BDI731.docx", "https://docs.wto.org/imrd/directdoc.asp?DDFDocuments/v/G/TBTN26/BDI731.docx")</f>
        <v>https://docs.wto.org/imrd/directdoc.asp?DDFDocuments/v/G/TBTN26/BDI731.docx</v>
      </c>
      <c r="V219" t="s">
        <v>46</v>
      </c>
      <c r="W219" t="s">
        <v>47</v>
      </c>
      <c r="X219" t="s">
        <v>46</v>
      </c>
      <c r="Y219" t="s">
        <v>47</v>
      </c>
      <c r="Z219" t="s">
        <v>47</v>
      </c>
      <c r="AA219" t="s">
        <v>47</v>
      </c>
      <c r="AB219" t="s">
        <v>47</v>
      </c>
      <c r="AC219" s="2" t="s">
        <v>885</v>
      </c>
      <c r="AD219" t="s">
        <v>41</v>
      </c>
      <c r="AE219" t="s">
        <v>41</v>
      </c>
      <c r="AF219" t="s">
        <v>41</v>
      </c>
      <c r="AG219" t="s">
        <v>41</v>
      </c>
      <c r="AH219" t="s">
        <v>41</v>
      </c>
      <c r="AI219" s="2" t="s">
        <v>41</v>
      </c>
    </row>
    <row r="220" spans="1:35" ht="285" x14ac:dyDescent="0.25">
      <c r="A220" s="8" t="s">
        <v>881</v>
      </c>
      <c r="B220" s="6" t="s">
        <v>283</v>
      </c>
      <c r="C220" s="7">
        <v>46113</v>
      </c>
      <c r="D220" s="9" t="str">
        <f>HYPERLINK("https://www.epingalert.org/en/Search?viewData= G/TBT/N/BDI/731, G/TBT/N/KEN/2019, G/TBT/N/RWA/1381, G/TBT/N/TZA/1566, G/TBT/N/UGA/2330"," G/TBT/N/BDI/731, G/TBT/N/KEN/2019, G/TBT/N/RWA/1381, G/TBT/N/TZA/1566, G/TBT/N/UGA/2330")</f>
        <v xml:space="preserve"> G/TBT/N/BDI/731, G/TBT/N/KEN/2019, G/TBT/N/RWA/1381, G/TBT/N/TZA/1566, G/TBT/N/UGA/2330</v>
      </c>
      <c r="E220" s="8" t="s">
        <v>879</v>
      </c>
      <c r="F220" s="8" t="s">
        <v>880</v>
      </c>
      <c r="H220" s="8" t="s">
        <v>882</v>
      </c>
      <c r="I220" s="8" t="s">
        <v>883</v>
      </c>
      <c r="J220" s="8" t="s">
        <v>876</v>
      </c>
      <c r="K220" s="8" t="s">
        <v>41</v>
      </c>
      <c r="L220" s="8" t="s">
        <v>55</v>
      </c>
      <c r="M220" s="6"/>
      <c r="N220" s="7">
        <v>46173</v>
      </c>
      <c r="O220" s="7">
        <v>46295</v>
      </c>
      <c r="P220" s="7" t="s">
        <v>42</v>
      </c>
      <c r="Q220" s="6" t="s">
        <v>44</v>
      </c>
      <c r="R220" s="8" t="s">
        <v>884</v>
      </c>
      <c r="S220" t="str">
        <f>HYPERLINK("https://docs.wto.org/imrd/directdoc.asp?DDFDocuments/t/G/TBTN26/BDI731.docx", "https://docs.wto.org/imrd/directdoc.asp?DDFDocuments/t/G/TBTN26/BDI731.docx")</f>
        <v>https://docs.wto.org/imrd/directdoc.asp?DDFDocuments/t/G/TBTN26/BDI731.docx</v>
      </c>
      <c r="T220" t="str">
        <f>HYPERLINK("https://docs.wto.org/imrd/directdoc.asp?DDFDocuments/u/G/TBTN26/BDI731.docx", "https://docs.wto.org/imrd/directdoc.asp?DDFDocuments/u/G/TBTN26/BDI731.docx")</f>
        <v>https://docs.wto.org/imrd/directdoc.asp?DDFDocuments/u/G/TBTN26/BDI731.docx</v>
      </c>
      <c r="U220" t="str">
        <f>HYPERLINK("https://docs.wto.org/imrd/directdoc.asp?DDFDocuments/v/G/TBTN26/BDI731.docx", "https://docs.wto.org/imrd/directdoc.asp?DDFDocuments/v/G/TBTN26/BDI731.docx")</f>
        <v>https://docs.wto.org/imrd/directdoc.asp?DDFDocuments/v/G/TBTN26/BDI731.docx</v>
      </c>
      <c r="V220" t="s">
        <v>46</v>
      </c>
      <c r="W220" t="s">
        <v>47</v>
      </c>
      <c r="X220" t="s">
        <v>46</v>
      </c>
      <c r="Y220" t="s">
        <v>47</v>
      </c>
      <c r="Z220" t="s">
        <v>47</v>
      </c>
      <c r="AA220" t="s">
        <v>47</v>
      </c>
      <c r="AB220" t="s">
        <v>47</v>
      </c>
      <c r="AC220" s="2" t="s">
        <v>885</v>
      </c>
      <c r="AD220" t="s">
        <v>41</v>
      </c>
      <c r="AE220" t="s">
        <v>41</v>
      </c>
      <c r="AF220" t="s">
        <v>41</v>
      </c>
      <c r="AG220" t="s">
        <v>41</v>
      </c>
      <c r="AH220" t="s">
        <v>41</v>
      </c>
      <c r="AI220" s="2" t="s">
        <v>41</v>
      </c>
    </row>
    <row r="221" spans="1:35" ht="285" x14ac:dyDescent="0.25">
      <c r="A221" s="8" t="s">
        <v>881</v>
      </c>
      <c r="B221" s="6" t="s">
        <v>284</v>
      </c>
      <c r="C221" s="7">
        <v>46113</v>
      </c>
      <c r="D221" s="9" t="str">
        <f>HYPERLINK("https://www.epingalert.org/en/Search?viewData= G/TBT/N/BDI/731, G/TBT/N/KEN/2019, G/TBT/N/RWA/1381, G/TBT/N/TZA/1566, G/TBT/N/UGA/2330"," G/TBT/N/BDI/731, G/TBT/N/KEN/2019, G/TBT/N/RWA/1381, G/TBT/N/TZA/1566, G/TBT/N/UGA/2330")</f>
        <v xml:space="preserve"> G/TBT/N/BDI/731, G/TBT/N/KEN/2019, G/TBT/N/RWA/1381, G/TBT/N/TZA/1566, G/TBT/N/UGA/2330</v>
      </c>
      <c r="E221" s="8" t="s">
        <v>879</v>
      </c>
      <c r="F221" s="8" t="s">
        <v>880</v>
      </c>
      <c r="H221" s="8" t="s">
        <v>882</v>
      </c>
      <c r="I221" s="8" t="s">
        <v>883</v>
      </c>
      <c r="J221" s="8" t="s">
        <v>876</v>
      </c>
      <c r="K221" s="8" t="s">
        <v>41</v>
      </c>
      <c r="L221" s="8" t="s">
        <v>55</v>
      </c>
      <c r="M221" s="6"/>
      <c r="N221" s="7">
        <v>46173</v>
      </c>
      <c r="O221" s="7">
        <v>46295</v>
      </c>
      <c r="P221" s="7" t="s">
        <v>42</v>
      </c>
      <c r="Q221" s="6" t="s">
        <v>44</v>
      </c>
      <c r="R221" s="8" t="s">
        <v>884</v>
      </c>
      <c r="S221" t="str">
        <f>HYPERLINK("https://docs.wto.org/imrd/directdoc.asp?DDFDocuments/t/G/TBTN26/BDI731.docx", "https://docs.wto.org/imrd/directdoc.asp?DDFDocuments/t/G/TBTN26/BDI731.docx")</f>
        <v>https://docs.wto.org/imrd/directdoc.asp?DDFDocuments/t/G/TBTN26/BDI731.docx</v>
      </c>
      <c r="T221" t="str">
        <f>HYPERLINK("https://docs.wto.org/imrd/directdoc.asp?DDFDocuments/u/G/TBTN26/BDI731.docx", "https://docs.wto.org/imrd/directdoc.asp?DDFDocuments/u/G/TBTN26/BDI731.docx")</f>
        <v>https://docs.wto.org/imrd/directdoc.asp?DDFDocuments/u/G/TBTN26/BDI731.docx</v>
      </c>
      <c r="U221" t="str">
        <f>HYPERLINK("https://docs.wto.org/imrd/directdoc.asp?DDFDocuments/v/G/TBTN26/BDI731.docx", "https://docs.wto.org/imrd/directdoc.asp?DDFDocuments/v/G/TBTN26/BDI731.docx")</f>
        <v>https://docs.wto.org/imrd/directdoc.asp?DDFDocuments/v/G/TBTN26/BDI731.docx</v>
      </c>
      <c r="V221" t="s">
        <v>46</v>
      </c>
      <c r="W221" t="s">
        <v>47</v>
      </c>
      <c r="X221" t="s">
        <v>46</v>
      </c>
      <c r="Y221" t="s">
        <v>47</v>
      </c>
      <c r="Z221" t="s">
        <v>47</v>
      </c>
      <c r="AA221" t="s">
        <v>47</v>
      </c>
      <c r="AB221" t="s">
        <v>47</v>
      </c>
      <c r="AC221" s="2" t="s">
        <v>885</v>
      </c>
      <c r="AD221" t="s">
        <v>41</v>
      </c>
      <c r="AE221" t="s">
        <v>41</v>
      </c>
      <c r="AF221" t="s">
        <v>41</v>
      </c>
      <c r="AG221" t="s">
        <v>41</v>
      </c>
      <c r="AH221" t="s">
        <v>41</v>
      </c>
      <c r="AI221" s="2" t="s">
        <v>41</v>
      </c>
    </row>
    <row r="222" spans="1:35" ht="285" x14ac:dyDescent="0.25">
      <c r="A222" s="8" t="s">
        <v>881</v>
      </c>
      <c r="B222" s="6" t="s">
        <v>285</v>
      </c>
      <c r="C222" s="7">
        <v>46113</v>
      </c>
      <c r="D222" s="9" t="str">
        <f>HYPERLINK("https://www.epingalert.org/en/Search?viewData= G/TBT/N/BDI/731, G/TBT/N/KEN/2019, G/TBT/N/RWA/1381, G/TBT/N/TZA/1566, G/TBT/N/UGA/2330"," G/TBT/N/BDI/731, G/TBT/N/KEN/2019, G/TBT/N/RWA/1381, G/TBT/N/TZA/1566, G/TBT/N/UGA/2330")</f>
        <v xml:space="preserve"> G/TBT/N/BDI/731, G/TBT/N/KEN/2019, G/TBT/N/RWA/1381, G/TBT/N/TZA/1566, G/TBT/N/UGA/2330</v>
      </c>
      <c r="E222" s="8" t="s">
        <v>879</v>
      </c>
      <c r="F222" s="8" t="s">
        <v>880</v>
      </c>
      <c r="H222" s="8" t="s">
        <v>882</v>
      </c>
      <c r="I222" s="8" t="s">
        <v>883</v>
      </c>
      <c r="J222" s="8" t="s">
        <v>876</v>
      </c>
      <c r="K222" s="8" t="s">
        <v>41</v>
      </c>
      <c r="L222" s="8" t="s">
        <v>55</v>
      </c>
      <c r="M222" s="6"/>
      <c r="N222" s="7">
        <v>46173</v>
      </c>
      <c r="O222" s="7">
        <v>46295</v>
      </c>
      <c r="P222" s="7" t="s">
        <v>42</v>
      </c>
      <c r="Q222" s="6" t="s">
        <v>44</v>
      </c>
      <c r="R222" s="8" t="s">
        <v>884</v>
      </c>
      <c r="S222" t="str">
        <f>HYPERLINK("https://docs.wto.org/imrd/directdoc.asp?DDFDocuments/t/G/TBTN26/BDI731.docx", "https://docs.wto.org/imrd/directdoc.asp?DDFDocuments/t/G/TBTN26/BDI731.docx")</f>
        <v>https://docs.wto.org/imrd/directdoc.asp?DDFDocuments/t/G/TBTN26/BDI731.docx</v>
      </c>
      <c r="T222" t="str">
        <f>HYPERLINK("https://docs.wto.org/imrd/directdoc.asp?DDFDocuments/u/G/TBTN26/BDI731.docx", "https://docs.wto.org/imrd/directdoc.asp?DDFDocuments/u/G/TBTN26/BDI731.docx")</f>
        <v>https://docs.wto.org/imrd/directdoc.asp?DDFDocuments/u/G/TBTN26/BDI731.docx</v>
      </c>
      <c r="U222" t="str">
        <f>HYPERLINK("https://docs.wto.org/imrd/directdoc.asp?DDFDocuments/v/G/TBTN26/BDI731.docx", "https://docs.wto.org/imrd/directdoc.asp?DDFDocuments/v/G/TBTN26/BDI731.docx")</f>
        <v>https://docs.wto.org/imrd/directdoc.asp?DDFDocuments/v/G/TBTN26/BDI731.docx</v>
      </c>
      <c r="V222" t="s">
        <v>46</v>
      </c>
      <c r="W222" t="s">
        <v>47</v>
      </c>
      <c r="X222" t="s">
        <v>46</v>
      </c>
      <c r="Y222" t="s">
        <v>47</v>
      </c>
      <c r="Z222" t="s">
        <v>47</v>
      </c>
      <c r="AA222" t="s">
        <v>47</v>
      </c>
      <c r="AB222" t="s">
        <v>47</v>
      </c>
      <c r="AC222" s="2" t="s">
        <v>885</v>
      </c>
      <c r="AD222" t="s">
        <v>41</v>
      </c>
      <c r="AE222" t="s">
        <v>41</v>
      </c>
      <c r="AF222" t="s">
        <v>41</v>
      </c>
      <c r="AG222" t="s">
        <v>41</v>
      </c>
      <c r="AH222" t="s">
        <v>41</v>
      </c>
      <c r="AI222" s="2" t="s">
        <v>41</v>
      </c>
    </row>
    <row r="223" spans="1:35" ht="285" x14ac:dyDescent="0.25">
      <c r="A223" s="8" t="s">
        <v>881</v>
      </c>
      <c r="B223" s="6" t="s">
        <v>286</v>
      </c>
      <c r="C223" s="7">
        <v>46113</v>
      </c>
      <c r="D223" s="9" t="str">
        <f>HYPERLINK("https://www.epingalert.org/en/Search?viewData= G/TBT/N/BDI/731, G/TBT/N/KEN/2019, G/TBT/N/RWA/1381, G/TBT/N/TZA/1566, G/TBT/N/UGA/2330"," G/TBT/N/BDI/731, G/TBT/N/KEN/2019, G/TBT/N/RWA/1381, G/TBT/N/TZA/1566, G/TBT/N/UGA/2330")</f>
        <v xml:space="preserve"> G/TBT/N/BDI/731, G/TBT/N/KEN/2019, G/TBT/N/RWA/1381, G/TBT/N/TZA/1566, G/TBT/N/UGA/2330</v>
      </c>
      <c r="E223" s="8" t="s">
        <v>879</v>
      </c>
      <c r="F223" s="8" t="s">
        <v>880</v>
      </c>
      <c r="H223" s="8" t="s">
        <v>882</v>
      </c>
      <c r="I223" s="8" t="s">
        <v>883</v>
      </c>
      <c r="J223" s="8" t="s">
        <v>876</v>
      </c>
      <c r="K223" s="8" t="s">
        <v>41</v>
      </c>
      <c r="L223" s="8" t="s">
        <v>55</v>
      </c>
      <c r="M223" s="6"/>
      <c r="N223" s="7">
        <v>46173</v>
      </c>
      <c r="O223" s="7">
        <v>46295</v>
      </c>
      <c r="P223" s="7" t="s">
        <v>42</v>
      </c>
      <c r="Q223" s="6" t="s">
        <v>44</v>
      </c>
      <c r="R223" s="8" t="s">
        <v>884</v>
      </c>
      <c r="S223" t="str">
        <f>HYPERLINK("https://docs.wto.org/imrd/directdoc.asp?DDFDocuments/t/G/TBTN26/BDI731.docx", "https://docs.wto.org/imrd/directdoc.asp?DDFDocuments/t/G/TBTN26/BDI731.docx")</f>
        <v>https://docs.wto.org/imrd/directdoc.asp?DDFDocuments/t/G/TBTN26/BDI731.docx</v>
      </c>
      <c r="T223" t="str">
        <f>HYPERLINK("https://docs.wto.org/imrd/directdoc.asp?DDFDocuments/u/G/TBTN26/BDI731.docx", "https://docs.wto.org/imrd/directdoc.asp?DDFDocuments/u/G/TBTN26/BDI731.docx")</f>
        <v>https://docs.wto.org/imrd/directdoc.asp?DDFDocuments/u/G/TBTN26/BDI731.docx</v>
      </c>
      <c r="U223" t="str">
        <f>HYPERLINK("https://docs.wto.org/imrd/directdoc.asp?DDFDocuments/v/G/TBTN26/BDI731.docx", "https://docs.wto.org/imrd/directdoc.asp?DDFDocuments/v/G/TBTN26/BDI731.docx")</f>
        <v>https://docs.wto.org/imrd/directdoc.asp?DDFDocuments/v/G/TBTN26/BDI731.docx</v>
      </c>
      <c r="V223" t="s">
        <v>46</v>
      </c>
      <c r="W223" t="s">
        <v>47</v>
      </c>
      <c r="X223" t="s">
        <v>46</v>
      </c>
      <c r="Y223" t="s">
        <v>47</v>
      </c>
      <c r="Z223" t="s">
        <v>47</v>
      </c>
      <c r="AA223" t="s">
        <v>47</v>
      </c>
      <c r="AB223" t="s">
        <v>47</v>
      </c>
      <c r="AC223" s="2" t="s">
        <v>885</v>
      </c>
      <c r="AD223" t="s">
        <v>41</v>
      </c>
      <c r="AE223" t="s">
        <v>41</v>
      </c>
      <c r="AF223" t="s">
        <v>41</v>
      </c>
      <c r="AG223" t="s">
        <v>41</v>
      </c>
      <c r="AH223" t="s">
        <v>41</v>
      </c>
      <c r="AI223" s="2" t="s">
        <v>41</v>
      </c>
    </row>
    <row r="224" spans="1:35" ht="90" x14ac:dyDescent="0.25">
      <c r="A224" s="8" t="s">
        <v>881</v>
      </c>
      <c r="B224" s="6" t="s">
        <v>274</v>
      </c>
      <c r="C224" s="7">
        <v>46113</v>
      </c>
      <c r="D224" s="9" t="str">
        <f>HYPERLINK("https://www.epingalert.org/en/Search?viewData= G/TBT/N/BDI/732, G/TBT/N/KEN/2020, G/TBT/N/RWA/1382, G/TBT/N/TZA/1567, G/TBT/N/UGA/2331"," G/TBT/N/BDI/732, G/TBT/N/KEN/2020, G/TBT/N/RWA/1382, G/TBT/N/TZA/1567, G/TBT/N/UGA/2331")</f>
        <v xml:space="preserve"> G/TBT/N/BDI/732, G/TBT/N/KEN/2020, G/TBT/N/RWA/1382, G/TBT/N/TZA/1567, G/TBT/N/UGA/2331</v>
      </c>
      <c r="E224" s="8" t="s">
        <v>886</v>
      </c>
      <c r="F224" s="8" t="s">
        <v>887</v>
      </c>
      <c r="H224" s="8" t="s">
        <v>888</v>
      </c>
      <c r="I224" s="8" t="s">
        <v>883</v>
      </c>
      <c r="J224" s="8" t="s">
        <v>876</v>
      </c>
      <c r="K224" s="8" t="s">
        <v>41</v>
      </c>
      <c r="L224" s="8" t="s">
        <v>55</v>
      </c>
      <c r="M224" s="6"/>
      <c r="N224" s="7">
        <v>46173</v>
      </c>
      <c r="O224" s="7">
        <v>46295</v>
      </c>
      <c r="P224" s="7" t="s">
        <v>42</v>
      </c>
      <c r="Q224" s="6" t="s">
        <v>44</v>
      </c>
      <c r="R224" s="8" t="s">
        <v>889</v>
      </c>
      <c r="S224" t="str">
        <f>HYPERLINK("https://docs.wto.org/imrd/directdoc.asp?DDFDocuments/t/G/TBTN26/BDI732.docx", "https://docs.wto.org/imrd/directdoc.asp?DDFDocuments/t/G/TBTN26/BDI732.docx")</f>
        <v>https://docs.wto.org/imrd/directdoc.asp?DDFDocuments/t/G/TBTN26/BDI732.docx</v>
      </c>
      <c r="T224" t="str">
        <f>HYPERLINK("https://docs.wto.org/imrd/directdoc.asp?DDFDocuments/u/G/TBTN26/BDI732.docx", "https://docs.wto.org/imrd/directdoc.asp?DDFDocuments/u/G/TBTN26/BDI732.docx")</f>
        <v>https://docs.wto.org/imrd/directdoc.asp?DDFDocuments/u/G/TBTN26/BDI732.docx</v>
      </c>
      <c r="U224" t="str">
        <f>HYPERLINK("https://docs.wto.org/imrd/directdoc.asp?DDFDocuments/v/G/TBTN26/BDI732.docx", "https://docs.wto.org/imrd/directdoc.asp?DDFDocuments/v/G/TBTN26/BDI732.docx")</f>
        <v>https://docs.wto.org/imrd/directdoc.asp?DDFDocuments/v/G/TBTN26/BDI732.docx</v>
      </c>
      <c r="V224" t="s">
        <v>46</v>
      </c>
      <c r="W224" t="s">
        <v>47</v>
      </c>
      <c r="X224" t="s">
        <v>46</v>
      </c>
      <c r="Y224" t="s">
        <v>47</v>
      </c>
      <c r="Z224" t="s">
        <v>47</v>
      </c>
      <c r="AA224" t="s">
        <v>47</v>
      </c>
      <c r="AB224" t="s">
        <v>47</v>
      </c>
      <c r="AC224" s="2" t="s">
        <v>890</v>
      </c>
      <c r="AD224" t="s">
        <v>41</v>
      </c>
      <c r="AE224" t="s">
        <v>41</v>
      </c>
      <c r="AF224" t="s">
        <v>41</v>
      </c>
      <c r="AG224" t="s">
        <v>41</v>
      </c>
      <c r="AH224" t="s">
        <v>41</v>
      </c>
      <c r="AI224" s="2" t="s">
        <v>41</v>
      </c>
    </row>
    <row r="225" spans="1:35" ht="90" x14ac:dyDescent="0.25">
      <c r="A225" s="8" t="s">
        <v>881</v>
      </c>
      <c r="B225" s="6" t="s">
        <v>283</v>
      </c>
      <c r="C225" s="7">
        <v>46113</v>
      </c>
      <c r="D225" s="9" t="str">
        <f>HYPERLINK("https://www.epingalert.org/en/Search?viewData= G/TBT/N/BDI/732, G/TBT/N/KEN/2020, G/TBT/N/RWA/1382, G/TBT/N/TZA/1567, G/TBT/N/UGA/2331"," G/TBT/N/BDI/732, G/TBT/N/KEN/2020, G/TBT/N/RWA/1382, G/TBT/N/TZA/1567, G/TBT/N/UGA/2331")</f>
        <v xml:space="preserve"> G/TBT/N/BDI/732, G/TBT/N/KEN/2020, G/TBT/N/RWA/1382, G/TBT/N/TZA/1567, G/TBT/N/UGA/2331</v>
      </c>
      <c r="E225" s="8" t="s">
        <v>886</v>
      </c>
      <c r="F225" s="8" t="s">
        <v>887</v>
      </c>
      <c r="H225" s="8" t="s">
        <v>888</v>
      </c>
      <c r="I225" s="8" t="s">
        <v>883</v>
      </c>
      <c r="J225" s="8" t="s">
        <v>876</v>
      </c>
      <c r="K225" s="8" t="s">
        <v>41</v>
      </c>
      <c r="L225" s="8" t="s">
        <v>55</v>
      </c>
      <c r="M225" s="6"/>
      <c r="N225" s="7">
        <v>46173</v>
      </c>
      <c r="O225" s="7">
        <v>46295</v>
      </c>
      <c r="P225" s="7" t="s">
        <v>42</v>
      </c>
      <c r="Q225" s="6" t="s">
        <v>44</v>
      </c>
      <c r="R225" s="8" t="s">
        <v>889</v>
      </c>
      <c r="S225" t="str">
        <f>HYPERLINK("https://docs.wto.org/imrd/directdoc.asp?DDFDocuments/t/G/TBTN26/BDI732.docx", "https://docs.wto.org/imrd/directdoc.asp?DDFDocuments/t/G/TBTN26/BDI732.docx")</f>
        <v>https://docs.wto.org/imrd/directdoc.asp?DDFDocuments/t/G/TBTN26/BDI732.docx</v>
      </c>
      <c r="T225" t="str">
        <f>HYPERLINK("https://docs.wto.org/imrd/directdoc.asp?DDFDocuments/u/G/TBTN26/BDI732.docx", "https://docs.wto.org/imrd/directdoc.asp?DDFDocuments/u/G/TBTN26/BDI732.docx")</f>
        <v>https://docs.wto.org/imrd/directdoc.asp?DDFDocuments/u/G/TBTN26/BDI732.docx</v>
      </c>
      <c r="U225" t="str">
        <f>HYPERLINK("https://docs.wto.org/imrd/directdoc.asp?DDFDocuments/v/G/TBTN26/BDI732.docx", "https://docs.wto.org/imrd/directdoc.asp?DDFDocuments/v/G/TBTN26/BDI732.docx")</f>
        <v>https://docs.wto.org/imrd/directdoc.asp?DDFDocuments/v/G/TBTN26/BDI732.docx</v>
      </c>
      <c r="V225" t="s">
        <v>46</v>
      </c>
      <c r="W225" t="s">
        <v>47</v>
      </c>
      <c r="X225" t="s">
        <v>46</v>
      </c>
      <c r="Y225" t="s">
        <v>47</v>
      </c>
      <c r="Z225" t="s">
        <v>47</v>
      </c>
      <c r="AA225" t="s">
        <v>47</v>
      </c>
      <c r="AB225" t="s">
        <v>47</v>
      </c>
      <c r="AC225" s="2" t="s">
        <v>890</v>
      </c>
      <c r="AD225" t="s">
        <v>41</v>
      </c>
      <c r="AE225" t="s">
        <v>41</v>
      </c>
      <c r="AF225" t="s">
        <v>41</v>
      </c>
      <c r="AG225" t="s">
        <v>41</v>
      </c>
      <c r="AH225" t="s">
        <v>41</v>
      </c>
      <c r="AI225" s="2" t="s">
        <v>41</v>
      </c>
    </row>
    <row r="226" spans="1:35" ht="90" x14ac:dyDescent="0.25">
      <c r="A226" s="8" t="s">
        <v>881</v>
      </c>
      <c r="B226" s="6" t="s">
        <v>284</v>
      </c>
      <c r="C226" s="7">
        <v>46113</v>
      </c>
      <c r="D226" s="9" t="str">
        <f>HYPERLINK("https://www.epingalert.org/en/Search?viewData= G/TBT/N/BDI/732, G/TBT/N/KEN/2020, G/TBT/N/RWA/1382, G/TBT/N/TZA/1567, G/TBT/N/UGA/2331"," G/TBT/N/BDI/732, G/TBT/N/KEN/2020, G/TBT/N/RWA/1382, G/TBT/N/TZA/1567, G/TBT/N/UGA/2331")</f>
        <v xml:space="preserve"> G/TBT/N/BDI/732, G/TBT/N/KEN/2020, G/TBT/N/RWA/1382, G/TBT/N/TZA/1567, G/TBT/N/UGA/2331</v>
      </c>
      <c r="E226" s="8" t="s">
        <v>886</v>
      </c>
      <c r="F226" s="8" t="s">
        <v>887</v>
      </c>
      <c r="H226" s="8" t="s">
        <v>888</v>
      </c>
      <c r="I226" s="8" t="s">
        <v>883</v>
      </c>
      <c r="J226" s="8" t="s">
        <v>876</v>
      </c>
      <c r="K226" s="8" t="s">
        <v>41</v>
      </c>
      <c r="L226" s="8" t="s">
        <v>55</v>
      </c>
      <c r="M226" s="6"/>
      <c r="N226" s="7">
        <v>46173</v>
      </c>
      <c r="O226" s="7">
        <v>46295</v>
      </c>
      <c r="P226" s="7" t="s">
        <v>42</v>
      </c>
      <c r="Q226" s="6" t="s">
        <v>44</v>
      </c>
      <c r="R226" s="8" t="s">
        <v>889</v>
      </c>
      <c r="S226" t="str">
        <f>HYPERLINK("https://docs.wto.org/imrd/directdoc.asp?DDFDocuments/t/G/TBTN26/BDI732.docx", "https://docs.wto.org/imrd/directdoc.asp?DDFDocuments/t/G/TBTN26/BDI732.docx")</f>
        <v>https://docs.wto.org/imrd/directdoc.asp?DDFDocuments/t/G/TBTN26/BDI732.docx</v>
      </c>
      <c r="T226" t="str">
        <f>HYPERLINK("https://docs.wto.org/imrd/directdoc.asp?DDFDocuments/u/G/TBTN26/BDI732.docx", "https://docs.wto.org/imrd/directdoc.asp?DDFDocuments/u/G/TBTN26/BDI732.docx")</f>
        <v>https://docs.wto.org/imrd/directdoc.asp?DDFDocuments/u/G/TBTN26/BDI732.docx</v>
      </c>
      <c r="U226" t="str">
        <f>HYPERLINK("https://docs.wto.org/imrd/directdoc.asp?DDFDocuments/v/G/TBTN26/BDI732.docx", "https://docs.wto.org/imrd/directdoc.asp?DDFDocuments/v/G/TBTN26/BDI732.docx")</f>
        <v>https://docs.wto.org/imrd/directdoc.asp?DDFDocuments/v/G/TBTN26/BDI732.docx</v>
      </c>
      <c r="V226" t="s">
        <v>46</v>
      </c>
      <c r="W226" t="s">
        <v>47</v>
      </c>
      <c r="X226" t="s">
        <v>46</v>
      </c>
      <c r="Y226" t="s">
        <v>47</v>
      </c>
      <c r="Z226" t="s">
        <v>47</v>
      </c>
      <c r="AA226" t="s">
        <v>47</v>
      </c>
      <c r="AB226" t="s">
        <v>47</v>
      </c>
      <c r="AC226" s="2" t="s">
        <v>890</v>
      </c>
      <c r="AD226" t="s">
        <v>41</v>
      </c>
      <c r="AE226" t="s">
        <v>41</v>
      </c>
      <c r="AF226" t="s">
        <v>41</v>
      </c>
      <c r="AG226" t="s">
        <v>41</v>
      </c>
      <c r="AH226" t="s">
        <v>41</v>
      </c>
      <c r="AI226" s="2" t="s">
        <v>41</v>
      </c>
    </row>
    <row r="227" spans="1:35" ht="90" x14ac:dyDescent="0.25">
      <c r="A227" s="8" t="s">
        <v>881</v>
      </c>
      <c r="B227" s="6" t="s">
        <v>285</v>
      </c>
      <c r="C227" s="7">
        <v>46113</v>
      </c>
      <c r="D227" s="9" t="str">
        <f>HYPERLINK("https://www.epingalert.org/en/Search?viewData= G/TBT/N/BDI/732, G/TBT/N/KEN/2020, G/TBT/N/RWA/1382, G/TBT/N/TZA/1567, G/TBT/N/UGA/2331"," G/TBT/N/BDI/732, G/TBT/N/KEN/2020, G/TBT/N/RWA/1382, G/TBT/N/TZA/1567, G/TBT/N/UGA/2331")</f>
        <v xml:space="preserve"> G/TBT/N/BDI/732, G/TBT/N/KEN/2020, G/TBT/N/RWA/1382, G/TBT/N/TZA/1567, G/TBT/N/UGA/2331</v>
      </c>
      <c r="E227" s="8" t="s">
        <v>886</v>
      </c>
      <c r="F227" s="8" t="s">
        <v>887</v>
      </c>
      <c r="H227" s="8" t="s">
        <v>888</v>
      </c>
      <c r="I227" s="8" t="s">
        <v>883</v>
      </c>
      <c r="J227" s="8" t="s">
        <v>876</v>
      </c>
      <c r="K227" s="8" t="s">
        <v>41</v>
      </c>
      <c r="L227" s="8" t="s">
        <v>55</v>
      </c>
      <c r="M227" s="6"/>
      <c r="N227" s="7">
        <v>46173</v>
      </c>
      <c r="O227" s="7">
        <v>46295</v>
      </c>
      <c r="P227" s="7" t="s">
        <v>42</v>
      </c>
      <c r="Q227" s="6" t="s">
        <v>44</v>
      </c>
      <c r="R227" s="8" t="s">
        <v>889</v>
      </c>
      <c r="S227" t="str">
        <f>HYPERLINK("https://docs.wto.org/imrd/directdoc.asp?DDFDocuments/t/G/TBTN26/BDI732.docx", "https://docs.wto.org/imrd/directdoc.asp?DDFDocuments/t/G/TBTN26/BDI732.docx")</f>
        <v>https://docs.wto.org/imrd/directdoc.asp?DDFDocuments/t/G/TBTN26/BDI732.docx</v>
      </c>
      <c r="T227" t="str">
        <f>HYPERLINK("https://docs.wto.org/imrd/directdoc.asp?DDFDocuments/u/G/TBTN26/BDI732.docx", "https://docs.wto.org/imrd/directdoc.asp?DDFDocuments/u/G/TBTN26/BDI732.docx")</f>
        <v>https://docs.wto.org/imrd/directdoc.asp?DDFDocuments/u/G/TBTN26/BDI732.docx</v>
      </c>
      <c r="U227" t="str">
        <f>HYPERLINK("https://docs.wto.org/imrd/directdoc.asp?DDFDocuments/v/G/TBTN26/BDI732.docx", "https://docs.wto.org/imrd/directdoc.asp?DDFDocuments/v/G/TBTN26/BDI732.docx")</f>
        <v>https://docs.wto.org/imrd/directdoc.asp?DDFDocuments/v/G/TBTN26/BDI732.docx</v>
      </c>
      <c r="V227" t="s">
        <v>46</v>
      </c>
      <c r="W227" t="s">
        <v>47</v>
      </c>
      <c r="X227" t="s">
        <v>46</v>
      </c>
      <c r="Y227" t="s">
        <v>47</v>
      </c>
      <c r="Z227" t="s">
        <v>47</v>
      </c>
      <c r="AA227" t="s">
        <v>47</v>
      </c>
      <c r="AB227" t="s">
        <v>47</v>
      </c>
      <c r="AC227" s="2" t="s">
        <v>890</v>
      </c>
      <c r="AD227" t="s">
        <v>41</v>
      </c>
      <c r="AE227" t="s">
        <v>41</v>
      </c>
      <c r="AF227" t="s">
        <v>41</v>
      </c>
      <c r="AG227" t="s">
        <v>41</v>
      </c>
      <c r="AH227" t="s">
        <v>41</v>
      </c>
      <c r="AI227" s="2" t="s">
        <v>41</v>
      </c>
    </row>
    <row r="228" spans="1:35" ht="90" x14ac:dyDescent="0.25">
      <c r="A228" s="8" t="s">
        <v>881</v>
      </c>
      <c r="B228" s="6" t="s">
        <v>286</v>
      </c>
      <c r="C228" s="7">
        <v>46113</v>
      </c>
      <c r="D228" s="9" t="str">
        <f>HYPERLINK("https://www.epingalert.org/en/Search?viewData= G/TBT/N/BDI/732, G/TBT/N/KEN/2020, G/TBT/N/RWA/1382, G/TBT/N/TZA/1567, G/TBT/N/UGA/2331"," G/TBT/N/BDI/732, G/TBT/N/KEN/2020, G/TBT/N/RWA/1382, G/TBT/N/TZA/1567, G/TBT/N/UGA/2331")</f>
        <v xml:space="preserve"> G/TBT/N/BDI/732, G/TBT/N/KEN/2020, G/TBT/N/RWA/1382, G/TBT/N/TZA/1567, G/TBT/N/UGA/2331</v>
      </c>
      <c r="E228" s="8" t="s">
        <v>886</v>
      </c>
      <c r="F228" s="8" t="s">
        <v>887</v>
      </c>
      <c r="H228" s="8" t="s">
        <v>888</v>
      </c>
      <c r="I228" s="8" t="s">
        <v>883</v>
      </c>
      <c r="J228" s="8" t="s">
        <v>876</v>
      </c>
      <c r="K228" s="8" t="s">
        <v>41</v>
      </c>
      <c r="L228" s="8" t="s">
        <v>55</v>
      </c>
      <c r="M228" s="6"/>
      <c r="N228" s="7">
        <v>46173</v>
      </c>
      <c r="O228" s="7">
        <v>46295</v>
      </c>
      <c r="P228" s="7" t="s">
        <v>42</v>
      </c>
      <c r="Q228" s="6" t="s">
        <v>44</v>
      </c>
      <c r="R228" s="8" t="s">
        <v>889</v>
      </c>
      <c r="S228" t="str">
        <f>HYPERLINK("https://docs.wto.org/imrd/directdoc.asp?DDFDocuments/t/G/TBTN26/BDI732.docx", "https://docs.wto.org/imrd/directdoc.asp?DDFDocuments/t/G/TBTN26/BDI732.docx")</f>
        <v>https://docs.wto.org/imrd/directdoc.asp?DDFDocuments/t/G/TBTN26/BDI732.docx</v>
      </c>
      <c r="T228" t="str">
        <f>HYPERLINK("https://docs.wto.org/imrd/directdoc.asp?DDFDocuments/u/G/TBTN26/BDI732.docx", "https://docs.wto.org/imrd/directdoc.asp?DDFDocuments/u/G/TBTN26/BDI732.docx")</f>
        <v>https://docs.wto.org/imrd/directdoc.asp?DDFDocuments/u/G/TBTN26/BDI732.docx</v>
      </c>
      <c r="U228" t="str">
        <f>HYPERLINK("https://docs.wto.org/imrd/directdoc.asp?DDFDocuments/v/G/TBTN26/BDI732.docx", "https://docs.wto.org/imrd/directdoc.asp?DDFDocuments/v/G/TBTN26/BDI732.docx")</f>
        <v>https://docs.wto.org/imrd/directdoc.asp?DDFDocuments/v/G/TBTN26/BDI732.docx</v>
      </c>
      <c r="V228" t="s">
        <v>46</v>
      </c>
      <c r="W228" t="s">
        <v>47</v>
      </c>
      <c r="X228" t="s">
        <v>46</v>
      </c>
      <c r="Y228" t="s">
        <v>47</v>
      </c>
      <c r="Z228" t="s">
        <v>47</v>
      </c>
      <c r="AA228" t="s">
        <v>47</v>
      </c>
      <c r="AB228" t="s">
        <v>47</v>
      </c>
      <c r="AC228" s="2" t="s">
        <v>890</v>
      </c>
      <c r="AD228" t="s">
        <v>41</v>
      </c>
      <c r="AE228" t="s">
        <v>41</v>
      </c>
      <c r="AF228" t="s">
        <v>41</v>
      </c>
      <c r="AG228" t="s">
        <v>41</v>
      </c>
      <c r="AH228" t="s">
        <v>41</v>
      </c>
      <c r="AI228" s="2" t="s">
        <v>41</v>
      </c>
    </row>
    <row r="229" spans="1:35" ht="165" x14ac:dyDescent="0.25">
      <c r="A229" s="8" t="s">
        <v>881</v>
      </c>
      <c r="B229" s="6" t="s">
        <v>274</v>
      </c>
      <c r="C229" s="7">
        <v>46113</v>
      </c>
      <c r="D229" s="9" t="str">
        <f>HYPERLINK("https://www.epingalert.org/en/Search?viewData= G/TBT/N/BDI/733, G/TBT/N/KEN/2021, G/TBT/N/RWA/1383, G/TBT/N/TZA/1568, G/TBT/N/UGA/2332"," G/TBT/N/BDI/733, G/TBT/N/KEN/2021, G/TBT/N/RWA/1383, G/TBT/N/TZA/1568, G/TBT/N/UGA/2332")</f>
        <v xml:space="preserve"> G/TBT/N/BDI/733, G/TBT/N/KEN/2021, G/TBT/N/RWA/1383, G/TBT/N/TZA/1568, G/TBT/N/UGA/2332</v>
      </c>
      <c r="E229" s="8" t="s">
        <v>891</v>
      </c>
      <c r="F229" s="8" t="s">
        <v>892</v>
      </c>
      <c r="H229" s="8" t="s">
        <v>893</v>
      </c>
      <c r="I229" s="8" t="s">
        <v>883</v>
      </c>
      <c r="J229" s="8" t="s">
        <v>876</v>
      </c>
      <c r="K229" s="8" t="s">
        <v>41</v>
      </c>
      <c r="L229" s="8" t="s">
        <v>55</v>
      </c>
      <c r="M229" s="6"/>
      <c r="N229" s="7">
        <v>46173</v>
      </c>
      <c r="O229" s="7">
        <v>46295</v>
      </c>
      <c r="P229" s="7" t="s">
        <v>42</v>
      </c>
      <c r="Q229" s="6" t="s">
        <v>44</v>
      </c>
      <c r="R229" s="8" t="s">
        <v>894</v>
      </c>
      <c r="S229" t="str">
        <f>HYPERLINK("https://docs.wto.org/imrd/directdoc.asp?DDFDocuments/t/G/TBTN26/BDI733.docx", "https://docs.wto.org/imrd/directdoc.asp?DDFDocuments/t/G/TBTN26/BDI733.docx")</f>
        <v>https://docs.wto.org/imrd/directdoc.asp?DDFDocuments/t/G/TBTN26/BDI733.docx</v>
      </c>
      <c r="T229" t="str">
        <f>HYPERLINK("https://docs.wto.org/imrd/directdoc.asp?DDFDocuments/u/G/TBTN26/BDI733.docx", "https://docs.wto.org/imrd/directdoc.asp?DDFDocuments/u/G/TBTN26/BDI733.docx")</f>
        <v>https://docs.wto.org/imrd/directdoc.asp?DDFDocuments/u/G/TBTN26/BDI733.docx</v>
      </c>
      <c r="U229" t="str">
        <f>HYPERLINK("https://docs.wto.org/imrd/directdoc.asp?DDFDocuments/v/G/TBTN26/BDI733.docx", "https://docs.wto.org/imrd/directdoc.asp?DDFDocuments/v/G/TBTN26/BDI733.docx")</f>
        <v>https://docs.wto.org/imrd/directdoc.asp?DDFDocuments/v/G/TBTN26/BDI733.docx</v>
      </c>
      <c r="V229" t="s">
        <v>46</v>
      </c>
      <c r="W229" t="s">
        <v>47</v>
      </c>
      <c r="X229" t="s">
        <v>46</v>
      </c>
      <c r="Y229" t="s">
        <v>47</v>
      </c>
      <c r="Z229" t="s">
        <v>47</v>
      </c>
      <c r="AA229" t="s">
        <v>47</v>
      </c>
      <c r="AB229" t="s">
        <v>47</v>
      </c>
      <c r="AC229" s="2" t="s">
        <v>895</v>
      </c>
      <c r="AD229" t="s">
        <v>41</v>
      </c>
      <c r="AE229" t="s">
        <v>41</v>
      </c>
      <c r="AF229" t="s">
        <v>41</v>
      </c>
      <c r="AG229" t="s">
        <v>41</v>
      </c>
      <c r="AH229" t="s">
        <v>41</v>
      </c>
      <c r="AI229" s="2" t="s">
        <v>41</v>
      </c>
    </row>
    <row r="230" spans="1:35" ht="165" x14ac:dyDescent="0.25">
      <c r="A230" s="8" t="s">
        <v>881</v>
      </c>
      <c r="B230" s="6" t="s">
        <v>283</v>
      </c>
      <c r="C230" s="7">
        <v>46113</v>
      </c>
      <c r="D230" s="9" t="str">
        <f>HYPERLINK("https://www.epingalert.org/en/Search?viewData= G/TBT/N/BDI/733, G/TBT/N/KEN/2021, G/TBT/N/RWA/1383, G/TBT/N/TZA/1568, G/TBT/N/UGA/2332"," G/TBT/N/BDI/733, G/TBT/N/KEN/2021, G/TBT/N/RWA/1383, G/TBT/N/TZA/1568, G/TBT/N/UGA/2332")</f>
        <v xml:space="preserve"> G/TBT/N/BDI/733, G/TBT/N/KEN/2021, G/TBT/N/RWA/1383, G/TBT/N/TZA/1568, G/TBT/N/UGA/2332</v>
      </c>
      <c r="E230" s="8" t="s">
        <v>891</v>
      </c>
      <c r="F230" s="8" t="s">
        <v>892</v>
      </c>
      <c r="H230" s="8" t="s">
        <v>893</v>
      </c>
      <c r="I230" s="8" t="s">
        <v>883</v>
      </c>
      <c r="J230" s="8" t="s">
        <v>876</v>
      </c>
      <c r="K230" s="8" t="s">
        <v>41</v>
      </c>
      <c r="L230" s="8" t="s">
        <v>55</v>
      </c>
      <c r="M230" s="6"/>
      <c r="N230" s="7">
        <v>46173</v>
      </c>
      <c r="O230" s="7">
        <v>46295</v>
      </c>
      <c r="P230" s="7" t="s">
        <v>42</v>
      </c>
      <c r="Q230" s="6" t="s">
        <v>44</v>
      </c>
      <c r="R230" s="8" t="s">
        <v>894</v>
      </c>
      <c r="S230" t="str">
        <f>HYPERLINK("https://docs.wto.org/imrd/directdoc.asp?DDFDocuments/t/G/TBTN26/BDI733.docx", "https://docs.wto.org/imrd/directdoc.asp?DDFDocuments/t/G/TBTN26/BDI733.docx")</f>
        <v>https://docs.wto.org/imrd/directdoc.asp?DDFDocuments/t/G/TBTN26/BDI733.docx</v>
      </c>
      <c r="T230" t="str">
        <f>HYPERLINK("https://docs.wto.org/imrd/directdoc.asp?DDFDocuments/u/G/TBTN26/BDI733.docx", "https://docs.wto.org/imrd/directdoc.asp?DDFDocuments/u/G/TBTN26/BDI733.docx")</f>
        <v>https://docs.wto.org/imrd/directdoc.asp?DDFDocuments/u/G/TBTN26/BDI733.docx</v>
      </c>
      <c r="U230" t="str">
        <f>HYPERLINK("https://docs.wto.org/imrd/directdoc.asp?DDFDocuments/v/G/TBTN26/BDI733.docx", "https://docs.wto.org/imrd/directdoc.asp?DDFDocuments/v/G/TBTN26/BDI733.docx")</f>
        <v>https://docs.wto.org/imrd/directdoc.asp?DDFDocuments/v/G/TBTN26/BDI733.docx</v>
      </c>
      <c r="V230" t="s">
        <v>46</v>
      </c>
      <c r="W230" t="s">
        <v>47</v>
      </c>
      <c r="X230" t="s">
        <v>46</v>
      </c>
      <c r="Y230" t="s">
        <v>47</v>
      </c>
      <c r="Z230" t="s">
        <v>47</v>
      </c>
      <c r="AA230" t="s">
        <v>47</v>
      </c>
      <c r="AB230" t="s">
        <v>47</v>
      </c>
      <c r="AC230" s="2" t="s">
        <v>895</v>
      </c>
      <c r="AD230" t="s">
        <v>41</v>
      </c>
      <c r="AE230" t="s">
        <v>41</v>
      </c>
      <c r="AF230" t="s">
        <v>41</v>
      </c>
      <c r="AG230" t="s">
        <v>41</v>
      </c>
      <c r="AH230" t="s">
        <v>41</v>
      </c>
      <c r="AI230" s="2" t="s">
        <v>41</v>
      </c>
    </row>
    <row r="231" spans="1:35" ht="165" x14ac:dyDescent="0.25">
      <c r="A231" s="8" t="s">
        <v>881</v>
      </c>
      <c r="B231" s="6" t="s">
        <v>284</v>
      </c>
      <c r="C231" s="7">
        <v>46113</v>
      </c>
      <c r="D231" s="9" t="str">
        <f>HYPERLINK("https://www.epingalert.org/en/Search?viewData= G/TBT/N/BDI/733, G/TBT/N/KEN/2021, G/TBT/N/RWA/1383, G/TBT/N/TZA/1568, G/TBT/N/UGA/2332"," G/TBT/N/BDI/733, G/TBT/N/KEN/2021, G/TBT/N/RWA/1383, G/TBT/N/TZA/1568, G/TBT/N/UGA/2332")</f>
        <v xml:space="preserve"> G/TBT/N/BDI/733, G/TBT/N/KEN/2021, G/TBT/N/RWA/1383, G/TBT/N/TZA/1568, G/TBT/N/UGA/2332</v>
      </c>
      <c r="E231" s="8" t="s">
        <v>891</v>
      </c>
      <c r="F231" s="8" t="s">
        <v>892</v>
      </c>
      <c r="H231" s="8" t="s">
        <v>893</v>
      </c>
      <c r="I231" s="8" t="s">
        <v>883</v>
      </c>
      <c r="J231" s="8" t="s">
        <v>876</v>
      </c>
      <c r="K231" s="8" t="s">
        <v>41</v>
      </c>
      <c r="L231" s="8" t="s">
        <v>55</v>
      </c>
      <c r="M231" s="6"/>
      <c r="N231" s="7">
        <v>46173</v>
      </c>
      <c r="O231" s="7">
        <v>46295</v>
      </c>
      <c r="P231" s="7" t="s">
        <v>42</v>
      </c>
      <c r="Q231" s="6" t="s">
        <v>44</v>
      </c>
      <c r="R231" s="8" t="s">
        <v>894</v>
      </c>
      <c r="S231" t="str">
        <f>HYPERLINK("https://docs.wto.org/imrd/directdoc.asp?DDFDocuments/t/G/TBTN26/BDI733.docx", "https://docs.wto.org/imrd/directdoc.asp?DDFDocuments/t/G/TBTN26/BDI733.docx")</f>
        <v>https://docs.wto.org/imrd/directdoc.asp?DDFDocuments/t/G/TBTN26/BDI733.docx</v>
      </c>
      <c r="T231" t="str">
        <f>HYPERLINK("https://docs.wto.org/imrd/directdoc.asp?DDFDocuments/u/G/TBTN26/BDI733.docx", "https://docs.wto.org/imrd/directdoc.asp?DDFDocuments/u/G/TBTN26/BDI733.docx")</f>
        <v>https://docs.wto.org/imrd/directdoc.asp?DDFDocuments/u/G/TBTN26/BDI733.docx</v>
      </c>
      <c r="U231" t="str">
        <f>HYPERLINK("https://docs.wto.org/imrd/directdoc.asp?DDFDocuments/v/G/TBTN26/BDI733.docx", "https://docs.wto.org/imrd/directdoc.asp?DDFDocuments/v/G/TBTN26/BDI733.docx")</f>
        <v>https://docs.wto.org/imrd/directdoc.asp?DDFDocuments/v/G/TBTN26/BDI733.docx</v>
      </c>
      <c r="V231" t="s">
        <v>46</v>
      </c>
      <c r="W231" t="s">
        <v>47</v>
      </c>
      <c r="X231" t="s">
        <v>46</v>
      </c>
      <c r="Y231" t="s">
        <v>47</v>
      </c>
      <c r="Z231" t="s">
        <v>47</v>
      </c>
      <c r="AA231" t="s">
        <v>47</v>
      </c>
      <c r="AB231" t="s">
        <v>47</v>
      </c>
      <c r="AC231" s="2" t="s">
        <v>895</v>
      </c>
      <c r="AD231" t="s">
        <v>41</v>
      </c>
      <c r="AE231" t="s">
        <v>41</v>
      </c>
      <c r="AF231" t="s">
        <v>41</v>
      </c>
      <c r="AG231" t="s">
        <v>41</v>
      </c>
      <c r="AH231" t="s">
        <v>41</v>
      </c>
      <c r="AI231" s="2" t="s">
        <v>41</v>
      </c>
    </row>
    <row r="232" spans="1:35" ht="165" x14ac:dyDescent="0.25">
      <c r="A232" s="8" t="s">
        <v>881</v>
      </c>
      <c r="B232" s="6" t="s">
        <v>285</v>
      </c>
      <c r="C232" s="7">
        <v>46113</v>
      </c>
      <c r="D232" s="9" t="str">
        <f>HYPERLINK("https://www.epingalert.org/en/Search?viewData= G/TBT/N/BDI/733, G/TBT/N/KEN/2021, G/TBT/N/RWA/1383, G/TBT/N/TZA/1568, G/TBT/N/UGA/2332"," G/TBT/N/BDI/733, G/TBT/N/KEN/2021, G/TBT/N/RWA/1383, G/TBT/N/TZA/1568, G/TBT/N/UGA/2332")</f>
        <v xml:space="preserve"> G/TBT/N/BDI/733, G/TBT/N/KEN/2021, G/TBT/N/RWA/1383, G/TBT/N/TZA/1568, G/TBT/N/UGA/2332</v>
      </c>
      <c r="E232" s="8" t="s">
        <v>891</v>
      </c>
      <c r="F232" s="8" t="s">
        <v>892</v>
      </c>
      <c r="H232" s="8" t="s">
        <v>893</v>
      </c>
      <c r="I232" s="8" t="s">
        <v>883</v>
      </c>
      <c r="J232" s="8" t="s">
        <v>876</v>
      </c>
      <c r="K232" s="8" t="s">
        <v>41</v>
      </c>
      <c r="L232" s="8" t="s">
        <v>55</v>
      </c>
      <c r="M232" s="6"/>
      <c r="N232" s="7">
        <v>46173</v>
      </c>
      <c r="O232" s="7">
        <v>46295</v>
      </c>
      <c r="P232" s="7" t="s">
        <v>42</v>
      </c>
      <c r="Q232" s="6" t="s">
        <v>44</v>
      </c>
      <c r="R232" s="8" t="s">
        <v>894</v>
      </c>
      <c r="S232" t="str">
        <f>HYPERLINK("https://docs.wto.org/imrd/directdoc.asp?DDFDocuments/t/G/TBTN26/BDI733.docx", "https://docs.wto.org/imrd/directdoc.asp?DDFDocuments/t/G/TBTN26/BDI733.docx")</f>
        <v>https://docs.wto.org/imrd/directdoc.asp?DDFDocuments/t/G/TBTN26/BDI733.docx</v>
      </c>
      <c r="T232" t="str">
        <f>HYPERLINK("https://docs.wto.org/imrd/directdoc.asp?DDFDocuments/u/G/TBTN26/BDI733.docx", "https://docs.wto.org/imrd/directdoc.asp?DDFDocuments/u/G/TBTN26/BDI733.docx")</f>
        <v>https://docs.wto.org/imrd/directdoc.asp?DDFDocuments/u/G/TBTN26/BDI733.docx</v>
      </c>
      <c r="U232" t="str">
        <f>HYPERLINK("https://docs.wto.org/imrd/directdoc.asp?DDFDocuments/v/G/TBTN26/BDI733.docx", "https://docs.wto.org/imrd/directdoc.asp?DDFDocuments/v/G/TBTN26/BDI733.docx")</f>
        <v>https://docs.wto.org/imrd/directdoc.asp?DDFDocuments/v/G/TBTN26/BDI733.docx</v>
      </c>
      <c r="V232" t="s">
        <v>46</v>
      </c>
      <c r="W232" t="s">
        <v>47</v>
      </c>
      <c r="X232" t="s">
        <v>46</v>
      </c>
      <c r="Y232" t="s">
        <v>47</v>
      </c>
      <c r="Z232" t="s">
        <v>47</v>
      </c>
      <c r="AA232" t="s">
        <v>47</v>
      </c>
      <c r="AB232" t="s">
        <v>47</v>
      </c>
      <c r="AC232" s="2" t="s">
        <v>895</v>
      </c>
      <c r="AD232" t="s">
        <v>41</v>
      </c>
      <c r="AE232" t="s">
        <v>41</v>
      </c>
      <c r="AF232" t="s">
        <v>41</v>
      </c>
      <c r="AG232" t="s">
        <v>41</v>
      </c>
      <c r="AH232" t="s">
        <v>41</v>
      </c>
      <c r="AI232" s="2" t="s">
        <v>41</v>
      </c>
    </row>
    <row r="233" spans="1:35" ht="165" x14ac:dyDescent="0.25">
      <c r="A233" s="8" t="s">
        <v>881</v>
      </c>
      <c r="B233" s="6" t="s">
        <v>286</v>
      </c>
      <c r="C233" s="7">
        <v>46113</v>
      </c>
      <c r="D233" s="9" t="str">
        <f>HYPERLINK("https://www.epingalert.org/en/Search?viewData= G/TBT/N/BDI/733, G/TBT/N/KEN/2021, G/TBT/N/RWA/1383, G/TBT/N/TZA/1568, G/TBT/N/UGA/2332"," G/TBT/N/BDI/733, G/TBT/N/KEN/2021, G/TBT/N/RWA/1383, G/TBT/N/TZA/1568, G/TBT/N/UGA/2332")</f>
        <v xml:space="preserve"> G/TBT/N/BDI/733, G/TBT/N/KEN/2021, G/TBT/N/RWA/1383, G/TBT/N/TZA/1568, G/TBT/N/UGA/2332</v>
      </c>
      <c r="E233" s="8" t="s">
        <v>891</v>
      </c>
      <c r="F233" s="8" t="s">
        <v>892</v>
      </c>
      <c r="H233" s="8" t="s">
        <v>893</v>
      </c>
      <c r="I233" s="8" t="s">
        <v>883</v>
      </c>
      <c r="J233" s="8" t="s">
        <v>876</v>
      </c>
      <c r="K233" s="8" t="s">
        <v>41</v>
      </c>
      <c r="L233" s="8" t="s">
        <v>55</v>
      </c>
      <c r="M233" s="6"/>
      <c r="N233" s="7">
        <v>46173</v>
      </c>
      <c r="O233" s="7">
        <v>46295</v>
      </c>
      <c r="P233" s="7" t="s">
        <v>42</v>
      </c>
      <c r="Q233" s="6" t="s">
        <v>44</v>
      </c>
      <c r="R233" s="8" t="s">
        <v>894</v>
      </c>
      <c r="S233" t="str">
        <f>HYPERLINK("https://docs.wto.org/imrd/directdoc.asp?DDFDocuments/t/G/TBTN26/BDI733.docx", "https://docs.wto.org/imrd/directdoc.asp?DDFDocuments/t/G/TBTN26/BDI733.docx")</f>
        <v>https://docs.wto.org/imrd/directdoc.asp?DDFDocuments/t/G/TBTN26/BDI733.docx</v>
      </c>
      <c r="T233" t="str">
        <f>HYPERLINK("https://docs.wto.org/imrd/directdoc.asp?DDFDocuments/u/G/TBTN26/BDI733.docx", "https://docs.wto.org/imrd/directdoc.asp?DDFDocuments/u/G/TBTN26/BDI733.docx")</f>
        <v>https://docs.wto.org/imrd/directdoc.asp?DDFDocuments/u/G/TBTN26/BDI733.docx</v>
      </c>
      <c r="U233" t="str">
        <f>HYPERLINK("https://docs.wto.org/imrd/directdoc.asp?DDFDocuments/v/G/TBTN26/BDI733.docx", "https://docs.wto.org/imrd/directdoc.asp?DDFDocuments/v/G/TBTN26/BDI733.docx")</f>
        <v>https://docs.wto.org/imrd/directdoc.asp?DDFDocuments/v/G/TBTN26/BDI733.docx</v>
      </c>
      <c r="V233" t="s">
        <v>46</v>
      </c>
      <c r="W233" t="s">
        <v>47</v>
      </c>
      <c r="X233" t="s">
        <v>46</v>
      </c>
      <c r="Y233" t="s">
        <v>47</v>
      </c>
      <c r="Z233" t="s">
        <v>47</v>
      </c>
      <c r="AA233" t="s">
        <v>47</v>
      </c>
      <c r="AB233" t="s">
        <v>47</v>
      </c>
      <c r="AC233" s="2" t="s">
        <v>895</v>
      </c>
      <c r="AD233" t="s">
        <v>41</v>
      </c>
      <c r="AE233" t="s">
        <v>41</v>
      </c>
      <c r="AF233" t="s">
        <v>41</v>
      </c>
      <c r="AG233" t="s">
        <v>41</v>
      </c>
      <c r="AH233" t="s">
        <v>41</v>
      </c>
      <c r="AI233" s="2" t="s">
        <v>41</v>
      </c>
    </row>
    <row r="234" spans="1:35" ht="240" x14ac:dyDescent="0.25">
      <c r="A234" s="8" t="s">
        <v>898</v>
      </c>
      <c r="B234" s="6" t="s">
        <v>274</v>
      </c>
      <c r="C234" s="7">
        <v>46113</v>
      </c>
      <c r="D234" s="9" t="str">
        <f>HYPERLINK("https://www.epingalert.org/en/Search?viewData= G/TBT/N/BDI/734, G/TBT/N/KEN/2022, G/TBT/N/RWA/1384, G/TBT/N/TZA/1569, G/TBT/N/UGA/2333"," G/TBT/N/BDI/734, G/TBT/N/KEN/2022, G/TBT/N/RWA/1384, G/TBT/N/TZA/1569, G/TBT/N/UGA/2333")</f>
        <v xml:space="preserve"> G/TBT/N/BDI/734, G/TBT/N/KEN/2022, G/TBT/N/RWA/1384, G/TBT/N/TZA/1569, G/TBT/N/UGA/2333</v>
      </c>
      <c r="E234" s="8" t="s">
        <v>896</v>
      </c>
      <c r="F234" s="8" t="s">
        <v>897</v>
      </c>
      <c r="H234" s="8" t="s">
        <v>899</v>
      </c>
      <c r="I234" s="8" t="s">
        <v>900</v>
      </c>
      <c r="J234" s="8" t="s">
        <v>876</v>
      </c>
      <c r="K234" s="8" t="s">
        <v>41</v>
      </c>
      <c r="L234" s="8" t="s">
        <v>55</v>
      </c>
      <c r="M234" s="6"/>
      <c r="N234" s="7">
        <v>46173</v>
      </c>
      <c r="O234" s="7">
        <v>46295</v>
      </c>
      <c r="P234" s="7" t="s">
        <v>42</v>
      </c>
      <c r="Q234" s="6" t="s">
        <v>44</v>
      </c>
      <c r="R234" s="8" t="s">
        <v>901</v>
      </c>
      <c r="S234" t="str">
        <f>HYPERLINK("https://docs.wto.org/imrd/directdoc.asp?DDFDocuments/t/G/TBTN26/BDI734.docx", "https://docs.wto.org/imrd/directdoc.asp?DDFDocuments/t/G/TBTN26/BDI734.docx")</f>
        <v>https://docs.wto.org/imrd/directdoc.asp?DDFDocuments/t/G/TBTN26/BDI734.docx</v>
      </c>
      <c r="T234" t="str">
        <f>HYPERLINK("https://docs.wto.org/imrd/directdoc.asp?DDFDocuments/u/G/TBTN26/BDI734.docx", "https://docs.wto.org/imrd/directdoc.asp?DDFDocuments/u/G/TBTN26/BDI734.docx")</f>
        <v>https://docs.wto.org/imrd/directdoc.asp?DDFDocuments/u/G/TBTN26/BDI734.docx</v>
      </c>
      <c r="U234" t="str">
        <f>HYPERLINK("https://docs.wto.org/imrd/directdoc.asp?DDFDocuments/v/G/TBTN26/BDI734.docx", "https://docs.wto.org/imrd/directdoc.asp?DDFDocuments/v/G/TBTN26/BDI734.docx")</f>
        <v>https://docs.wto.org/imrd/directdoc.asp?DDFDocuments/v/G/TBTN26/BDI734.docx</v>
      </c>
      <c r="V234" t="s">
        <v>46</v>
      </c>
      <c r="W234" t="s">
        <v>47</v>
      </c>
      <c r="X234" t="s">
        <v>46</v>
      </c>
      <c r="Y234" t="s">
        <v>47</v>
      </c>
      <c r="Z234" t="s">
        <v>47</v>
      </c>
      <c r="AA234" t="s">
        <v>47</v>
      </c>
      <c r="AB234" t="s">
        <v>47</v>
      </c>
      <c r="AC234" s="2" t="s">
        <v>902</v>
      </c>
      <c r="AD234" t="s">
        <v>41</v>
      </c>
      <c r="AE234" t="s">
        <v>41</v>
      </c>
      <c r="AF234" t="s">
        <v>41</v>
      </c>
      <c r="AG234" t="s">
        <v>41</v>
      </c>
      <c r="AH234" t="s">
        <v>41</v>
      </c>
      <c r="AI234" s="2" t="s">
        <v>41</v>
      </c>
    </row>
    <row r="235" spans="1:35" ht="240" x14ac:dyDescent="0.25">
      <c r="A235" s="8" t="s">
        <v>898</v>
      </c>
      <c r="B235" s="6" t="s">
        <v>283</v>
      </c>
      <c r="C235" s="7">
        <v>46113</v>
      </c>
      <c r="D235" s="9" t="str">
        <f>HYPERLINK("https://www.epingalert.org/en/Search?viewData= G/TBT/N/BDI/734, G/TBT/N/KEN/2022, G/TBT/N/RWA/1384, G/TBT/N/TZA/1569, G/TBT/N/UGA/2333"," G/TBT/N/BDI/734, G/TBT/N/KEN/2022, G/TBT/N/RWA/1384, G/TBT/N/TZA/1569, G/TBT/N/UGA/2333")</f>
        <v xml:space="preserve"> G/TBT/N/BDI/734, G/TBT/N/KEN/2022, G/TBT/N/RWA/1384, G/TBT/N/TZA/1569, G/TBT/N/UGA/2333</v>
      </c>
      <c r="E235" s="8" t="s">
        <v>896</v>
      </c>
      <c r="F235" s="8" t="s">
        <v>897</v>
      </c>
      <c r="H235" s="8" t="s">
        <v>899</v>
      </c>
      <c r="I235" s="8" t="s">
        <v>900</v>
      </c>
      <c r="J235" s="8" t="s">
        <v>876</v>
      </c>
      <c r="K235" s="8" t="s">
        <v>41</v>
      </c>
      <c r="L235" s="8" t="s">
        <v>55</v>
      </c>
      <c r="M235" s="6"/>
      <c r="N235" s="7">
        <v>46173</v>
      </c>
      <c r="O235" s="7">
        <v>46295</v>
      </c>
      <c r="P235" s="7" t="s">
        <v>42</v>
      </c>
      <c r="Q235" s="6" t="s">
        <v>44</v>
      </c>
      <c r="R235" s="8" t="s">
        <v>901</v>
      </c>
      <c r="S235" t="str">
        <f>HYPERLINK("https://docs.wto.org/imrd/directdoc.asp?DDFDocuments/t/G/TBTN26/BDI734.docx", "https://docs.wto.org/imrd/directdoc.asp?DDFDocuments/t/G/TBTN26/BDI734.docx")</f>
        <v>https://docs.wto.org/imrd/directdoc.asp?DDFDocuments/t/G/TBTN26/BDI734.docx</v>
      </c>
      <c r="T235" t="str">
        <f>HYPERLINK("https://docs.wto.org/imrd/directdoc.asp?DDFDocuments/u/G/TBTN26/BDI734.docx", "https://docs.wto.org/imrd/directdoc.asp?DDFDocuments/u/G/TBTN26/BDI734.docx")</f>
        <v>https://docs.wto.org/imrd/directdoc.asp?DDFDocuments/u/G/TBTN26/BDI734.docx</v>
      </c>
      <c r="U235" t="str">
        <f>HYPERLINK("https://docs.wto.org/imrd/directdoc.asp?DDFDocuments/v/G/TBTN26/BDI734.docx", "https://docs.wto.org/imrd/directdoc.asp?DDFDocuments/v/G/TBTN26/BDI734.docx")</f>
        <v>https://docs.wto.org/imrd/directdoc.asp?DDFDocuments/v/G/TBTN26/BDI734.docx</v>
      </c>
      <c r="V235" t="s">
        <v>46</v>
      </c>
      <c r="W235" t="s">
        <v>47</v>
      </c>
      <c r="X235" t="s">
        <v>46</v>
      </c>
      <c r="Y235" t="s">
        <v>47</v>
      </c>
      <c r="Z235" t="s">
        <v>47</v>
      </c>
      <c r="AA235" t="s">
        <v>47</v>
      </c>
      <c r="AB235" t="s">
        <v>47</v>
      </c>
      <c r="AC235" s="2" t="s">
        <v>902</v>
      </c>
      <c r="AD235" t="s">
        <v>41</v>
      </c>
      <c r="AE235" t="s">
        <v>41</v>
      </c>
      <c r="AF235" t="s">
        <v>41</v>
      </c>
      <c r="AG235" t="s">
        <v>41</v>
      </c>
      <c r="AH235" t="s">
        <v>41</v>
      </c>
      <c r="AI235" s="2" t="s">
        <v>41</v>
      </c>
    </row>
    <row r="236" spans="1:35" ht="240" x14ac:dyDescent="0.25">
      <c r="A236" s="8" t="s">
        <v>898</v>
      </c>
      <c r="B236" s="6" t="s">
        <v>284</v>
      </c>
      <c r="C236" s="7">
        <v>46113</v>
      </c>
      <c r="D236" s="9" t="str">
        <f>HYPERLINK("https://www.epingalert.org/en/Search?viewData= G/TBT/N/BDI/734, G/TBT/N/KEN/2022, G/TBT/N/RWA/1384, G/TBT/N/TZA/1569, G/TBT/N/UGA/2333"," G/TBT/N/BDI/734, G/TBT/N/KEN/2022, G/TBT/N/RWA/1384, G/TBT/N/TZA/1569, G/TBT/N/UGA/2333")</f>
        <v xml:space="preserve"> G/TBT/N/BDI/734, G/TBT/N/KEN/2022, G/TBT/N/RWA/1384, G/TBT/N/TZA/1569, G/TBT/N/UGA/2333</v>
      </c>
      <c r="E236" s="8" t="s">
        <v>896</v>
      </c>
      <c r="F236" s="8" t="s">
        <v>897</v>
      </c>
      <c r="H236" s="8" t="s">
        <v>899</v>
      </c>
      <c r="I236" s="8" t="s">
        <v>900</v>
      </c>
      <c r="J236" s="8" t="s">
        <v>876</v>
      </c>
      <c r="K236" s="8" t="s">
        <v>41</v>
      </c>
      <c r="L236" s="8" t="s">
        <v>55</v>
      </c>
      <c r="M236" s="6"/>
      <c r="N236" s="7">
        <v>46173</v>
      </c>
      <c r="O236" s="7">
        <v>46295</v>
      </c>
      <c r="P236" s="7" t="s">
        <v>42</v>
      </c>
      <c r="Q236" s="6" t="s">
        <v>44</v>
      </c>
      <c r="R236" s="8" t="s">
        <v>901</v>
      </c>
      <c r="S236" t="str">
        <f>HYPERLINK("https://docs.wto.org/imrd/directdoc.asp?DDFDocuments/t/G/TBTN26/BDI734.docx", "https://docs.wto.org/imrd/directdoc.asp?DDFDocuments/t/G/TBTN26/BDI734.docx")</f>
        <v>https://docs.wto.org/imrd/directdoc.asp?DDFDocuments/t/G/TBTN26/BDI734.docx</v>
      </c>
      <c r="T236" t="str">
        <f>HYPERLINK("https://docs.wto.org/imrd/directdoc.asp?DDFDocuments/u/G/TBTN26/BDI734.docx", "https://docs.wto.org/imrd/directdoc.asp?DDFDocuments/u/G/TBTN26/BDI734.docx")</f>
        <v>https://docs.wto.org/imrd/directdoc.asp?DDFDocuments/u/G/TBTN26/BDI734.docx</v>
      </c>
      <c r="U236" t="str">
        <f>HYPERLINK("https://docs.wto.org/imrd/directdoc.asp?DDFDocuments/v/G/TBTN26/BDI734.docx", "https://docs.wto.org/imrd/directdoc.asp?DDFDocuments/v/G/TBTN26/BDI734.docx")</f>
        <v>https://docs.wto.org/imrd/directdoc.asp?DDFDocuments/v/G/TBTN26/BDI734.docx</v>
      </c>
      <c r="V236" t="s">
        <v>46</v>
      </c>
      <c r="W236" t="s">
        <v>47</v>
      </c>
      <c r="X236" t="s">
        <v>46</v>
      </c>
      <c r="Y236" t="s">
        <v>47</v>
      </c>
      <c r="Z236" t="s">
        <v>47</v>
      </c>
      <c r="AA236" t="s">
        <v>47</v>
      </c>
      <c r="AB236" t="s">
        <v>47</v>
      </c>
      <c r="AC236" s="2" t="s">
        <v>902</v>
      </c>
      <c r="AD236" t="s">
        <v>41</v>
      </c>
      <c r="AE236" t="s">
        <v>41</v>
      </c>
      <c r="AF236" t="s">
        <v>41</v>
      </c>
      <c r="AG236" t="s">
        <v>41</v>
      </c>
      <c r="AH236" t="s">
        <v>41</v>
      </c>
      <c r="AI236" s="2" t="s">
        <v>41</v>
      </c>
    </row>
    <row r="237" spans="1:35" ht="240" x14ac:dyDescent="0.25">
      <c r="A237" s="8" t="s">
        <v>898</v>
      </c>
      <c r="B237" s="6" t="s">
        <v>285</v>
      </c>
      <c r="C237" s="7">
        <v>46113</v>
      </c>
      <c r="D237" s="9" t="str">
        <f>HYPERLINK("https://www.epingalert.org/en/Search?viewData= G/TBT/N/BDI/734, G/TBT/N/KEN/2022, G/TBT/N/RWA/1384, G/TBT/N/TZA/1569, G/TBT/N/UGA/2333"," G/TBT/N/BDI/734, G/TBT/N/KEN/2022, G/TBT/N/RWA/1384, G/TBT/N/TZA/1569, G/TBT/N/UGA/2333")</f>
        <v xml:space="preserve"> G/TBT/N/BDI/734, G/TBT/N/KEN/2022, G/TBT/N/RWA/1384, G/TBT/N/TZA/1569, G/TBT/N/UGA/2333</v>
      </c>
      <c r="E237" s="8" t="s">
        <v>896</v>
      </c>
      <c r="F237" s="8" t="s">
        <v>897</v>
      </c>
      <c r="H237" s="8" t="s">
        <v>899</v>
      </c>
      <c r="I237" s="8" t="s">
        <v>900</v>
      </c>
      <c r="J237" s="8" t="s">
        <v>876</v>
      </c>
      <c r="K237" s="8" t="s">
        <v>41</v>
      </c>
      <c r="L237" s="8" t="s">
        <v>55</v>
      </c>
      <c r="M237" s="6"/>
      <c r="N237" s="7">
        <v>46173</v>
      </c>
      <c r="O237" s="7">
        <v>46295</v>
      </c>
      <c r="P237" s="7" t="s">
        <v>42</v>
      </c>
      <c r="Q237" s="6" t="s">
        <v>44</v>
      </c>
      <c r="R237" s="8" t="s">
        <v>901</v>
      </c>
      <c r="S237" t="str">
        <f>HYPERLINK("https://docs.wto.org/imrd/directdoc.asp?DDFDocuments/t/G/TBTN26/BDI734.docx", "https://docs.wto.org/imrd/directdoc.asp?DDFDocuments/t/G/TBTN26/BDI734.docx")</f>
        <v>https://docs.wto.org/imrd/directdoc.asp?DDFDocuments/t/G/TBTN26/BDI734.docx</v>
      </c>
      <c r="T237" t="str">
        <f>HYPERLINK("https://docs.wto.org/imrd/directdoc.asp?DDFDocuments/u/G/TBTN26/BDI734.docx", "https://docs.wto.org/imrd/directdoc.asp?DDFDocuments/u/G/TBTN26/BDI734.docx")</f>
        <v>https://docs.wto.org/imrd/directdoc.asp?DDFDocuments/u/G/TBTN26/BDI734.docx</v>
      </c>
      <c r="U237" t="str">
        <f>HYPERLINK("https://docs.wto.org/imrd/directdoc.asp?DDFDocuments/v/G/TBTN26/BDI734.docx", "https://docs.wto.org/imrd/directdoc.asp?DDFDocuments/v/G/TBTN26/BDI734.docx")</f>
        <v>https://docs.wto.org/imrd/directdoc.asp?DDFDocuments/v/G/TBTN26/BDI734.docx</v>
      </c>
      <c r="V237" t="s">
        <v>46</v>
      </c>
      <c r="W237" t="s">
        <v>47</v>
      </c>
      <c r="X237" t="s">
        <v>46</v>
      </c>
      <c r="Y237" t="s">
        <v>47</v>
      </c>
      <c r="Z237" t="s">
        <v>47</v>
      </c>
      <c r="AA237" t="s">
        <v>47</v>
      </c>
      <c r="AB237" t="s">
        <v>47</v>
      </c>
      <c r="AC237" s="2" t="s">
        <v>902</v>
      </c>
      <c r="AD237" t="s">
        <v>41</v>
      </c>
      <c r="AE237" t="s">
        <v>41</v>
      </c>
      <c r="AF237" t="s">
        <v>41</v>
      </c>
      <c r="AG237" t="s">
        <v>41</v>
      </c>
      <c r="AH237" t="s">
        <v>41</v>
      </c>
      <c r="AI237" s="2" t="s">
        <v>41</v>
      </c>
    </row>
    <row r="238" spans="1:35" ht="240" x14ac:dyDescent="0.25">
      <c r="A238" s="8" t="s">
        <v>898</v>
      </c>
      <c r="B238" s="6" t="s">
        <v>286</v>
      </c>
      <c r="C238" s="7">
        <v>46113</v>
      </c>
      <c r="D238" s="9" t="str">
        <f>HYPERLINK("https://www.epingalert.org/en/Search?viewData= G/TBT/N/BDI/734, G/TBT/N/KEN/2022, G/TBT/N/RWA/1384, G/TBT/N/TZA/1569, G/TBT/N/UGA/2333"," G/TBT/N/BDI/734, G/TBT/N/KEN/2022, G/TBT/N/RWA/1384, G/TBT/N/TZA/1569, G/TBT/N/UGA/2333")</f>
        <v xml:space="preserve"> G/TBT/N/BDI/734, G/TBT/N/KEN/2022, G/TBT/N/RWA/1384, G/TBT/N/TZA/1569, G/TBT/N/UGA/2333</v>
      </c>
      <c r="E238" s="8" t="s">
        <v>896</v>
      </c>
      <c r="F238" s="8" t="s">
        <v>897</v>
      </c>
      <c r="H238" s="8" t="s">
        <v>899</v>
      </c>
      <c r="I238" s="8" t="s">
        <v>900</v>
      </c>
      <c r="J238" s="8" t="s">
        <v>876</v>
      </c>
      <c r="K238" s="8" t="s">
        <v>41</v>
      </c>
      <c r="L238" s="8" t="s">
        <v>55</v>
      </c>
      <c r="M238" s="6"/>
      <c r="N238" s="7">
        <v>46173</v>
      </c>
      <c r="O238" s="7">
        <v>46295</v>
      </c>
      <c r="P238" s="7" t="s">
        <v>42</v>
      </c>
      <c r="Q238" s="6" t="s">
        <v>44</v>
      </c>
      <c r="R238" s="8" t="s">
        <v>901</v>
      </c>
      <c r="S238" t="str">
        <f>HYPERLINK("https://docs.wto.org/imrd/directdoc.asp?DDFDocuments/t/G/TBTN26/BDI734.docx", "https://docs.wto.org/imrd/directdoc.asp?DDFDocuments/t/G/TBTN26/BDI734.docx")</f>
        <v>https://docs.wto.org/imrd/directdoc.asp?DDFDocuments/t/G/TBTN26/BDI734.docx</v>
      </c>
      <c r="T238" t="str">
        <f>HYPERLINK("https://docs.wto.org/imrd/directdoc.asp?DDFDocuments/u/G/TBTN26/BDI734.docx", "https://docs.wto.org/imrd/directdoc.asp?DDFDocuments/u/G/TBTN26/BDI734.docx")</f>
        <v>https://docs.wto.org/imrd/directdoc.asp?DDFDocuments/u/G/TBTN26/BDI734.docx</v>
      </c>
      <c r="U238" t="str">
        <f>HYPERLINK("https://docs.wto.org/imrd/directdoc.asp?DDFDocuments/v/G/TBTN26/BDI734.docx", "https://docs.wto.org/imrd/directdoc.asp?DDFDocuments/v/G/TBTN26/BDI734.docx")</f>
        <v>https://docs.wto.org/imrd/directdoc.asp?DDFDocuments/v/G/TBTN26/BDI734.docx</v>
      </c>
      <c r="V238" t="s">
        <v>46</v>
      </c>
      <c r="W238" t="s">
        <v>47</v>
      </c>
      <c r="X238" t="s">
        <v>46</v>
      </c>
      <c r="Y238" t="s">
        <v>47</v>
      </c>
      <c r="Z238" t="s">
        <v>47</v>
      </c>
      <c r="AA238" t="s">
        <v>47</v>
      </c>
      <c r="AB238" t="s">
        <v>47</v>
      </c>
      <c r="AC238" s="2" t="s">
        <v>902</v>
      </c>
      <c r="AD238" t="s">
        <v>41</v>
      </c>
      <c r="AE238" t="s">
        <v>41</v>
      </c>
      <c r="AF238" t="s">
        <v>41</v>
      </c>
      <c r="AG238" t="s">
        <v>41</v>
      </c>
      <c r="AH238" t="s">
        <v>41</v>
      </c>
      <c r="AI238" s="2" t="s">
        <v>41</v>
      </c>
    </row>
    <row r="239" spans="1:35" ht="240" x14ac:dyDescent="0.25">
      <c r="A239" s="8" t="s">
        <v>881</v>
      </c>
      <c r="B239" s="6" t="s">
        <v>274</v>
      </c>
      <c r="C239" s="7">
        <v>46113</v>
      </c>
      <c r="D239" s="9" t="str">
        <f>HYPERLINK("https://www.epingalert.org/en/Search?viewData= G/TBT/N/BDI/735, G/TBT/N/KEN/2023, G/TBT/N/RWA/1385, G/TBT/N/TZA/1570, G/TBT/N/UGA/2334"," G/TBT/N/BDI/735, G/TBT/N/KEN/2023, G/TBT/N/RWA/1385, G/TBT/N/TZA/1570, G/TBT/N/UGA/2334")</f>
        <v xml:space="preserve"> G/TBT/N/BDI/735, G/TBT/N/KEN/2023, G/TBT/N/RWA/1385, G/TBT/N/TZA/1570, G/TBT/N/UGA/2334</v>
      </c>
      <c r="E239" s="8" t="s">
        <v>903</v>
      </c>
      <c r="F239" s="8" t="s">
        <v>904</v>
      </c>
      <c r="H239" s="8" t="s">
        <v>905</v>
      </c>
      <c r="I239" s="8" t="s">
        <v>883</v>
      </c>
      <c r="J239" s="8" t="s">
        <v>876</v>
      </c>
      <c r="K239" s="8" t="s">
        <v>41</v>
      </c>
      <c r="L239" s="8" t="s">
        <v>55</v>
      </c>
      <c r="M239" s="6"/>
      <c r="N239" s="7">
        <v>46173</v>
      </c>
      <c r="O239" s="7">
        <v>46295</v>
      </c>
      <c r="P239" s="7" t="s">
        <v>42</v>
      </c>
      <c r="Q239" s="6" t="s">
        <v>44</v>
      </c>
      <c r="R239" s="8" t="s">
        <v>906</v>
      </c>
      <c r="S239" t="str">
        <f>HYPERLINK("https://docs.wto.org/imrd/directdoc.asp?DDFDocuments/t/G/TBTN26/BDI735.docx", "https://docs.wto.org/imrd/directdoc.asp?DDFDocuments/t/G/TBTN26/BDI735.docx")</f>
        <v>https://docs.wto.org/imrd/directdoc.asp?DDFDocuments/t/G/TBTN26/BDI735.docx</v>
      </c>
      <c r="T239" t="str">
        <f>HYPERLINK("https://docs.wto.org/imrd/directdoc.asp?DDFDocuments/u/G/TBTN26/BDI735.docx", "https://docs.wto.org/imrd/directdoc.asp?DDFDocuments/u/G/TBTN26/BDI735.docx")</f>
        <v>https://docs.wto.org/imrd/directdoc.asp?DDFDocuments/u/G/TBTN26/BDI735.docx</v>
      </c>
      <c r="U239" t="str">
        <f>HYPERLINK("https://docs.wto.org/imrd/directdoc.asp?DDFDocuments/v/G/TBTN26/BDI735.docx", "https://docs.wto.org/imrd/directdoc.asp?DDFDocuments/v/G/TBTN26/BDI735.docx")</f>
        <v>https://docs.wto.org/imrd/directdoc.asp?DDFDocuments/v/G/TBTN26/BDI735.docx</v>
      </c>
      <c r="V239" t="s">
        <v>46</v>
      </c>
      <c r="W239" t="s">
        <v>47</v>
      </c>
      <c r="X239" t="s">
        <v>46</v>
      </c>
      <c r="Y239" t="s">
        <v>47</v>
      </c>
      <c r="Z239" t="s">
        <v>47</v>
      </c>
      <c r="AA239" t="s">
        <v>47</v>
      </c>
      <c r="AB239" t="s">
        <v>47</v>
      </c>
      <c r="AC239" s="2" t="s">
        <v>907</v>
      </c>
      <c r="AD239" t="s">
        <v>41</v>
      </c>
      <c r="AE239" t="s">
        <v>41</v>
      </c>
      <c r="AF239" t="s">
        <v>41</v>
      </c>
      <c r="AG239" t="s">
        <v>41</v>
      </c>
      <c r="AH239" t="s">
        <v>41</v>
      </c>
      <c r="AI239" s="2" t="s">
        <v>41</v>
      </c>
    </row>
    <row r="240" spans="1:35" ht="240" x14ac:dyDescent="0.25">
      <c r="A240" s="8" t="s">
        <v>881</v>
      </c>
      <c r="B240" s="6" t="s">
        <v>283</v>
      </c>
      <c r="C240" s="7">
        <v>46113</v>
      </c>
      <c r="D240" s="9" t="str">
        <f>HYPERLINK("https://www.epingalert.org/en/Search?viewData= G/TBT/N/BDI/735, G/TBT/N/KEN/2023, G/TBT/N/RWA/1385, G/TBT/N/TZA/1570, G/TBT/N/UGA/2334"," G/TBT/N/BDI/735, G/TBT/N/KEN/2023, G/TBT/N/RWA/1385, G/TBT/N/TZA/1570, G/TBT/N/UGA/2334")</f>
        <v xml:space="preserve"> G/TBT/N/BDI/735, G/TBT/N/KEN/2023, G/TBT/N/RWA/1385, G/TBT/N/TZA/1570, G/TBT/N/UGA/2334</v>
      </c>
      <c r="E240" s="8" t="s">
        <v>903</v>
      </c>
      <c r="F240" s="8" t="s">
        <v>904</v>
      </c>
      <c r="H240" s="8" t="s">
        <v>905</v>
      </c>
      <c r="I240" s="8" t="s">
        <v>883</v>
      </c>
      <c r="J240" s="8" t="s">
        <v>876</v>
      </c>
      <c r="K240" s="8" t="s">
        <v>41</v>
      </c>
      <c r="L240" s="8" t="s">
        <v>55</v>
      </c>
      <c r="M240" s="6"/>
      <c r="N240" s="7">
        <v>46173</v>
      </c>
      <c r="O240" s="7">
        <v>46295</v>
      </c>
      <c r="P240" s="7" t="s">
        <v>42</v>
      </c>
      <c r="Q240" s="6" t="s">
        <v>44</v>
      </c>
      <c r="R240" s="8" t="s">
        <v>906</v>
      </c>
      <c r="S240" t="str">
        <f>HYPERLINK("https://docs.wto.org/imrd/directdoc.asp?DDFDocuments/t/G/TBTN26/BDI735.docx", "https://docs.wto.org/imrd/directdoc.asp?DDFDocuments/t/G/TBTN26/BDI735.docx")</f>
        <v>https://docs.wto.org/imrd/directdoc.asp?DDFDocuments/t/G/TBTN26/BDI735.docx</v>
      </c>
      <c r="T240" t="str">
        <f>HYPERLINK("https://docs.wto.org/imrd/directdoc.asp?DDFDocuments/u/G/TBTN26/BDI735.docx", "https://docs.wto.org/imrd/directdoc.asp?DDFDocuments/u/G/TBTN26/BDI735.docx")</f>
        <v>https://docs.wto.org/imrd/directdoc.asp?DDFDocuments/u/G/TBTN26/BDI735.docx</v>
      </c>
      <c r="U240" t="str">
        <f>HYPERLINK("https://docs.wto.org/imrd/directdoc.asp?DDFDocuments/v/G/TBTN26/BDI735.docx", "https://docs.wto.org/imrd/directdoc.asp?DDFDocuments/v/G/TBTN26/BDI735.docx")</f>
        <v>https://docs.wto.org/imrd/directdoc.asp?DDFDocuments/v/G/TBTN26/BDI735.docx</v>
      </c>
      <c r="V240" t="s">
        <v>46</v>
      </c>
      <c r="W240" t="s">
        <v>47</v>
      </c>
      <c r="X240" t="s">
        <v>46</v>
      </c>
      <c r="Y240" t="s">
        <v>47</v>
      </c>
      <c r="Z240" t="s">
        <v>47</v>
      </c>
      <c r="AA240" t="s">
        <v>47</v>
      </c>
      <c r="AB240" t="s">
        <v>47</v>
      </c>
      <c r="AC240" s="2" t="s">
        <v>907</v>
      </c>
      <c r="AD240" t="s">
        <v>41</v>
      </c>
      <c r="AE240" t="s">
        <v>41</v>
      </c>
      <c r="AF240" t="s">
        <v>41</v>
      </c>
      <c r="AG240" t="s">
        <v>41</v>
      </c>
      <c r="AH240" t="s">
        <v>41</v>
      </c>
      <c r="AI240" s="2" t="s">
        <v>41</v>
      </c>
    </row>
    <row r="241" spans="1:35" ht="240" x14ac:dyDescent="0.25">
      <c r="A241" s="8" t="s">
        <v>881</v>
      </c>
      <c r="B241" s="6" t="s">
        <v>284</v>
      </c>
      <c r="C241" s="7">
        <v>46113</v>
      </c>
      <c r="D241" s="9" t="str">
        <f>HYPERLINK("https://www.epingalert.org/en/Search?viewData= G/TBT/N/BDI/735, G/TBT/N/KEN/2023, G/TBT/N/RWA/1385, G/TBT/N/TZA/1570, G/TBT/N/UGA/2334"," G/TBT/N/BDI/735, G/TBT/N/KEN/2023, G/TBT/N/RWA/1385, G/TBT/N/TZA/1570, G/TBT/N/UGA/2334")</f>
        <v xml:space="preserve"> G/TBT/N/BDI/735, G/TBT/N/KEN/2023, G/TBT/N/RWA/1385, G/TBT/N/TZA/1570, G/TBT/N/UGA/2334</v>
      </c>
      <c r="E241" s="8" t="s">
        <v>903</v>
      </c>
      <c r="F241" s="8" t="s">
        <v>904</v>
      </c>
      <c r="H241" s="8" t="s">
        <v>905</v>
      </c>
      <c r="I241" s="8" t="s">
        <v>883</v>
      </c>
      <c r="J241" s="8" t="s">
        <v>876</v>
      </c>
      <c r="K241" s="8" t="s">
        <v>41</v>
      </c>
      <c r="L241" s="8" t="s">
        <v>55</v>
      </c>
      <c r="M241" s="6"/>
      <c r="N241" s="7">
        <v>46173</v>
      </c>
      <c r="O241" s="7">
        <v>46295</v>
      </c>
      <c r="P241" s="7" t="s">
        <v>42</v>
      </c>
      <c r="Q241" s="6" t="s">
        <v>44</v>
      </c>
      <c r="R241" s="8" t="s">
        <v>906</v>
      </c>
      <c r="S241" t="str">
        <f>HYPERLINK("https://docs.wto.org/imrd/directdoc.asp?DDFDocuments/t/G/TBTN26/BDI735.docx", "https://docs.wto.org/imrd/directdoc.asp?DDFDocuments/t/G/TBTN26/BDI735.docx")</f>
        <v>https://docs.wto.org/imrd/directdoc.asp?DDFDocuments/t/G/TBTN26/BDI735.docx</v>
      </c>
      <c r="T241" t="str">
        <f>HYPERLINK("https://docs.wto.org/imrd/directdoc.asp?DDFDocuments/u/G/TBTN26/BDI735.docx", "https://docs.wto.org/imrd/directdoc.asp?DDFDocuments/u/G/TBTN26/BDI735.docx")</f>
        <v>https://docs.wto.org/imrd/directdoc.asp?DDFDocuments/u/G/TBTN26/BDI735.docx</v>
      </c>
      <c r="U241" t="str">
        <f>HYPERLINK("https://docs.wto.org/imrd/directdoc.asp?DDFDocuments/v/G/TBTN26/BDI735.docx", "https://docs.wto.org/imrd/directdoc.asp?DDFDocuments/v/G/TBTN26/BDI735.docx")</f>
        <v>https://docs.wto.org/imrd/directdoc.asp?DDFDocuments/v/G/TBTN26/BDI735.docx</v>
      </c>
      <c r="V241" t="s">
        <v>46</v>
      </c>
      <c r="W241" t="s">
        <v>47</v>
      </c>
      <c r="X241" t="s">
        <v>46</v>
      </c>
      <c r="Y241" t="s">
        <v>47</v>
      </c>
      <c r="Z241" t="s">
        <v>47</v>
      </c>
      <c r="AA241" t="s">
        <v>47</v>
      </c>
      <c r="AB241" t="s">
        <v>47</v>
      </c>
      <c r="AC241" s="2" t="s">
        <v>907</v>
      </c>
      <c r="AD241" t="s">
        <v>41</v>
      </c>
      <c r="AE241" t="s">
        <v>41</v>
      </c>
      <c r="AF241" t="s">
        <v>41</v>
      </c>
      <c r="AG241" t="s">
        <v>41</v>
      </c>
      <c r="AH241" t="s">
        <v>41</v>
      </c>
      <c r="AI241" s="2" t="s">
        <v>41</v>
      </c>
    </row>
    <row r="242" spans="1:35" ht="240" x14ac:dyDescent="0.25">
      <c r="A242" s="8" t="s">
        <v>881</v>
      </c>
      <c r="B242" s="6" t="s">
        <v>285</v>
      </c>
      <c r="C242" s="7">
        <v>46113</v>
      </c>
      <c r="D242" s="9" t="str">
        <f>HYPERLINK("https://www.epingalert.org/en/Search?viewData= G/TBT/N/BDI/735, G/TBT/N/KEN/2023, G/TBT/N/RWA/1385, G/TBT/N/TZA/1570, G/TBT/N/UGA/2334"," G/TBT/N/BDI/735, G/TBT/N/KEN/2023, G/TBT/N/RWA/1385, G/TBT/N/TZA/1570, G/TBT/N/UGA/2334")</f>
        <v xml:space="preserve"> G/TBT/N/BDI/735, G/TBT/N/KEN/2023, G/TBT/N/RWA/1385, G/TBT/N/TZA/1570, G/TBT/N/UGA/2334</v>
      </c>
      <c r="E242" s="8" t="s">
        <v>903</v>
      </c>
      <c r="F242" s="8" t="s">
        <v>904</v>
      </c>
      <c r="H242" s="8" t="s">
        <v>905</v>
      </c>
      <c r="I242" s="8" t="s">
        <v>883</v>
      </c>
      <c r="J242" s="8" t="s">
        <v>876</v>
      </c>
      <c r="K242" s="8" t="s">
        <v>41</v>
      </c>
      <c r="L242" s="8" t="s">
        <v>55</v>
      </c>
      <c r="M242" s="6"/>
      <c r="N242" s="7">
        <v>46173</v>
      </c>
      <c r="O242" s="7">
        <v>46295</v>
      </c>
      <c r="P242" s="7" t="s">
        <v>42</v>
      </c>
      <c r="Q242" s="6" t="s">
        <v>44</v>
      </c>
      <c r="R242" s="8" t="s">
        <v>906</v>
      </c>
      <c r="S242" t="str">
        <f>HYPERLINK("https://docs.wto.org/imrd/directdoc.asp?DDFDocuments/t/G/TBTN26/BDI735.docx", "https://docs.wto.org/imrd/directdoc.asp?DDFDocuments/t/G/TBTN26/BDI735.docx")</f>
        <v>https://docs.wto.org/imrd/directdoc.asp?DDFDocuments/t/G/TBTN26/BDI735.docx</v>
      </c>
      <c r="T242" t="str">
        <f>HYPERLINK("https://docs.wto.org/imrd/directdoc.asp?DDFDocuments/u/G/TBTN26/BDI735.docx", "https://docs.wto.org/imrd/directdoc.asp?DDFDocuments/u/G/TBTN26/BDI735.docx")</f>
        <v>https://docs.wto.org/imrd/directdoc.asp?DDFDocuments/u/G/TBTN26/BDI735.docx</v>
      </c>
      <c r="U242" t="str">
        <f>HYPERLINK("https://docs.wto.org/imrd/directdoc.asp?DDFDocuments/v/G/TBTN26/BDI735.docx", "https://docs.wto.org/imrd/directdoc.asp?DDFDocuments/v/G/TBTN26/BDI735.docx")</f>
        <v>https://docs.wto.org/imrd/directdoc.asp?DDFDocuments/v/G/TBTN26/BDI735.docx</v>
      </c>
      <c r="V242" t="s">
        <v>46</v>
      </c>
      <c r="W242" t="s">
        <v>47</v>
      </c>
      <c r="X242" t="s">
        <v>46</v>
      </c>
      <c r="Y242" t="s">
        <v>47</v>
      </c>
      <c r="Z242" t="s">
        <v>47</v>
      </c>
      <c r="AA242" t="s">
        <v>47</v>
      </c>
      <c r="AB242" t="s">
        <v>47</v>
      </c>
      <c r="AC242" s="2" t="s">
        <v>907</v>
      </c>
      <c r="AD242" t="s">
        <v>41</v>
      </c>
      <c r="AE242" t="s">
        <v>41</v>
      </c>
      <c r="AF242" t="s">
        <v>41</v>
      </c>
      <c r="AG242" t="s">
        <v>41</v>
      </c>
      <c r="AH242" t="s">
        <v>41</v>
      </c>
      <c r="AI242" s="2" t="s">
        <v>41</v>
      </c>
    </row>
    <row r="243" spans="1:35" ht="240" x14ac:dyDescent="0.25">
      <c r="A243" s="8" t="s">
        <v>881</v>
      </c>
      <c r="B243" s="6" t="s">
        <v>286</v>
      </c>
      <c r="C243" s="7">
        <v>46113</v>
      </c>
      <c r="D243" s="9" t="str">
        <f>HYPERLINK("https://www.epingalert.org/en/Search?viewData= G/TBT/N/BDI/735, G/TBT/N/KEN/2023, G/TBT/N/RWA/1385, G/TBT/N/TZA/1570, G/TBT/N/UGA/2334"," G/TBT/N/BDI/735, G/TBT/N/KEN/2023, G/TBT/N/RWA/1385, G/TBT/N/TZA/1570, G/TBT/N/UGA/2334")</f>
        <v xml:space="preserve"> G/TBT/N/BDI/735, G/TBT/N/KEN/2023, G/TBT/N/RWA/1385, G/TBT/N/TZA/1570, G/TBT/N/UGA/2334</v>
      </c>
      <c r="E243" s="8" t="s">
        <v>903</v>
      </c>
      <c r="F243" s="8" t="s">
        <v>904</v>
      </c>
      <c r="H243" s="8" t="s">
        <v>905</v>
      </c>
      <c r="I243" s="8" t="s">
        <v>883</v>
      </c>
      <c r="J243" s="8" t="s">
        <v>876</v>
      </c>
      <c r="K243" s="8" t="s">
        <v>41</v>
      </c>
      <c r="L243" s="8" t="s">
        <v>55</v>
      </c>
      <c r="M243" s="6"/>
      <c r="N243" s="7">
        <v>46173</v>
      </c>
      <c r="O243" s="7">
        <v>46295</v>
      </c>
      <c r="P243" s="7" t="s">
        <v>42</v>
      </c>
      <c r="Q243" s="6" t="s">
        <v>44</v>
      </c>
      <c r="R243" s="8" t="s">
        <v>906</v>
      </c>
      <c r="S243" t="str">
        <f>HYPERLINK("https://docs.wto.org/imrd/directdoc.asp?DDFDocuments/t/G/TBTN26/BDI735.docx", "https://docs.wto.org/imrd/directdoc.asp?DDFDocuments/t/G/TBTN26/BDI735.docx")</f>
        <v>https://docs.wto.org/imrd/directdoc.asp?DDFDocuments/t/G/TBTN26/BDI735.docx</v>
      </c>
      <c r="T243" t="str">
        <f>HYPERLINK("https://docs.wto.org/imrd/directdoc.asp?DDFDocuments/u/G/TBTN26/BDI735.docx", "https://docs.wto.org/imrd/directdoc.asp?DDFDocuments/u/G/TBTN26/BDI735.docx")</f>
        <v>https://docs.wto.org/imrd/directdoc.asp?DDFDocuments/u/G/TBTN26/BDI735.docx</v>
      </c>
      <c r="U243" t="str">
        <f>HYPERLINK("https://docs.wto.org/imrd/directdoc.asp?DDFDocuments/v/G/TBTN26/BDI735.docx", "https://docs.wto.org/imrd/directdoc.asp?DDFDocuments/v/G/TBTN26/BDI735.docx")</f>
        <v>https://docs.wto.org/imrd/directdoc.asp?DDFDocuments/v/G/TBTN26/BDI735.docx</v>
      </c>
      <c r="V243" t="s">
        <v>46</v>
      </c>
      <c r="W243" t="s">
        <v>47</v>
      </c>
      <c r="X243" t="s">
        <v>46</v>
      </c>
      <c r="Y243" t="s">
        <v>47</v>
      </c>
      <c r="Z243" t="s">
        <v>47</v>
      </c>
      <c r="AA243" t="s">
        <v>47</v>
      </c>
      <c r="AB243" t="s">
        <v>47</v>
      </c>
      <c r="AC243" s="2" t="s">
        <v>907</v>
      </c>
      <c r="AD243" t="s">
        <v>41</v>
      </c>
      <c r="AE243" t="s">
        <v>41</v>
      </c>
      <c r="AF243" t="s">
        <v>41</v>
      </c>
      <c r="AG243" t="s">
        <v>41</v>
      </c>
      <c r="AH243" t="s">
        <v>41</v>
      </c>
      <c r="AI243" s="2" t="s">
        <v>41</v>
      </c>
    </row>
    <row r="244" spans="1:35" ht="225" x14ac:dyDescent="0.25">
      <c r="A244" s="8" t="s">
        <v>911</v>
      </c>
      <c r="B244" s="6" t="s">
        <v>908</v>
      </c>
      <c r="C244" s="7">
        <v>46113</v>
      </c>
      <c r="D244" s="9" t="str">
        <f>HYPERLINK("https://www.epingalert.org/en/Search?viewData= G/TBT/N/ITA/39"," G/TBT/N/ITA/39")</f>
        <v xml:space="preserve"> G/TBT/N/ITA/39</v>
      </c>
      <c r="E244" s="8" t="s">
        <v>909</v>
      </c>
      <c r="F244" s="8" t="s">
        <v>910</v>
      </c>
      <c r="H244" s="8" t="s">
        <v>912</v>
      </c>
      <c r="I244" s="8" t="s">
        <v>913</v>
      </c>
      <c r="J244" s="8" t="s">
        <v>83</v>
      </c>
      <c r="K244" s="8" t="s">
        <v>914</v>
      </c>
      <c r="L244" s="8" t="s">
        <v>41</v>
      </c>
      <c r="M244" s="6"/>
      <c r="N244" s="7">
        <v>46173</v>
      </c>
      <c r="O244" s="7" t="s">
        <v>42</v>
      </c>
      <c r="P244" s="7" t="s">
        <v>42</v>
      </c>
      <c r="Q244" s="6" t="s">
        <v>44</v>
      </c>
      <c r="R244" s="8" t="s">
        <v>915</v>
      </c>
      <c r="S244" t="str">
        <f>HYPERLINK("https://docs.wto.org/imrd/directdoc.asp?DDFDocuments/t/G/TBTN26/ITA39.docx", "https://docs.wto.org/imrd/directdoc.asp?DDFDocuments/t/G/TBTN26/ITA39.docx")</f>
        <v>https://docs.wto.org/imrd/directdoc.asp?DDFDocuments/t/G/TBTN26/ITA39.docx</v>
      </c>
      <c r="T244" t="str">
        <f>HYPERLINK("https://docs.wto.org/imrd/directdoc.asp?DDFDocuments/u/G/TBTN26/ITA39.docx", "https://docs.wto.org/imrd/directdoc.asp?DDFDocuments/u/G/TBTN26/ITA39.docx")</f>
        <v>https://docs.wto.org/imrd/directdoc.asp?DDFDocuments/u/G/TBTN26/ITA39.docx</v>
      </c>
      <c r="U244" t="str">
        <f>HYPERLINK("https://docs.wto.org/imrd/directdoc.asp?DDFDocuments/v/G/TBTN26/ITA39.docx", "https://docs.wto.org/imrd/directdoc.asp?DDFDocuments/v/G/TBTN26/ITA39.docx")</f>
        <v>https://docs.wto.org/imrd/directdoc.asp?DDFDocuments/v/G/TBTN26/ITA39.docx</v>
      </c>
      <c r="V244" t="s">
        <v>46</v>
      </c>
      <c r="W244" t="s">
        <v>47</v>
      </c>
      <c r="X244" t="s">
        <v>47</v>
      </c>
      <c r="Y244" t="s">
        <v>47</v>
      </c>
      <c r="Z244" t="s">
        <v>47</v>
      </c>
      <c r="AA244" t="s">
        <v>47</v>
      </c>
      <c r="AB244" t="s">
        <v>47</v>
      </c>
      <c r="AC244" s="2" t="s">
        <v>916</v>
      </c>
      <c r="AD244" t="s">
        <v>41</v>
      </c>
      <c r="AE244" t="s">
        <v>41</v>
      </c>
      <c r="AF244" t="s">
        <v>41</v>
      </c>
      <c r="AG244" t="s">
        <v>41</v>
      </c>
      <c r="AH244" t="s">
        <v>41</v>
      </c>
      <c r="AI244" s="2" t="s">
        <v>41</v>
      </c>
    </row>
    <row r="245" spans="1:35" ht="120" x14ac:dyDescent="0.25">
      <c r="A245" s="8" t="s">
        <v>718</v>
      </c>
      <c r="B245" s="6" t="s">
        <v>284</v>
      </c>
      <c r="C245" s="7">
        <v>46113</v>
      </c>
      <c r="D245" s="9" t="str">
        <f>HYPERLINK("https://www.epingalert.org/en/Search?viewData= G/TBT/N/RWA/1375"," G/TBT/N/RWA/1375")</f>
        <v xml:space="preserve"> G/TBT/N/RWA/1375</v>
      </c>
      <c r="E245" s="8" t="s">
        <v>917</v>
      </c>
      <c r="F245" s="8" t="s">
        <v>918</v>
      </c>
      <c r="H245" s="8" t="s">
        <v>41</v>
      </c>
      <c r="I245" s="8" t="s">
        <v>334</v>
      </c>
      <c r="J245" s="8" t="s">
        <v>653</v>
      </c>
      <c r="K245" s="8" t="s">
        <v>41</v>
      </c>
      <c r="L245" s="8" t="s">
        <v>41</v>
      </c>
      <c r="M245" s="6"/>
      <c r="N245" s="7">
        <v>46173</v>
      </c>
      <c r="O245" s="7" t="s">
        <v>42</v>
      </c>
      <c r="P245" s="7" t="s">
        <v>43</v>
      </c>
      <c r="Q245" s="6" t="s">
        <v>44</v>
      </c>
      <c r="R245" s="8" t="s">
        <v>919</v>
      </c>
      <c r="S245" t="str">
        <f>HYPERLINK("https://docs.wto.org/imrd/directdoc.asp?DDFDocuments/t/G/TBTN26/RWA1375.docx", "https://docs.wto.org/imrd/directdoc.asp?DDFDocuments/t/G/TBTN26/RWA1375.docx")</f>
        <v>https://docs.wto.org/imrd/directdoc.asp?DDFDocuments/t/G/TBTN26/RWA1375.docx</v>
      </c>
      <c r="T245" t="str">
        <f>HYPERLINK("https://docs.wto.org/imrd/directdoc.asp?DDFDocuments/u/G/TBTN26/RWA1375.docx", "https://docs.wto.org/imrd/directdoc.asp?DDFDocuments/u/G/TBTN26/RWA1375.docx")</f>
        <v>https://docs.wto.org/imrd/directdoc.asp?DDFDocuments/u/G/TBTN26/RWA1375.docx</v>
      </c>
      <c r="U245" t="str">
        <f>HYPERLINK("https://docs.wto.org/imrd/directdoc.asp?DDFDocuments/v/G/TBTN26/RWA1375.docx", "https://docs.wto.org/imrd/directdoc.asp?DDFDocuments/v/G/TBTN26/RWA1375.docx")</f>
        <v>https://docs.wto.org/imrd/directdoc.asp?DDFDocuments/v/G/TBTN26/RWA1375.docx</v>
      </c>
      <c r="V245" t="s">
        <v>46</v>
      </c>
      <c r="W245" t="s">
        <v>47</v>
      </c>
      <c r="X245" t="s">
        <v>47</v>
      </c>
      <c r="Y245" t="s">
        <v>47</v>
      </c>
      <c r="Z245" t="s">
        <v>47</v>
      </c>
      <c r="AA245" t="s">
        <v>47</v>
      </c>
      <c r="AB245" t="s">
        <v>47</v>
      </c>
      <c r="AC245" s="2" t="s">
        <v>920</v>
      </c>
      <c r="AD245" t="s">
        <v>41</v>
      </c>
      <c r="AE245" t="s">
        <v>41</v>
      </c>
      <c r="AF245" t="s">
        <v>41</v>
      </c>
      <c r="AG245" t="s">
        <v>41</v>
      </c>
      <c r="AH245" t="s">
        <v>41</v>
      </c>
      <c r="AI245" s="2" t="s">
        <v>41</v>
      </c>
    </row>
    <row r="246" spans="1:35" ht="180" x14ac:dyDescent="0.25">
      <c r="A246" s="8" t="s">
        <v>923</v>
      </c>
      <c r="B246" s="6" t="s">
        <v>284</v>
      </c>
      <c r="C246" s="7">
        <v>46113</v>
      </c>
      <c r="D246" s="9" t="str">
        <f>HYPERLINK("https://www.epingalert.org/en/Search?viewData= G/TBT/N/RWA/1376"," G/TBT/N/RWA/1376")</f>
        <v xml:space="preserve"> G/TBT/N/RWA/1376</v>
      </c>
      <c r="E246" s="8" t="s">
        <v>921</v>
      </c>
      <c r="F246" s="8" t="s">
        <v>922</v>
      </c>
      <c r="H246" s="8" t="s">
        <v>41</v>
      </c>
      <c r="I246" s="8" t="s">
        <v>325</v>
      </c>
      <c r="J246" s="8" t="s">
        <v>653</v>
      </c>
      <c r="K246" s="8" t="s">
        <v>41</v>
      </c>
      <c r="L246" s="8" t="s">
        <v>55</v>
      </c>
      <c r="M246" s="6"/>
      <c r="N246" s="7">
        <v>46173</v>
      </c>
      <c r="O246" s="7" t="s">
        <v>42</v>
      </c>
      <c r="P246" s="7" t="s">
        <v>43</v>
      </c>
      <c r="Q246" s="6" t="s">
        <v>44</v>
      </c>
      <c r="R246" s="8" t="s">
        <v>924</v>
      </c>
      <c r="S246" t="str">
        <f>HYPERLINK("https://docs.wto.org/imrd/directdoc.asp?DDFDocuments/t/G/TBTN26/RWA1376.docx", "https://docs.wto.org/imrd/directdoc.asp?DDFDocuments/t/G/TBTN26/RWA1376.docx")</f>
        <v>https://docs.wto.org/imrd/directdoc.asp?DDFDocuments/t/G/TBTN26/RWA1376.docx</v>
      </c>
      <c r="T246" t="str">
        <f>HYPERLINK("https://docs.wto.org/imrd/directdoc.asp?DDFDocuments/u/G/TBTN26/RWA1376.docx", "https://docs.wto.org/imrd/directdoc.asp?DDFDocuments/u/G/TBTN26/RWA1376.docx")</f>
        <v>https://docs.wto.org/imrd/directdoc.asp?DDFDocuments/u/G/TBTN26/RWA1376.docx</v>
      </c>
      <c r="U246" t="str">
        <f>HYPERLINK("https://docs.wto.org/imrd/directdoc.asp?DDFDocuments/v/G/TBTN26/RWA1376.docx", "https://docs.wto.org/imrd/directdoc.asp?DDFDocuments/v/G/TBTN26/RWA1376.docx")</f>
        <v>https://docs.wto.org/imrd/directdoc.asp?DDFDocuments/v/G/TBTN26/RWA1376.docx</v>
      </c>
      <c r="V246" t="s">
        <v>46</v>
      </c>
      <c r="W246" t="s">
        <v>47</v>
      </c>
      <c r="X246" t="s">
        <v>47</v>
      </c>
      <c r="Y246" t="s">
        <v>47</v>
      </c>
      <c r="Z246" t="s">
        <v>47</v>
      </c>
      <c r="AA246" t="s">
        <v>47</v>
      </c>
      <c r="AB246" t="s">
        <v>47</v>
      </c>
      <c r="AC246" s="2" t="s">
        <v>925</v>
      </c>
      <c r="AD246" t="s">
        <v>41</v>
      </c>
      <c r="AE246" t="s">
        <v>41</v>
      </c>
      <c r="AF246" t="s">
        <v>41</v>
      </c>
      <c r="AG246" t="s">
        <v>41</v>
      </c>
      <c r="AH246" t="s">
        <v>41</v>
      </c>
      <c r="AI246" s="2" t="s">
        <v>41</v>
      </c>
    </row>
    <row r="247" spans="1:35" ht="409.5" x14ac:dyDescent="0.25">
      <c r="A247" s="8" t="s">
        <v>923</v>
      </c>
      <c r="B247" s="6" t="s">
        <v>284</v>
      </c>
      <c r="C247" s="7">
        <v>46113</v>
      </c>
      <c r="D247" s="9" t="str">
        <f>HYPERLINK("https://www.epingalert.org/en/Search?viewData= G/TBT/N/RWA/1377"," G/TBT/N/RWA/1377")</f>
        <v xml:space="preserve"> G/TBT/N/RWA/1377</v>
      </c>
      <c r="E247" s="8" t="s">
        <v>926</v>
      </c>
      <c r="F247" s="8" t="s">
        <v>927</v>
      </c>
      <c r="H247" s="8" t="s">
        <v>41</v>
      </c>
      <c r="I247" s="8" t="s">
        <v>325</v>
      </c>
      <c r="J247" s="8" t="s">
        <v>653</v>
      </c>
      <c r="K247" s="8" t="s">
        <v>41</v>
      </c>
      <c r="L247" s="8" t="s">
        <v>55</v>
      </c>
      <c r="M247" s="6"/>
      <c r="N247" s="7">
        <v>46173</v>
      </c>
      <c r="O247" s="7" t="s">
        <v>42</v>
      </c>
      <c r="P247" s="7" t="s">
        <v>43</v>
      </c>
      <c r="Q247" s="6" t="s">
        <v>44</v>
      </c>
      <c r="R247" s="8" t="s">
        <v>928</v>
      </c>
      <c r="S247" t="str">
        <f>HYPERLINK("https://docs.wto.org/imrd/directdoc.asp?DDFDocuments/t/G/TBTN26/RWA1377.docx", "https://docs.wto.org/imrd/directdoc.asp?DDFDocuments/t/G/TBTN26/RWA1377.docx")</f>
        <v>https://docs.wto.org/imrd/directdoc.asp?DDFDocuments/t/G/TBTN26/RWA1377.docx</v>
      </c>
      <c r="T247" t="str">
        <f>HYPERLINK("https://docs.wto.org/imrd/directdoc.asp?DDFDocuments/u/G/TBTN26/RWA1377.docx", "https://docs.wto.org/imrd/directdoc.asp?DDFDocuments/u/G/TBTN26/RWA1377.docx")</f>
        <v>https://docs.wto.org/imrd/directdoc.asp?DDFDocuments/u/G/TBTN26/RWA1377.docx</v>
      </c>
      <c r="U247" t="str">
        <f>HYPERLINK("https://docs.wto.org/imrd/directdoc.asp?DDFDocuments/v/G/TBTN26/RWA1377.docx", "https://docs.wto.org/imrd/directdoc.asp?DDFDocuments/v/G/TBTN26/RWA1377.docx")</f>
        <v>https://docs.wto.org/imrd/directdoc.asp?DDFDocuments/v/G/TBTN26/RWA1377.docx</v>
      </c>
      <c r="V247" t="s">
        <v>46</v>
      </c>
      <c r="W247" t="s">
        <v>47</v>
      </c>
      <c r="X247" t="s">
        <v>47</v>
      </c>
      <c r="Y247" t="s">
        <v>47</v>
      </c>
      <c r="Z247" t="s">
        <v>47</v>
      </c>
      <c r="AA247" t="s">
        <v>47</v>
      </c>
      <c r="AB247" t="s">
        <v>47</v>
      </c>
      <c r="AC247" s="2" t="s">
        <v>929</v>
      </c>
      <c r="AD247" t="s">
        <v>41</v>
      </c>
      <c r="AE247" t="s">
        <v>41</v>
      </c>
      <c r="AF247" t="s">
        <v>41</v>
      </c>
      <c r="AG247" t="s">
        <v>41</v>
      </c>
      <c r="AH247" t="s">
        <v>41</v>
      </c>
      <c r="AI247" s="2" t="s">
        <v>41</v>
      </c>
    </row>
    <row r="248" spans="1:35" ht="285" x14ac:dyDescent="0.25">
      <c r="A248" s="8" t="s">
        <v>932</v>
      </c>
      <c r="B248" s="6" t="s">
        <v>284</v>
      </c>
      <c r="C248" s="7">
        <v>46113</v>
      </c>
      <c r="D248" s="9" t="str">
        <f>HYPERLINK("https://www.epingalert.org/en/Search?viewData= G/TBT/N/RWA/1378"," G/TBT/N/RWA/1378")</f>
        <v xml:space="preserve"> G/TBT/N/RWA/1378</v>
      </c>
      <c r="E248" s="8" t="s">
        <v>930</v>
      </c>
      <c r="F248" s="8" t="s">
        <v>931</v>
      </c>
      <c r="H248" s="8" t="s">
        <v>41</v>
      </c>
      <c r="I248" s="8" t="s">
        <v>933</v>
      </c>
      <c r="J248" s="8" t="s">
        <v>653</v>
      </c>
      <c r="K248" s="8" t="s">
        <v>41</v>
      </c>
      <c r="L248" s="8" t="s">
        <v>55</v>
      </c>
      <c r="M248" s="6"/>
      <c r="N248" s="7">
        <v>46173</v>
      </c>
      <c r="O248" s="7" t="s">
        <v>42</v>
      </c>
      <c r="P248" s="7" t="s">
        <v>43</v>
      </c>
      <c r="Q248" s="6" t="s">
        <v>44</v>
      </c>
      <c r="R248" s="8" t="s">
        <v>934</v>
      </c>
      <c r="S248" t="str">
        <f>HYPERLINK("https://docs.wto.org/imrd/directdoc.asp?DDFDocuments/t/G/TBTN26/RWA1378.docx", "https://docs.wto.org/imrd/directdoc.asp?DDFDocuments/t/G/TBTN26/RWA1378.docx")</f>
        <v>https://docs.wto.org/imrd/directdoc.asp?DDFDocuments/t/G/TBTN26/RWA1378.docx</v>
      </c>
      <c r="T248" t="str">
        <f>HYPERLINK("https://docs.wto.org/imrd/directdoc.asp?DDFDocuments/u/G/TBTN26/RWA1378.docx", "https://docs.wto.org/imrd/directdoc.asp?DDFDocuments/u/G/TBTN26/RWA1378.docx")</f>
        <v>https://docs.wto.org/imrd/directdoc.asp?DDFDocuments/u/G/TBTN26/RWA1378.docx</v>
      </c>
      <c r="U248" t="str">
        <f>HYPERLINK("https://docs.wto.org/imrd/directdoc.asp?DDFDocuments/v/G/TBTN26/RWA1378.docx", "https://docs.wto.org/imrd/directdoc.asp?DDFDocuments/v/G/TBTN26/RWA1378.docx")</f>
        <v>https://docs.wto.org/imrd/directdoc.asp?DDFDocuments/v/G/TBTN26/RWA1378.docx</v>
      </c>
      <c r="V248" t="s">
        <v>46</v>
      </c>
      <c r="W248" t="s">
        <v>47</v>
      </c>
      <c r="X248" t="s">
        <v>47</v>
      </c>
      <c r="Y248" t="s">
        <v>47</v>
      </c>
      <c r="Z248" t="s">
        <v>47</v>
      </c>
      <c r="AA248" t="s">
        <v>47</v>
      </c>
      <c r="AB248" t="s">
        <v>47</v>
      </c>
      <c r="AC248" s="2" t="s">
        <v>935</v>
      </c>
      <c r="AD248" t="s">
        <v>41</v>
      </c>
      <c r="AE248" t="s">
        <v>41</v>
      </c>
      <c r="AF248" t="s">
        <v>41</v>
      </c>
      <c r="AG248" t="s">
        <v>41</v>
      </c>
      <c r="AH248" t="s">
        <v>41</v>
      </c>
      <c r="AI248" s="2" t="s">
        <v>41</v>
      </c>
    </row>
    <row r="249" spans="1:35" ht="45" x14ac:dyDescent="0.25">
      <c r="A249" s="8" t="s">
        <v>938</v>
      </c>
      <c r="B249" s="6" t="s">
        <v>284</v>
      </c>
      <c r="C249" s="7">
        <v>46113</v>
      </c>
      <c r="D249" s="9" t="str">
        <f>HYPERLINK("https://www.epingalert.org/en/Search?viewData= G/TBT/N/RWA/1379"," G/TBT/N/RWA/1379")</f>
        <v xml:space="preserve"> G/TBT/N/RWA/1379</v>
      </c>
      <c r="E249" s="8" t="s">
        <v>936</v>
      </c>
      <c r="F249" s="8" t="s">
        <v>937</v>
      </c>
      <c r="H249" s="8" t="s">
        <v>41</v>
      </c>
      <c r="I249" s="8" t="s">
        <v>939</v>
      </c>
      <c r="J249" s="8" t="s">
        <v>653</v>
      </c>
      <c r="K249" s="8" t="s">
        <v>41</v>
      </c>
      <c r="L249" s="8" t="s">
        <v>55</v>
      </c>
      <c r="M249" s="6"/>
      <c r="N249" s="7">
        <v>46173</v>
      </c>
      <c r="O249" s="7" t="s">
        <v>42</v>
      </c>
      <c r="P249" s="7" t="s">
        <v>43</v>
      </c>
      <c r="Q249" s="6" t="s">
        <v>44</v>
      </c>
      <c r="R249" s="8" t="s">
        <v>940</v>
      </c>
      <c r="S249" t="str">
        <f>HYPERLINK("https://docs.wto.org/imrd/directdoc.asp?DDFDocuments/t/G/TBTN26/RWA1379.docx", "https://docs.wto.org/imrd/directdoc.asp?DDFDocuments/t/G/TBTN26/RWA1379.docx")</f>
        <v>https://docs.wto.org/imrd/directdoc.asp?DDFDocuments/t/G/TBTN26/RWA1379.docx</v>
      </c>
      <c r="T249" t="str">
        <f>HYPERLINK("https://docs.wto.org/imrd/directdoc.asp?DDFDocuments/u/G/TBTN26/RWA1379.docx", "https://docs.wto.org/imrd/directdoc.asp?DDFDocuments/u/G/TBTN26/RWA1379.docx")</f>
        <v>https://docs.wto.org/imrd/directdoc.asp?DDFDocuments/u/G/TBTN26/RWA1379.docx</v>
      </c>
      <c r="U249" t="str">
        <f>HYPERLINK("https://docs.wto.org/imrd/directdoc.asp?DDFDocuments/v/G/TBTN26/RWA1379.docx", "https://docs.wto.org/imrd/directdoc.asp?DDFDocuments/v/G/TBTN26/RWA1379.docx")</f>
        <v>https://docs.wto.org/imrd/directdoc.asp?DDFDocuments/v/G/TBTN26/RWA1379.docx</v>
      </c>
      <c r="V249" t="s">
        <v>46</v>
      </c>
      <c r="W249" t="s">
        <v>47</v>
      </c>
      <c r="X249" t="s">
        <v>47</v>
      </c>
      <c r="Y249" t="s">
        <v>47</v>
      </c>
      <c r="Z249" t="s">
        <v>47</v>
      </c>
      <c r="AA249" t="s">
        <v>47</v>
      </c>
      <c r="AB249" t="s">
        <v>47</v>
      </c>
      <c r="AC249" s="2" t="s">
        <v>941</v>
      </c>
      <c r="AD249" t="s">
        <v>41</v>
      </c>
      <c r="AE249" t="s">
        <v>41</v>
      </c>
      <c r="AF249" t="s">
        <v>41</v>
      </c>
      <c r="AG249" t="s">
        <v>41</v>
      </c>
      <c r="AH249" t="s">
        <v>41</v>
      </c>
      <c r="AI249" s="2" t="s">
        <v>41</v>
      </c>
    </row>
    <row r="250" spans="1:35" ht="255" x14ac:dyDescent="0.25">
      <c r="A250" s="8" t="s">
        <v>944</v>
      </c>
      <c r="B250" s="6" t="s">
        <v>596</v>
      </c>
      <c r="C250" s="7">
        <v>46113</v>
      </c>
      <c r="D250" s="9" t="str">
        <f>HYPERLINK("https://www.epingalert.org/en/Search?viewData= G/TBT/N/UKR/376"," G/TBT/N/UKR/376")</f>
        <v xml:space="preserve"> G/TBT/N/UKR/376</v>
      </c>
      <c r="E250" s="8" t="s">
        <v>942</v>
      </c>
      <c r="F250" s="8" t="s">
        <v>943</v>
      </c>
      <c r="H250" s="8" t="s">
        <v>945</v>
      </c>
      <c r="I250" s="8" t="s">
        <v>946</v>
      </c>
      <c r="J250" s="8" t="s">
        <v>460</v>
      </c>
      <c r="K250" s="8" t="s">
        <v>41</v>
      </c>
      <c r="L250" s="8" t="s">
        <v>55</v>
      </c>
      <c r="M250" s="6"/>
      <c r="N250" s="7">
        <v>46173</v>
      </c>
      <c r="O250" s="7">
        <v>46041</v>
      </c>
      <c r="P250" s="7">
        <v>47119</v>
      </c>
      <c r="Q250" s="6" t="s">
        <v>44</v>
      </c>
      <c r="R250" s="8" t="s">
        <v>947</v>
      </c>
      <c r="S250" t="str">
        <f>HYPERLINK("https://docs.wto.org/imrd/directdoc.asp?DDFDocuments/t/G/TBTN26/UKR376.docx", "https://docs.wto.org/imrd/directdoc.asp?DDFDocuments/t/G/TBTN26/UKR376.docx")</f>
        <v>https://docs.wto.org/imrd/directdoc.asp?DDFDocuments/t/G/TBTN26/UKR376.docx</v>
      </c>
      <c r="T250" t="str">
        <f>HYPERLINK("https://docs.wto.org/imrd/directdoc.asp?DDFDocuments/u/G/TBTN26/UKR376.docx", "https://docs.wto.org/imrd/directdoc.asp?DDFDocuments/u/G/TBTN26/UKR376.docx")</f>
        <v>https://docs.wto.org/imrd/directdoc.asp?DDFDocuments/u/G/TBTN26/UKR376.docx</v>
      </c>
      <c r="U250" t="str">
        <f>HYPERLINK("https://docs.wto.org/imrd/directdoc.asp?DDFDocuments/v/G/TBTN26/UKR376.docx", "https://docs.wto.org/imrd/directdoc.asp?DDFDocuments/v/G/TBTN26/UKR376.docx")</f>
        <v>https://docs.wto.org/imrd/directdoc.asp?DDFDocuments/v/G/TBTN26/UKR376.docx</v>
      </c>
      <c r="V250" t="s">
        <v>46</v>
      </c>
      <c r="W250" t="s">
        <v>47</v>
      </c>
      <c r="X250" t="s">
        <v>46</v>
      </c>
      <c r="Y250" t="s">
        <v>47</v>
      </c>
      <c r="Z250" t="s">
        <v>47</v>
      </c>
      <c r="AA250" t="s">
        <v>47</v>
      </c>
      <c r="AB250" t="s">
        <v>47</v>
      </c>
      <c r="AC250" s="2" t="s">
        <v>948</v>
      </c>
      <c r="AD250" t="s">
        <v>41</v>
      </c>
      <c r="AE250" t="s">
        <v>41</v>
      </c>
      <c r="AF250" t="s">
        <v>41</v>
      </c>
      <c r="AG250" t="s">
        <v>41</v>
      </c>
      <c r="AH250" t="s">
        <v>41</v>
      </c>
      <c r="AI250" s="2" t="s">
        <v>41</v>
      </c>
    </row>
    <row r="251" spans="1:35" ht="45" x14ac:dyDescent="0.25">
      <c r="A251" s="8" t="s">
        <v>952</v>
      </c>
      <c r="B251" s="6" t="s">
        <v>949</v>
      </c>
      <c r="C251" s="7">
        <v>46113</v>
      </c>
      <c r="D251" s="9" t="str">
        <f>HYPERLINK("https://www.epingalert.org/en/Search?viewData= G/TBT/N/ZAF/271"," G/TBT/N/ZAF/271")</f>
        <v xml:space="preserve"> G/TBT/N/ZAF/271</v>
      </c>
      <c r="E251" s="8" t="s">
        <v>950</v>
      </c>
      <c r="F251" s="8" t="s">
        <v>951</v>
      </c>
      <c r="H251" s="8" t="s">
        <v>953</v>
      </c>
      <c r="I251" s="8" t="s">
        <v>954</v>
      </c>
      <c r="J251" s="8" t="s">
        <v>955</v>
      </c>
      <c r="K251" s="8" t="s">
        <v>956</v>
      </c>
      <c r="L251" s="8" t="s">
        <v>55</v>
      </c>
      <c r="M251" s="6"/>
      <c r="N251" s="7">
        <v>46173</v>
      </c>
      <c r="O251" s="7" t="s">
        <v>42</v>
      </c>
      <c r="P251" s="7" t="s">
        <v>42</v>
      </c>
      <c r="Q251" s="6" t="s">
        <v>44</v>
      </c>
      <c r="R251" s="8" t="s">
        <v>957</v>
      </c>
      <c r="S251" t="str">
        <f>HYPERLINK("https://docs.wto.org/imrd/directdoc.asp?DDFDocuments/t/G/TBTN26/ZAF271.docx", "https://docs.wto.org/imrd/directdoc.asp?DDFDocuments/t/G/TBTN26/ZAF271.docx")</f>
        <v>https://docs.wto.org/imrd/directdoc.asp?DDFDocuments/t/G/TBTN26/ZAF271.docx</v>
      </c>
      <c r="T251" t="str">
        <f>HYPERLINK("https://docs.wto.org/imrd/directdoc.asp?DDFDocuments/u/G/TBTN26/ZAF271.docx", "https://docs.wto.org/imrd/directdoc.asp?DDFDocuments/u/G/TBTN26/ZAF271.docx")</f>
        <v>https://docs.wto.org/imrd/directdoc.asp?DDFDocuments/u/G/TBTN26/ZAF271.docx</v>
      </c>
      <c r="U251" t="str">
        <f>HYPERLINK("https://docs.wto.org/imrd/directdoc.asp?DDFDocuments/v/G/TBTN26/ZAF271.docx", "https://docs.wto.org/imrd/directdoc.asp?DDFDocuments/v/G/TBTN26/ZAF271.docx")</f>
        <v>https://docs.wto.org/imrd/directdoc.asp?DDFDocuments/v/G/TBTN26/ZAF271.docx</v>
      </c>
      <c r="V251" t="s">
        <v>46</v>
      </c>
      <c r="W251" t="s">
        <v>47</v>
      </c>
      <c r="X251" t="s">
        <v>47</v>
      </c>
      <c r="Y251" t="s">
        <v>47</v>
      </c>
      <c r="Z251" t="s">
        <v>47</v>
      </c>
      <c r="AA251" t="s">
        <v>47</v>
      </c>
      <c r="AB251" t="s">
        <v>47</v>
      </c>
      <c r="AC251" s="2" t="s">
        <v>958</v>
      </c>
      <c r="AD251" t="s">
        <v>41</v>
      </c>
      <c r="AE251" t="s">
        <v>41</v>
      </c>
      <c r="AF251" t="s">
        <v>41</v>
      </c>
      <c r="AG251" t="s">
        <v>41</v>
      </c>
      <c r="AH251" t="s">
        <v>41</v>
      </c>
      <c r="AI251" s="2" t="s">
        <v>41</v>
      </c>
    </row>
    <row r="252" spans="1:35" ht="45" x14ac:dyDescent="0.25">
      <c r="A252" s="8" t="s">
        <v>961</v>
      </c>
      <c r="B252" s="6" t="s">
        <v>134</v>
      </c>
      <c r="C252" s="7">
        <v>46112</v>
      </c>
      <c r="D252" s="9" t="str">
        <f>HYPERLINK("https://www.epingalert.org/en/Search?viewData= G/TBT/N/BRA/1626"," G/TBT/N/BRA/1626")</f>
        <v xml:space="preserve"> G/TBT/N/BRA/1626</v>
      </c>
      <c r="E252" s="8" t="s">
        <v>959</v>
      </c>
      <c r="F252" s="8" t="s">
        <v>960</v>
      </c>
      <c r="H252" s="8" t="s">
        <v>962</v>
      </c>
      <c r="I252" s="8" t="s">
        <v>963</v>
      </c>
      <c r="J252" s="8" t="s">
        <v>53</v>
      </c>
      <c r="K252" s="8" t="s">
        <v>41</v>
      </c>
      <c r="L252" s="8" t="s">
        <v>41</v>
      </c>
      <c r="M252" s="6"/>
      <c r="N252" s="7" t="s">
        <v>41</v>
      </c>
      <c r="O252" s="7" t="s">
        <v>42</v>
      </c>
      <c r="P252" s="7" t="s">
        <v>42</v>
      </c>
      <c r="Q252" s="6" t="s">
        <v>44</v>
      </c>
      <c r="R252" s="8" t="s">
        <v>964</v>
      </c>
      <c r="S252" t="str">
        <f>HYPERLINK("https://docs.wto.org/imrd/directdoc.asp?DDFDocuments/t/G/TBTN26/BRA1626.docx", "https://docs.wto.org/imrd/directdoc.asp?DDFDocuments/t/G/TBTN26/BRA1626.docx")</f>
        <v>https://docs.wto.org/imrd/directdoc.asp?DDFDocuments/t/G/TBTN26/BRA1626.docx</v>
      </c>
      <c r="T252" t="str">
        <f>HYPERLINK("https://docs.wto.org/imrd/directdoc.asp?DDFDocuments/u/G/TBTN26/BRA1626.docx", "https://docs.wto.org/imrd/directdoc.asp?DDFDocuments/u/G/TBTN26/BRA1626.docx")</f>
        <v>https://docs.wto.org/imrd/directdoc.asp?DDFDocuments/u/G/TBTN26/BRA1626.docx</v>
      </c>
      <c r="U252" t="str">
        <f>HYPERLINK("https://docs.wto.org/imrd/directdoc.asp?DDFDocuments/v/G/TBTN26/BRA1626.docx", "https://docs.wto.org/imrd/directdoc.asp?DDFDocuments/v/G/TBTN26/BRA1626.docx")</f>
        <v>https://docs.wto.org/imrd/directdoc.asp?DDFDocuments/v/G/TBTN26/BRA1626.docx</v>
      </c>
      <c r="V252" t="s">
        <v>46</v>
      </c>
      <c r="W252" t="s">
        <v>47</v>
      </c>
      <c r="X252" t="s">
        <v>47</v>
      </c>
      <c r="Y252" t="s">
        <v>47</v>
      </c>
      <c r="Z252" t="s">
        <v>47</v>
      </c>
      <c r="AA252" t="s">
        <v>47</v>
      </c>
      <c r="AB252" t="s">
        <v>47</v>
      </c>
      <c r="AC252" s="2" t="s">
        <v>965</v>
      </c>
      <c r="AD252" t="s">
        <v>41</v>
      </c>
      <c r="AE252" t="s">
        <v>41</v>
      </c>
      <c r="AF252" t="s">
        <v>41</v>
      </c>
      <c r="AG252" t="s">
        <v>41</v>
      </c>
      <c r="AH252" t="s">
        <v>41</v>
      </c>
      <c r="AI252" s="2" t="s">
        <v>41</v>
      </c>
    </row>
    <row r="253" spans="1:35" ht="210" x14ac:dyDescent="0.25">
      <c r="A253" s="8" t="s">
        <v>968</v>
      </c>
      <c r="B253" s="6" t="s">
        <v>98</v>
      </c>
      <c r="C253" s="7">
        <v>46112</v>
      </c>
      <c r="D253" s="9" t="str">
        <f>HYPERLINK("https://www.epingalert.org/en/Search?viewData= G/TBT/N/GBR/117"," G/TBT/N/GBR/117")</f>
        <v xml:space="preserve"> G/TBT/N/GBR/117</v>
      </c>
      <c r="E253" s="8" t="s">
        <v>966</v>
      </c>
      <c r="F253" s="8" t="s">
        <v>967</v>
      </c>
      <c r="H253" s="8" t="s">
        <v>969</v>
      </c>
      <c r="I253" s="8" t="s">
        <v>41</v>
      </c>
      <c r="J253" s="8" t="s">
        <v>970</v>
      </c>
      <c r="K253" s="8" t="s">
        <v>971</v>
      </c>
      <c r="L253" s="8" t="s">
        <v>41</v>
      </c>
      <c r="M253" s="6"/>
      <c r="N253" s="7">
        <v>46172</v>
      </c>
      <c r="O253" s="7" t="s">
        <v>42</v>
      </c>
      <c r="P253" s="7" t="s">
        <v>42</v>
      </c>
      <c r="Q253" s="6" t="s">
        <v>44</v>
      </c>
      <c r="R253" s="8" t="s">
        <v>972</v>
      </c>
      <c r="S253" t="str">
        <f>HYPERLINK("https://docs.wto.org/imrd/directdoc.asp?DDFDocuments/t/G/TBTN26/GBR117.docx", "https://docs.wto.org/imrd/directdoc.asp?DDFDocuments/t/G/TBTN26/GBR117.docx")</f>
        <v>https://docs.wto.org/imrd/directdoc.asp?DDFDocuments/t/G/TBTN26/GBR117.docx</v>
      </c>
      <c r="T253" t="str">
        <f>HYPERLINK("https://docs.wto.org/imrd/directdoc.asp?DDFDocuments/u/G/TBTN26/GBR117.docx", "https://docs.wto.org/imrd/directdoc.asp?DDFDocuments/u/G/TBTN26/GBR117.docx")</f>
        <v>https://docs.wto.org/imrd/directdoc.asp?DDFDocuments/u/G/TBTN26/GBR117.docx</v>
      </c>
      <c r="U253" t="str">
        <f>HYPERLINK("https://docs.wto.org/imrd/directdoc.asp?DDFDocuments/v/G/TBTN26/GBR117.docx", "https://docs.wto.org/imrd/directdoc.asp?DDFDocuments/v/G/TBTN26/GBR117.docx")</f>
        <v>https://docs.wto.org/imrd/directdoc.asp?DDFDocuments/v/G/TBTN26/GBR117.docx</v>
      </c>
      <c r="V253" t="s">
        <v>46</v>
      </c>
      <c r="W253" t="s">
        <v>47</v>
      </c>
      <c r="X253" t="s">
        <v>47</v>
      </c>
      <c r="Y253" t="s">
        <v>47</v>
      </c>
      <c r="Z253" t="s">
        <v>47</v>
      </c>
      <c r="AA253" t="s">
        <v>47</v>
      </c>
      <c r="AB253" t="s">
        <v>47</v>
      </c>
      <c r="AC253" s="2" t="s">
        <v>973</v>
      </c>
      <c r="AD253" t="s">
        <v>41</v>
      </c>
      <c r="AE253" t="s">
        <v>41</v>
      </c>
      <c r="AF253" t="s">
        <v>41</v>
      </c>
      <c r="AG253" t="s">
        <v>41</v>
      </c>
      <c r="AH253" t="s">
        <v>41</v>
      </c>
      <c r="AI253" s="2" t="s">
        <v>41</v>
      </c>
    </row>
    <row r="254" spans="1:35" ht="150" x14ac:dyDescent="0.25">
      <c r="A254" s="8" t="s">
        <v>976</v>
      </c>
      <c r="B254" s="6" t="s">
        <v>98</v>
      </c>
      <c r="C254" s="7">
        <v>46112</v>
      </c>
      <c r="D254" s="9" t="str">
        <f>HYPERLINK("https://www.epingalert.org/en/Search?viewData= G/TBT/N/GBR/118"," G/TBT/N/GBR/118")</f>
        <v xml:space="preserve"> G/TBT/N/GBR/118</v>
      </c>
      <c r="E254" s="8" t="s">
        <v>974</v>
      </c>
      <c r="F254" s="8" t="s">
        <v>975</v>
      </c>
      <c r="H254" s="8" t="s">
        <v>977</v>
      </c>
      <c r="I254" s="8" t="s">
        <v>224</v>
      </c>
      <c r="J254" s="8" t="s">
        <v>75</v>
      </c>
      <c r="K254" s="8" t="s">
        <v>978</v>
      </c>
      <c r="L254" s="8" t="s">
        <v>76</v>
      </c>
      <c r="M254" s="6"/>
      <c r="N254" s="7">
        <v>46172</v>
      </c>
      <c r="O254" s="7" t="s">
        <v>979</v>
      </c>
      <c r="P254" s="7" t="s">
        <v>980</v>
      </c>
      <c r="Q254" s="6" t="s">
        <v>44</v>
      </c>
      <c r="R254" s="8" t="s">
        <v>981</v>
      </c>
      <c r="S254" t="str">
        <f>HYPERLINK("https://docs.wto.org/imrd/directdoc.asp?DDFDocuments/t/G/TBTN26/GBR118.docx", "https://docs.wto.org/imrd/directdoc.asp?DDFDocuments/t/G/TBTN26/GBR118.docx")</f>
        <v>https://docs.wto.org/imrd/directdoc.asp?DDFDocuments/t/G/TBTN26/GBR118.docx</v>
      </c>
      <c r="T254" t="str">
        <f>HYPERLINK("https://docs.wto.org/imrd/directdoc.asp?DDFDocuments/u/G/TBTN26/GBR118.docx", "https://docs.wto.org/imrd/directdoc.asp?DDFDocuments/u/G/TBTN26/GBR118.docx")</f>
        <v>https://docs.wto.org/imrd/directdoc.asp?DDFDocuments/u/G/TBTN26/GBR118.docx</v>
      </c>
      <c r="U254" t="str">
        <f>HYPERLINK("https://docs.wto.org/imrd/directdoc.asp?DDFDocuments/v/G/TBTN26/GBR118.docx", "https://docs.wto.org/imrd/directdoc.asp?DDFDocuments/v/G/TBTN26/GBR118.docx")</f>
        <v>https://docs.wto.org/imrd/directdoc.asp?DDFDocuments/v/G/TBTN26/GBR118.docx</v>
      </c>
      <c r="V254" t="s">
        <v>46</v>
      </c>
      <c r="W254" t="s">
        <v>47</v>
      </c>
      <c r="X254" t="s">
        <v>47</v>
      </c>
      <c r="Y254" t="s">
        <v>47</v>
      </c>
      <c r="Z254" t="s">
        <v>47</v>
      </c>
      <c r="AA254" t="s">
        <v>47</v>
      </c>
      <c r="AB254" t="s">
        <v>47</v>
      </c>
      <c r="AC254" s="2" t="s">
        <v>982</v>
      </c>
      <c r="AD254" t="s">
        <v>41</v>
      </c>
      <c r="AE254" t="s">
        <v>41</v>
      </c>
      <c r="AF254" t="s">
        <v>41</v>
      </c>
      <c r="AG254" t="s">
        <v>41</v>
      </c>
      <c r="AH254" t="s">
        <v>41</v>
      </c>
      <c r="AI254" s="2" t="s">
        <v>41</v>
      </c>
    </row>
    <row r="255" spans="1:35" ht="120" x14ac:dyDescent="0.25">
      <c r="A255" s="8" t="s">
        <v>985</v>
      </c>
      <c r="B255" s="6" t="s">
        <v>283</v>
      </c>
      <c r="C255" s="7">
        <v>46112</v>
      </c>
      <c r="D255" s="9" t="str">
        <f>HYPERLINK("https://www.epingalert.org/en/Search?viewData= G/TBT/N/KEN/2017"," G/TBT/N/KEN/2017")</f>
        <v xml:space="preserve"> G/TBT/N/KEN/2017</v>
      </c>
      <c r="E255" s="8" t="s">
        <v>983</v>
      </c>
      <c r="F255" s="8" t="s">
        <v>984</v>
      </c>
      <c r="H255" s="8" t="s">
        <v>41</v>
      </c>
      <c r="I255" s="8" t="s">
        <v>986</v>
      </c>
      <c r="J255" s="8" t="s">
        <v>840</v>
      </c>
      <c r="K255" s="8" t="s">
        <v>41</v>
      </c>
      <c r="L255" s="8" t="s">
        <v>41</v>
      </c>
      <c r="M255" s="6"/>
      <c r="N255" s="7">
        <v>46172</v>
      </c>
      <c r="O255" s="7" t="s">
        <v>363</v>
      </c>
      <c r="P255" s="7" t="s">
        <v>42</v>
      </c>
      <c r="Q255" s="6" t="s">
        <v>44</v>
      </c>
      <c r="R255" s="8" t="s">
        <v>987</v>
      </c>
      <c r="S255" t="str">
        <f>HYPERLINK("https://docs.wto.org/imrd/directdoc.asp?DDFDocuments/t/G/TBTN26/KEN2017.docx", "https://docs.wto.org/imrd/directdoc.asp?DDFDocuments/t/G/TBTN26/KEN2017.docx")</f>
        <v>https://docs.wto.org/imrd/directdoc.asp?DDFDocuments/t/G/TBTN26/KEN2017.docx</v>
      </c>
      <c r="T255" t="str">
        <f>HYPERLINK("https://docs.wto.org/imrd/directdoc.asp?DDFDocuments/u/G/TBTN26/KEN2017.docx", "https://docs.wto.org/imrd/directdoc.asp?DDFDocuments/u/G/TBTN26/KEN2017.docx")</f>
        <v>https://docs.wto.org/imrd/directdoc.asp?DDFDocuments/u/G/TBTN26/KEN2017.docx</v>
      </c>
      <c r="U255" t="str">
        <f>HYPERLINK("https://docs.wto.org/imrd/directdoc.asp?DDFDocuments/v/G/TBTN26/KEN2017.docx", "https://docs.wto.org/imrd/directdoc.asp?DDFDocuments/v/G/TBTN26/KEN2017.docx")</f>
        <v>https://docs.wto.org/imrd/directdoc.asp?DDFDocuments/v/G/TBTN26/KEN2017.docx</v>
      </c>
      <c r="V255" t="s">
        <v>46</v>
      </c>
      <c r="W255" t="s">
        <v>47</v>
      </c>
      <c r="X255" t="s">
        <v>47</v>
      </c>
      <c r="Y255" t="s">
        <v>47</v>
      </c>
      <c r="Z255" t="s">
        <v>47</v>
      </c>
      <c r="AA255" t="s">
        <v>47</v>
      </c>
      <c r="AB255" t="s">
        <v>47</v>
      </c>
      <c r="AC255" s="2" t="s">
        <v>988</v>
      </c>
      <c r="AD255" t="s">
        <v>41</v>
      </c>
      <c r="AE255" t="s">
        <v>41</v>
      </c>
      <c r="AF255" t="s">
        <v>41</v>
      </c>
      <c r="AG255" t="s">
        <v>41</v>
      </c>
      <c r="AH255" t="s">
        <v>41</v>
      </c>
      <c r="AI255" s="2" t="s">
        <v>41</v>
      </c>
    </row>
    <row r="256" spans="1:35" ht="270" x14ac:dyDescent="0.25">
      <c r="A256" s="8" t="s">
        <v>146</v>
      </c>
      <c r="B256" s="6" t="s">
        <v>143</v>
      </c>
      <c r="C256" s="7">
        <v>46112</v>
      </c>
      <c r="D256" s="9" t="str">
        <f>HYPERLINK("https://www.epingalert.org/en/Search?viewData= G/TBT/N/PHL/361"," G/TBT/N/PHL/361")</f>
        <v xml:space="preserve"> G/TBT/N/PHL/361</v>
      </c>
      <c r="E256" s="8" t="s">
        <v>989</v>
      </c>
      <c r="F256" s="8" t="s">
        <v>990</v>
      </c>
      <c r="H256" s="8" t="s">
        <v>41</v>
      </c>
      <c r="I256" s="8" t="s">
        <v>111</v>
      </c>
      <c r="J256" s="8" t="s">
        <v>65</v>
      </c>
      <c r="K256" s="8" t="s">
        <v>991</v>
      </c>
      <c r="L256" s="8" t="s">
        <v>76</v>
      </c>
      <c r="M256" s="6"/>
      <c r="N256" s="7">
        <v>46122</v>
      </c>
      <c r="O256" s="7" t="s">
        <v>42</v>
      </c>
      <c r="P256" s="7" t="s">
        <v>42</v>
      </c>
      <c r="Q256" s="6" t="s">
        <v>44</v>
      </c>
      <c r="R256" s="8" t="s">
        <v>992</v>
      </c>
      <c r="S256" t="str">
        <f>HYPERLINK("https://docs.wto.org/imrd/directdoc.asp?DDFDocuments/t/G/TBTN26/PHL361.docx", "https://docs.wto.org/imrd/directdoc.asp?DDFDocuments/t/G/TBTN26/PHL361.docx")</f>
        <v>https://docs.wto.org/imrd/directdoc.asp?DDFDocuments/t/G/TBTN26/PHL361.docx</v>
      </c>
      <c r="T256" t="str">
        <f>HYPERLINK("https://docs.wto.org/imrd/directdoc.asp?DDFDocuments/u/G/TBTN26/PHL361.docx", "https://docs.wto.org/imrd/directdoc.asp?DDFDocuments/u/G/TBTN26/PHL361.docx")</f>
        <v>https://docs.wto.org/imrd/directdoc.asp?DDFDocuments/u/G/TBTN26/PHL361.docx</v>
      </c>
      <c r="U256" t="str">
        <f>HYPERLINK("https://docs.wto.org/imrd/directdoc.asp?DDFDocuments/v/G/TBTN26/PHL361.docx", "https://docs.wto.org/imrd/directdoc.asp?DDFDocuments/v/G/TBTN26/PHL361.docx")</f>
        <v>https://docs.wto.org/imrd/directdoc.asp?DDFDocuments/v/G/TBTN26/PHL361.docx</v>
      </c>
      <c r="V256" t="s">
        <v>46</v>
      </c>
      <c r="W256" t="s">
        <v>47</v>
      </c>
      <c r="X256" t="s">
        <v>47</v>
      </c>
      <c r="Y256" t="s">
        <v>47</v>
      </c>
      <c r="Z256" t="s">
        <v>47</v>
      </c>
      <c r="AA256" t="s">
        <v>47</v>
      </c>
      <c r="AB256" t="s">
        <v>47</v>
      </c>
      <c r="AC256" s="2" t="s">
        <v>993</v>
      </c>
      <c r="AD256" t="s">
        <v>41</v>
      </c>
      <c r="AE256" t="s">
        <v>41</v>
      </c>
      <c r="AF256" t="s">
        <v>41</v>
      </c>
      <c r="AG256" t="s">
        <v>41</v>
      </c>
      <c r="AH256" t="s">
        <v>41</v>
      </c>
      <c r="AI256" s="2" t="s">
        <v>41</v>
      </c>
    </row>
    <row r="257" spans="1:35" ht="60" x14ac:dyDescent="0.25">
      <c r="A257" s="8" t="s">
        <v>996</v>
      </c>
      <c r="B257" s="6" t="s">
        <v>143</v>
      </c>
      <c r="C257" s="7">
        <v>46112</v>
      </c>
      <c r="D257" s="9" t="str">
        <f>HYPERLINK("https://www.epingalert.org/en/Search?viewData= G/TBT/N/PHL/362"," G/TBT/N/PHL/362")</f>
        <v xml:space="preserve"> G/TBT/N/PHL/362</v>
      </c>
      <c r="E257" s="8" t="s">
        <v>994</v>
      </c>
      <c r="F257" s="8" t="s">
        <v>995</v>
      </c>
      <c r="H257" s="8" t="s">
        <v>41</v>
      </c>
      <c r="I257" s="8" t="s">
        <v>488</v>
      </c>
      <c r="J257" s="8" t="s">
        <v>65</v>
      </c>
      <c r="K257" s="8" t="s">
        <v>997</v>
      </c>
      <c r="L257" s="8" t="s">
        <v>55</v>
      </c>
      <c r="M257" s="6"/>
      <c r="N257" s="7">
        <v>46172</v>
      </c>
      <c r="O257" s="7" t="s">
        <v>42</v>
      </c>
      <c r="P257" s="7" t="s">
        <v>42</v>
      </c>
      <c r="Q257" s="6" t="s">
        <v>44</v>
      </c>
      <c r="R257" s="8" t="s">
        <v>998</v>
      </c>
      <c r="S257" t="str">
        <f>HYPERLINK("https://docs.wto.org/imrd/directdoc.asp?DDFDocuments/t/G/TBTN26/PHL362.docx", "https://docs.wto.org/imrd/directdoc.asp?DDFDocuments/t/G/TBTN26/PHL362.docx")</f>
        <v>https://docs.wto.org/imrd/directdoc.asp?DDFDocuments/t/G/TBTN26/PHL362.docx</v>
      </c>
      <c r="T257" t="str">
        <f>HYPERLINK("https://docs.wto.org/imrd/directdoc.asp?DDFDocuments/u/G/TBTN26/PHL362.docx", "https://docs.wto.org/imrd/directdoc.asp?DDFDocuments/u/G/TBTN26/PHL362.docx")</f>
        <v>https://docs.wto.org/imrd/directdoc.asp?DDFDocuments/u/G/TBTN26/PHL362.docx</v>
      </c>
      <c r="U257" t="str">
        <f>HYPERLINK("https://docs.wto.org/imrd/directdoc.asp?DDFDocuments/v/G/TBTN26/PHL362.docx", "https://docs.wto.org/imrd/directdoc.asp?DDFDocuments/v/G/TBTN26/PHL362.docx")</f>
        <v>https://docs.wto.org/imrd/directdoc.asp?DDFDocuments/v/G/TBTN26/PHL362.docx</v>
      </c>
      <c r="V257" t="s">
        <v>46</v>
      </c>
      <c r="W257" t="s">
        <v>47</v>
      </c>
      <c r="X257" t="s">
        <v>47</v>
      </c>
      <c r="Y257" t="s">
        <v>47</v>
      </c>
      <c r="Z257" t="s">
        <v>47</v>
      </c>
      <c r="AA257" t="s">
        <v>47</v>
      </c>
      <c r="AB257" t="s">
        <v>47</v>
      </c>
      <c r="AC257" s="2" t="s">
        <v>999</v>
      </c>
      <c r="AD257" t="s">
        <v>41</v>
      </c>
      <c r="AE257" t="s">
        <v>41</v>
      </c>
      <c r="AF257" t="s">
        <v>41</v>
      </c>
      <c r="AG257" t="s">
        <v>41</v>
      </c>
      <c r="AH257" t="s">
        <v>41</v>
      </c>
      <c r="AI257" s="2" t="s">
        <v>41</v>
      </c>
    </row>
    <row r="258" spans="1:35" ht="105" x14ac:dyDescent="0.25">
      <c r="A258" s="8" t="s">
        <v>160</v>
      </c>
      <c r="B258" s="6" t="s">
        <v>143</v>
      </c>
      <c r="C258" s="7">
        <v>46112</v>
      </c>
      <c r="D258" s="9" t="str">
        <f>HYPERLINK("https://www.epingalert.org/en/Search?viewData= G/TBT/N/PHL/363"," G/TBT/N/PHL/363")</f>
        <v xml:space="preserve"> G/TBT/N/PHL/363</v>
      </c>
      <c r="E258" s="8" t="s">
        <v>1000</v>
      </c>
      <c r="F258" s="8" t="s">
        <v>1001</v>
      </c>
      <c r="H258" s="8" t="s">
        <v>1002</v>
      </c>
      <c r="I258" s="8" t="s">
        <v>1003</v>
      </c>
      <c r="J258" s="8" t="s">
        <v>75</v>
      </c>
      <c r="K258" s="8" t="s">
        <v>41</v>
      </c>
      <c r="L258" s="8" t="s">
        <v>55</v>
      </c>
      <c r="M258" s="6"/>
      <c r="N258" s="7">
        <v>46172</v>
      </c>
      <c r="O258" s="7" t="s">
        <v>42</v>
      </c>
      <c r="P258" s="7" t="s">
        <v>42</v>
      </c>
      <c r="Q258" s="6" t="s">
        <v>44</v>
      </c>
      <c r="R258" s="8" t="s">
        <v>1004</v>
      </c>
      <c r="S258" t="str">
        <f>HYPERLINK("https://docs.wto.org/imrd/directdoc.asp?DDFDocuments/t/G/TBTN26/PHL363.docx", "https://docs.wto.org/imrd/directdoc.asp?DDFDocuments/t/G/TBTN26/PHL363.docx")</f>
        <v>https://docs.wto.org/imrd/directdoc.asp?DDFDocuments/t/G/TBTN26/PHL363.docx</v>
      </c>
      <c r="T258" t="str">
        <f>HYPERLINK("https://docs.wto.org/imrd/directdoc.asp?DDFDocuments/u/G/TBTN26/PHL363.docx", "https://docs.wto.org/imrd/directdoc.asp?DDFDocuments/u/G/TBTN26/PHL363.docx")</f>
        <v>https://docs.wto.org/imrd/directdoc.asp?DDFDocuments/u/G/TBTN26/PHL363.docx</v>
      </c>
      <c r="U258" t="str">
        <f>HYPERLINK("https://docs.wto.org/imrd/directdoc.asp?DDFDocuments/v/G/TBTN26/PHL363.docx", "https://docs.wto.org/imrd/directdoc.asp?DDFDocuments/v/G/TBTN26/PHL363.docx")</f>
        <v>https://docs.wto.org/imrd/directdoc.asp?DDFDocuments/v/G/TBTN26/PHL363.docx</v>
      </c>
      <c r="V258" t="s">
        <v>46</v>
      </c>
      <c r="W258" t="s">
        <v>47</v>
      </c>
      <c r="X258" t="s">
        <v>47</v>
      </c>
      <c r="Y258" t="s">
        <v>47</v>
      </c>
      <c r="Z258" t="s">
        <v>47</v>
      </c>
      <c r="AA258" t="s">
        <v>47</v>
      </c>
      <c r="AB258" t="s">
        <v>47</v>
      </c>
      <c r="AC258" s="2" t="s">
        <v>1005</v>
      </c>
      <c r="AD258" t="s">
        <v>41</v>
      </c>
      <c r="AE258" t="s">
        <v>41</v>
      </c>
      <c r="AF258" t="s">
        <v>41</v>
      </c>
      <c r="AG258" t="s">
        <v>41</v>
      </c>
      <c r="AH258" t="s">
        <v>41</v>
      </c>
      <c r="AI258" s="2" t="s">
        <v>41</v>
      </c>
    </row>
    <row r="259" spans="1:35" ht="409.5" x14ac:dyDescent="0.25">
      <c r="A259" s="8" t="s">
        <v>1008</v>
      </c>
      <c r="B259" s="6" t="s">
        <v>284</v>
      </c>
      <c r="C259" s="7">
        <v>46112</v>
      </c>
      <c r="D259" s="9" t="str">
        <f>HYPERLINK("https://www.epingalert.org/en/Search?viewData= G/TBT/N/RWA/1373"," G/TBT/N/RWA/1373")</f>
        <v xml:space="preserve"> G/TBT/N/RWA/1373</v>
      </c>
      <c r="E259" s="8" t="s">
        <v>1006</v>
      </c>
      <c r="F259" s="8" t="s">
        <v>1007</v>
      </c>
      <c r="H259" s="8" t="s">
        <v>1009</v>
      </c>
      <c r="I259" s="8" t="s">
        <v>231</v>
      </c>
      <c r="J259" s="8" t="s">
        <v>653</v>
      </c>
      <c r="K259" s="8" t="s">
        <v>41</v>
      </c>
      <c r="L259" s="8" t="s">
        <v>55</v>
      </c>
      <c r="M259" s="6"/>
      <c r="N259" s="7">
        <v>46172</v>
      </c>
      <c r="O259" s="7" t="s">
        <v>42</v>
      </c>
      <c r="P259" s="7" t="s">
        <v>43</v>
      </c>
      <c r="Q259" s="6" t="s">
        <v>44</v>
      </c>
      <c r="R259" s="8" t="s">
        <v>1010</v>
      </c>
      <c r="S259" t="str">
        <f>HYPERLINK("https://docs.wto.org/imrd/directdoc.asp?DDFDocuments/t/G/TBTN26/RWA1373.docx", "https://docs.wto.org/imrd/directdoc.asp?DDFDocuments/t/G/TBTN26/RWA1373.docx")</f>
        <v>https://docs.wto.org/imrd/directdoc.asp?DDFDocuments/t/G/TBTN26/RWA1373.docx</v>
      </c>
      <c r="T259" t="str">
        <f>HYPERLINK("https://docs.wto.org/imrd/directdoc.asp?DDFDocuments/u/G/TBTN26/RWA1373.docx", "https://docs.wto.org/imrd/directdoc.asp?DDFDocuments/u/G/TBTN26/RWA1373.docx")</f>
        <v>https://docs.wto.org/imrd/directdoc.asp?DDFDocuments/u/G/TBTN26/RWA1373.docx</v>
      </c>
      <c r="U259" t="str">
        <f>HYPERLINK("https://docs.wto.org/imrd/directdoc.asp?DDFDocuments/v/G/TBTN26/RWA1373.docx", "https://docs.wto.org/imrd/directdoc.asp?DDFDocuments/v/G/TBTN26/RWA1373.docx")</f>
        <v>https://docs.wto.org/imrd/directdoc.asp?DDFDocuments/v/G/TBTN26/RWA1373.docx</v>
      </c>
      <c r="V259" t="s">
        <v>46</v>
      </c>
      <c r="W259" t="s">
        <v>47</v>
      </c>
      <c r="X259" t="s">
        <v>47</v>
      </c>
      <c r="Y259" t="s">
        <v>47</v>
      </c>
      <c r="Z259" t="s">
        <v>47</v>
      </c>
      <c r="AA259" t="s">
        <v>47</v>
      </c>
      <c r="AB259" t="s">
        <v>47</v>
      </c>
      <c r="AC259" s="2" t="s">
        <v>1011</v>
      </c>
      <c r="AD259" t="s">
        <v>41</v>
      </c>
      <c r="AE259" t="s">
        <v>41</v>
      </c>
      <c r="AF259" t="s">
        <v>41</v>
      </c>
      <c r="AG259" t="s">
        <v>41</v>
      </c>
      <c r="AH259" t="s">
        <v>41</v>
      </c>
      <c r="AI259" s="2" t="s">
        <v>41</v>
      </c>
    </row>
    <row r="260" spans="1:35" ht="45" x14ac:dyDescent="0.25">
      <c r="A260" s="8" t="s">
        <v>1008</v>
      </c>
      <c r="B260" s="6" t="s">
        <v>284</v>
      </c>
      <c r="C260" s="7">
        <v>46112</v>
      </c>
      <c r="D260" s="9" t="str">
        <f>HYPERLINK("https://www.epingalert.org/en/Search?viewData= G/TBT/N/RWA/1374"," G/TBT/N/RWA/1374")</f>
        <v xml:space="preserve"> G/TBT/N/RWA/1374</v>
      </c>
      <c r="E260" s="8" t="s">
        <v>1012</v>
      </c>
      <c r="F260" s="8" t="s">
        <v>1013</v>
      </c>
      <c r="H260" s="8" t="s">
        <v>41</v>
      </c>
      <c r="I260" s="8" t="s">
        <v>1014</v>
      </c>
      <c r="J260" s="8" t="s">
        <v>653</v>
      </c>
      <c r="K260" s="8" t="s">
        <v>41</v>
      </c>
      <c r="L260" s="8" t="s">
        <v>55</v>
      </c>
      <c r="M260" s="6"/>
      <c r="N260" s="7">
        <v>46172</v>
      </c>
      <c r="O260" s="7" t="s">
        <v>42</v>
      </c>
      <c r="P260" s="7" t="s">
        <v>43</v>
      </c>
      <c r="Q260" s="6" t="s">
        <v>44</v>
      </c>
      <c r="R260" s="8" t="s">
        <v>1015</v>
      </c>
      <c r="S260" t="str">
        <f>HYPERLINK("https://docs.wto.org/imrd/directdoc.asp?DDFDocuments/t/G/TBTN26/RWA1374.docx", "https://docs.wto.org/imrd/directdoc.asp?DDFDocuments/t/G/TBTN26/RWA1374.docx")</f>
        <v>https://docs.wto.org/imrd/directdoc.asp?DDFDocuments/t/G/TBTN26/RWA1374.docx</v>
      </c>
      <c r="T260" t="str">
        <f>HYPERLINK("https://docs.wto.org/imrd/directdoc.asp?DDFDocuments/u/G/TBTN26/RWA1374.docx", "https://docs.wto.org/imrd/directdoc.asp?DDFDocuments/u/G/TBTN26/RWA1374.docx")</f>
        <v>https://docs.wto.org/imrd/directdoc.asp?DDFDocuments/u/G/TBTN26/RWA1374.docx</v>
      </c>
      <c r="U260" t="str">
        <f>HYPERLINK("https://docs.wto.org/imrd/directdoc.asp?DDFDocuments/v/G/TBTN26/RWA1374.docx", "https://docs.wto.org/imrd/directdoc.asp?DDFDocuments/v/G/TBTN26/RWA1374.docx")</f>
        <v>https://docs.wto.org/imrd/directdoc.asp?DDFDocuments/v/G/TBTN26/RWA1374.docx</v>
      </c>
      <c r="V260" t="s">
        <v>46</v>
      </c>
      <c r="W260" t="s">
        <v>47</v>
      </c>
      <c r="X260" t="s">
        <v>47</v>
      </c>
      <c r="Y260" t="s">
        <v>47</v>
      </c>
      <c r="Z260" t="s">
        <v>47</v>
      </c>
      <c r="AA260" t="s">
        <v>47</v>
      </c>
      <c r="AB260" t="s">
        <v>47</v>
      </c>
      <c r="AC260" s="2" t="s">
        <v>41</v>
      </c>
      <c r="AD260" t="s">
        <v>41</v>
      </c>
      <c r="AE260" t="s">
        <v>41</v>
      </c>
      <c r="AF260" t="s">
        <v>41</v>
      </c>
      <c r="AG260" t="s">
        <v>41</v>
      </c>
      <c r="AH260" t="s">
        <v>41</v>
      </c>
      <c r="AI260" s="2" t="s">
        <v>41</v>
      </c>
    </row>
    <row r="261" spans="1:35" ht="330" x14ac:dyDescent="0.25">
      <c r="A261" s="8" t="s">
        <v>1018</v>
      </c>
      <c r="B261" s="6" t="s">
        <v>285</v>
      </c>
      <c r="C261" s="7">
        <v>46112</v>
      </c>
      <c r="D261" s="9" t="str">
        <f>HYPERLINK("https://www.epingalert.org/en/Search?viewData= G/TBT/N/TZA/1563"," G/TBT/N/TZA/1563")</f>
        <v xml:space="preserve"> G/TBT/N/TZA/1563</v>
      </c>
      <c r="E261" s="8" t="s">
        <v>1016</v>
      </c>
      <c r="F261" s="8" t="s">
        <v>1017</v>
      </c>
      <c r="H261" s="8" t="s">
        <v>1019</v>
      </c>
      <c r="I261" s="8" t="s">
        <v>986</v>
      </c>
      <c r="J261" s="8" t="s">
        <v>318</v>
      </c>
      <c r="K261" s="8" t="s">
        <v>41</v>
      </c>
      <c r="L261" s="8" t="s">
        <v>41</v>
      </c>
      <c r="M261" s="6"/>
      <c r="N261" s="7">
        <v>46172</v>
      </c>
      <c r="O261" s="7" t="s">
        <v>1020</v>
      </c>
      <c r="P261" s="7" t="s">
        <v>42</v>
      </c>
      <c r="Q261" s="6" t="s">
        <v>44</v>
      </c>
      <c r="R261" s="8" t="s">
        <v>1021</v>
      </c>
      <c r="S261" t="str">
        <f>HYPERLINK("https://docs.wto.org/imrd/directdoc.asp?DDFDocuments/t/G/TBTN26/TZA1563.docx", "https://docs.wto.org/imrd/directdoc.asp?DDFDocuments/t/G/TBTN26/TZA1563.docx")</f>
        <v>https://docs.wto.org/imrd/directdoc.asp?DDFDocuments/t/G/TBTN26/TZA1563.docx</v>
      </c>
      <c r="T261" t="str">
        <f>HYPERLINK("https://docs.wto.org/imrd/directdoc.asp?DDFDocuments/u/G/TBTN26/TZA1563.docx", "https://docs.wto.org/imrd/directdoc.asp?DDFDocuments/u/G/TBTN26/TZA1563.docx")</f>
        <v>https://docs.wto.org/imrd/directdoc.asp?DDFDocuments/u/G/TBTN26/TZA1563.docx</v>
      </c>
      <c r="U261" t="str">
        <f>HYPERLINK("https://docs.wto.org/imrd/directdoc.asp?DDFDocuments/v/G/TBTN26/TZA1563.docx", "https://docs.wto.org/imrd/directdoc.asp?DDFDocuments/v/G/TBTN26/TZA1563.docx")</f>
        <v>https://docs.wto.org/imrd/directdoc.asp?DDFDocuments/v/G/TBTN26/TZA1563.docx</v>
      </c>
      <c r="V261" t="s">
        <v>46</v>
      </c>
      <c r="W261" t="s">
        <v>47</v>
      </c>
      <c r="X261" t="s">
        <v>47</v>
      </c>
      <c r="Y261" t="s">
        <v>47</v>
      </c>
      <c r="Z261" t="s">
        <v>47</v>
      </c>
      <c r="AA261" t="s">
        <v>47</v>
      </c>
      <c r="AB261" t="s">
        <v>47</v>
      </c>
      <c r="AC261" s="2" t="s">
        <v>1022</v>
      </c>
      <c r="AD261" t="s">
        <v>41</v>
      </c>
      <c r="AE261" t="s">
        <v>41</v>
      </c>
      <c r="AF261" t="s">
        <v>41</v>
      </c>
      <c r="AG261" t="s">
        <v>41</v>
      </c>
      <c r="AH261" t="s">
        <v>41</v>
      </c>
      <c r="AI261" s="2" t="s">
        <v>41</v>
      </c>
    </row>
    <row r="262" spans="1:35" ht="330" x14ac:dyDescent="0.25">
      <c r="A262" s="8" t="s">
        <v>1018</v>
      </c>
      <c r="B262" s="6" t="s">
        <v>285</v>
      </c>
      <c r="C262" s="7">
        <v>46112</v>
      </c>
      <c r="D262" s="9" t="str">
        <f>HYPERLINK("https://www.epingalert.org/en/Search?viewData= G/TBT/N/TZA/1564"," G/TBT/N/TZA/1564")</f>
        <v xml:space="preserve"> G/TBT/N/TZA/1564</v>
      </c>
      <c r="E262" s="8" t="s">
        <v>1023</v>
      </c>
      <c r="F262" s="8" t="s">
        <v>1024</v>
      </c>
      <c r="H262" s="8" t="s">
        <v>1019</v>
      </c>
      <c r="I262" s="8" t="s">
        <v>986</v>
      </c>
      <c r="J262" s="8" t="s">
        <v>318</v>
      </c>
      <c r="K262" s="8" t="s">
        <v>41</v>
      </c>
      <c r="L262" s="8" t="s">
        <v>41</v>
      </c>
      <c r="M262" s="6"/>
      <c r="N262" s="7">
        <v>46172</v>
      </c>
      <c r="O262" s="7" t="s">
        <v>1020</v>
      </c>
      <c r="P262" s="7" t="s">
        <v>42</v>
      </c>
      <c r="Q262" s="6" t="s">
        <v>44</v>
      </c>
      <c r="R262" s="8" t="s">
        <v>1025</v>
      </c>
      <c r="S262" t="str">
        <f>HYPERLINK("https://docs.wto.org/imrd/directdoc.asp?DDFDocuments/t/G/TBTN26/TZA1564.docx", "https://docs.wto.org/imrd/directdoc.asp?DDFDocuments/t/G/TBTN26/TZA1564.docx")</f>
        <v>https://docs.wto.org/imrd/directdoc.asp?DDFDocuments/t/G/TBTN26/TZA1564.docx</v>
      </c>
      <c r="T262" t="str">
        <f>HYPERLINK("https://docs.wto.org/imrd/directdoc.asp?DDFDocuments/u/G/TBTN26/TZA1564.docx", "https://docs.wto.org/imrd/directdoc.asp?DDFDocuments/u/G/TBTN26/TZA1564.docx")</f>
        <v>https://docs.wto.org/imrd/directdoc.asp?DDFDocuments/u/G/TBTN26/TZA1564.docx</v>
      </c>
      <c r="U262" t="str">
        <f>HYPERLINK("https://docs.wto.org/imrd/directdoc.asp?DDFDocuments/v/G/TBTN26/TZA1564.docx", "https://docs.wto.org/imrd/directdoc.asp?DDFDocuments/v/G/TBTN26/TZA1564.docx")</f>
        <v>https://docs.wto.org/imrd/directdoc.asp?DDFDocuments/v/G/TBTN26/TZA1564.docx</v>
      </c>
      <c r="V262" t="s">
        <v>46</v>
      </c>
      <c r="W262" t="s">
        <v>47</v>
      </c>
      <c r="X262" t="s">
        <v>47</v>
      </c>
      <c r="Y262" t="s">
        <v>47</v>
      </c>
      <c r="Z262" t="s">
        <v>47</v>
      </c>
      <c r="AA262" t="s">
        <v>47</v>
      </c>
      <c r="AB262" t="s">
        <v>47</v>
      </c>
      <c r="AC262" s="2" t="s">
        <v>1026</v>
      </c>
      <c r="AD262" t="s">
        <v>41</v>
      </c>
      <c r="AE262" t="s">
        <v>41</v>
      </c>
      <c r="AF262" t="s">
        <v>41</v>
      </c>
      <c r="AG262" t="s">
        <v>41</v>
      </c>
      <c r="AH262" t="s">
        <v>41</v>
      </c>
      <c r="AI262" s="2" t="s">
        <v>41</v>
      </c>
    </row>
    <row r="263" spans="1:35" ht="195" x14ac:dyDescent="0.25">
      <c r="A263" s="8" t="s">
        <v>1029</v>
      </c>
      <c r="B263" s="6" t="s">
        <v>200</v>
      </c>
      <c r="C263" s="7">
        <v>46112</v>
      </c>
      <c r="D263" s="9" t="str">
        <f>HYPERLINK("https://www.epingalert.org/en/Search?viewData= G/TBT/N/USA/2268"," G/TBT/N/USA/2268")</f>
        <v xml:space="preserve"> G/TBT/N/USA/2268</v>
      </c>
      <c r="E263" s="8" t="s">
        <v>1027</v>
      </c>
      <c r="F263" s="8" t="s">
        <v>1028</v>
      </c>
      <c r="H263" s="8" t="s">
        <v>41</v>
      </c>
      <c r="I263" s="8" t="s">
        <v>1030</v>
      </c>
      <c r="J263" s="8" t="s">
        <v>271</v>
      </c>
      <c r="K263" s="8" t="s">
        <v>41</v>
      </c>
      <c r="L263" s="8" t="s">
        <v>76</v>
      </c>
      <c r="M263" s="6"/>
      <c r="N263" s="7">
        <v>46160</v>
      </c>
      <c r="O263" s="7" t="s">
        <v>42</v>
      </c>
      <c r="P263" s="7" t="s">
        <v>42</v>
      </c>
      <c r="Q263" s="6" t="s">
        <v>44</v>
      </c>
      <c r="R263" s="8" t="s">
        <v>1031</v>
      </c>
      <c r="S263" t="str">
        <f>HYPERLINK("https://docs.wto.org/imrd/directdoc.asp?DDFDocuments/t/G/TBTN26/USA2268.docx", "https://docs.wto.org/imrd/directdoc.asp?DDFDocuments/t/G/TBTN26/USA2268.docx")</f>
        <v>https://docs.wto.org/imrd/directdoc.asp?DDFDocuments/t/G/TBTN26/USA2268.docx</v>
      </c>
      <c r="T263" t="str">
        <f>HYPERLINK("https://docs.wto.org/imrd/directdoc.asp?DDFDocuments/u/G/TBTN26/USA2268.docx", "https://docs.wto.org/imrd/directdoc.asp?DDFDocuments/u/G/TBTN26/USA2268.docx")</f>
        <v>https://docs.wto.org/imrd/directdoc.asp?DDFDocuments/u/G/TBTN26/USA2268.docx</v>
      </c>
      <c r="U263" t="str">
        <f>HYPERLINK("https://docs.wto.org/imrd/directdoc.asp?DDFDocuments/v/G/TBTN26/USA2268.docx", "https://docs.wto.org/imrd/directdoc.asp?DDFDocuments/v/G/TBTN26/USA2268.docx")</f>
        <v>https://docs.wto.org/imrd/directdoc.asp?DDFDocuments/v/G/TBTN26/USA2268.docx</v>
      </c>
      <c r="V263" t="s">
        <v>46</v>
      </c>
      <c r="W263" t="s">
        <v>47</v>
      </c>
      <c r="X263" t="s">
        <v>46</v>
      </c>
      <c r="Y263" t="s">
        <v>47</v>
      </c>
      <c r="Z263" t="s">
        <v>47</v>
      </c>
      <c r="AA263" t="s">
        <v>47</v>
      </c>
      <c r="AB263" t="s">
        <v>47</v>
      </c>
      <c r="AC263" s="2" t="s">
        <v>1032</v>
      </c>
      <c r="AD263" t="s">
        <v>41</v>
      </c>
      <c r="AE263" t="s">
        <v>41</v>
      </c>
      <c r="AF263" t="s">
        <v>41</v>
      </c>
      <c r="AG263" t="s">
        <v>41</v>
      </c>
      <c r="AH263" t="s">
        <v>41</v>
      </c>
      <c r="AI263" s="2" t="s">
        <v>41</v>
      </c>
    </row>
    <row r="264" spans="1:35" ht="165" x14ac:dyDescent="0.25">
      <c r="A264" s="8" t="s">
        <v>1035</v>
      </c>
      <c r="B264" s="6" t="s">
        <v>98</v>
      </c>
      <c r="C264" s="7">
        <v>46111</v>
      </c>
      <c r="D264" s="9" t="str">
        <f>HYPERLINK("https://www.epingalert.org/en/Search?viewData= G/TBT/N/GBR/116"," G/TBT/N/GBR/116")</f>
        <v xml:space="preserve"> G/TBT/N/GBR/116</v>
      </c>
      <c r="E264" s="8" t="s">
        <v>1033</v>
      </c>
      <c r="F264" s="8" t="s">
        <v>1034</v>
      </c>
      <c r="H264" s="8" t="s">
        <v>1036</v>
      </c>
      <c r="I264" s="8" t="s">
        <v>1037</v>
      </c>
      <c r="J264" s="8" t="s">
        <v>466</v>
      </c>
      <c r="K264" s="8" t="s">
        <v>1038</v>
      </c>
      <c r="L264" s="8" t="s">
        <v>41</v>
      </c>
      <c r="M264" s="6"/>
      <c r="N264" s="7">
        <v>46171</v>
      </c>
      <c r="O264" s="7" t="s">
        <v>1039</v>
      </c>
      <c r="P264" s="7" t="s">
        <v>1040</v>
      </c>
      <c r="Q264" s="6" t="s">
        <v>44</v>
      </c>
      <c r="R264" s="8" t="s">
        <v>1041</v>
      </c>
      <c r="S264" t="str">
        <f>HYPERLINK("https://docs.wto.org/imrd/directdoc.asp?DDFDocuments/t/G/TBTN26/GBR116.docx", "https://docs.wto.org/imrd/directdoc.asp?DDFDocuments/t/G/TBTN26/GBR116.docx")</f>
        <v>https://docs.wto.org/imrd/directdoc.asp?DDFDocuments/t/G/TBTN26/GBR116.docx</v>
      </c>
      <c r="T264" t="str">
        <f>HYPERLINK("https://docs.wto.org/imrd/directdoc.asp?DDFDocuments/u/G/TBTN26/GBR116.docx", "https://docs.wto.org/imrd/directdoc.asp?DDFDocuments/u/G/TBTN26/GBR116.docx")</f>
        <v>https://docs.wto.org/imrd/directdoc.asp?DDFDocuments/u/G/TBTN26/GBR116.docx</v>
      </c>
      <c r="U264" t="str">
        <f>HYPERLINK("https://docs.wto.org/imrd/directdoc.asp?DDFDocuments/v/G/TBTN26/GBR116.docx", "https://docs.wto.org/imrd/directdoc.asp?DDFDocuments/v/G/TBTN26/GBR116.docx")</f>
        <v>https://docs.wto.org/imrd/directdoc.asp?DDFDocuments/v/G/TBTN26/GBR116.docx</v>
      </c>
      <c r="V264" t="s">
        <v>46</v>
      </c>
      <c r="W264" t="s">
        <v>47</v>
      </c>
      <c r="X264" t="s">
        <v>47</v>
      </c>
      <c r="Y264" t="s">
        <v>47</v>
      </c>
      <c r="Z264" t="s">
        <v>47</v>
      </c>
      <c r="AA264" t="s">
        <v>47</v>
      </c>
      <c r="AB264" t="s">
        <v>47</v>
      </c>
      <c r="AC264" s="2" t="s">
        <v>1042</v>
      </c>
      <c r="AD264" t="s">
        <v>41</v>
      </c>
      <c r="AE264" t="s">
        <v>41</v>
      </c>
      <c r="AF264" t="s">
        <v>41</v>
      </c>
      <c r="AG264" t="s">
        <v>41</v>
      </c>
      <c r="AH264" t="s">
        <v>41</v>
      </c>
      <c r="AI264" s="2" t="s">
        <v>41</v>
      </c>
    </row>
    <row r="265" spans="1:35" ht="75" x14ac:dyDescent="0.25">
      <c r="A265" s="8" t="s">
        <v>1045</v>
      </c>
      <c r="B265" s="6" t="s">
        <v>321</v>
      </c>
      <c r="C265" s="7">
        <v>46111</v>
      </c>
      <c r="D265" s="9" t="str">
        <f>HYPERLINK("https://www.epingalert.org/en/Search?viewData= G/TBT/N/JPN/905"," G/TBT/N/JPN/905")</f>
        <v xml:space="preserve"> G/TBT/N/JPN/905</v>
      </c>
      <c r="E265" s="8" t="s">
        <v>1043</v>
      </c>
      <c r="F265" s="8" t="s">
        <v>1044</v>
      </c>
      <c r="H265" s="8" t="s">
        <v>110</v>
      </c>
      <c r="I265" s="8" t="s">
        <v>111</v>
      </c>
      <c r="J265" s="8" t="s">
        <v>65</v>
      </c>
      <c r="K265" s="8" t="s">
        <v>1046</v>
      </c>
      <c r="L265" s="8" t="s">
        <v>41</v>
      </c>
      <c r="M265" s="6"/>
      <c r="N265" s="7">
        <v>46141</v>
      </c>
      <c r="O265" s="7" t="s">
        <v>328</v>
      </c>
      <c r="P265" s="7" t="s">
        <v>328</v>
      </c>
      <c r="Q265" s="6" t="s">
        <v>44</v>
      </c>
      <c r="R265" s="8" t="s">
        <v>1047</v>
      </c>
      <c r="S265" t="str">
        <f>HYPERLINK("https://docs.wto.org/imrd/directdoc.asp?DDFDocuments/t/G/TBTN26/JPN905.docx", "https://docs.wto.org/imrd/directdoc.asp?DDFDocuments/t/G/TBTN26/JPN905.docx")</f>
        <v>https://docs.wto.org/imrd/directdoc.asp?DDFDocuments/t/G/TBTN26/JPN905.docx</v>
      </c>
      <c r="T265" t="str">
        <f>HYPERLINK("https://docs.wto.org/imrd/directdoc.asp?DDFDocuments/u/G/TBTN26/JPN905.docx", "https://docs.wto.org/imrd/directdoc.asp?DDFDocuments/u/G/TBTN26/JPN905.docx")</f>
        <v>https://docs.wto.org/imrd/directdoc.asp?DDFDocuments/u/G/TBTN26/JPN905.docx</v>
      </c>
      <c r="U265" t="str">
        <f>HYPERLINK("https://docs.wto.org/imrd/directdoc.asp?DDFDocuments/v/G/TBTN26/JPN905.docx", "https://docs.wto.org/imrd/directdoc.asp?DDFDocuments/v/G/TBTN26/JPN905.docx")</f>
        <v>https://docs.wto.org/imrd/directdoc.asp?DDFDocuments/v/G/TBTN26/JPN905.docx</v>
      </c>
      <c r="V265" t="s">
        <v>46</v>
      </c>
      <c r="W265" t="s">
        <v>47</v>
      </c>
      <c r="X265" t="s">
        <v>47</v>
      </c>
      <c r="Y265" t="s">
        <v>47</v>
      </c>
      <c r="Z265" t="s">
        <v>47</v>
      </c>
      <c r="AA265" t="s">
        <v>47</v>
      </c>
      <c r="AB265" t="s">
        <v>47</v>
      </c>
      <c r="AC265" s="2" t="s">
        <v>1048</v>
      </c>
      <c r="AD265" t="s">
        <v>41</v>
      </c>
      <c r="AE265" t="s">
        <v>41</v>
      </c>
      <c r="AF265" t="s">
        <v>41</v>
      </c>
      <c r="AG265" t="s">
        <v>41</v>
      </c>
      <c r="AH265" t="s">
        <v>41</v>
      </c>
      <c r="AI265" s="2" t="s">
        <v>41</v>
      </c>
    </row>
    <row r="266" spans="1:35" ht="90" x14ac:dyDescent="0.25">
      <c r="A266" s="8" t="s">
        <v>1051</v>
      </c>
      <c r="B266" s="6" t="s">
        <v>683</v>
      </c>
      <c r="C266" s="7">
        <v>46111</v>
      </c>
      <c r="D266" s="9" t="str">
        <f>HYPERLINK("https://www.epingalert.org/en/Search?viewData= G/TBT/N/KOR/1347"," G/TBT/N/KOR/1347")</f>
        <v xml:space="preserve"> G/TBT/N/KOR/1347</v>
      </c>
      <c r="E266" s="8" t="s">
        <v>1049</v>
      </c>
      <c r="F266" s="8" t="s">
        <v>1050</v>
      </c>
      <c r="H266" s="8" t="s">
        <v>1052</v>
      </c>
      <c r="I266" s="8" t="s">
        <v>127</v>
      </c>
      <c r="J266" s="8" t="s">
        <v>1053</v>
      </c>
      <c r="K266" s="8" t="s">
        <v>41</v>
      </c>
      <c r="L266" s="8" t="s">
        <v>630</v>
      </c>
      <c r="M266" s="6"/>
      <c r="N266" s="7">
        <v>46171</v>
      </c>
      <c r="O266" s="7">
        <v>46195</v>
      </c>
      <c r="P266" s="7">
        <v>46379</v>
      </c>
      <c r="Q266" s="6" t="s">
        <v>44</v>
      </c>
      <c r="R266" s="8" t="s">
        <v>1054</v>
      </c>
      <c r="S266" t="str">
        <f>HYPERLINK("https://docs.wto.org/imrd/directdoc.asp?DDFDocuments/t/G/TBTN26/KOR1347.docx", "https://docs.wto.org/imrd/directdoc.asp?DDFDocuments/t/G/TBTN26/KOR1347.docx")</f>
        <v>https://docs.wto.org/imrd/directdoc.asp?DDFDocuments/t/G/TBTN26/KOR1347.docx</v>
      </c>
      <c r="T266" t="str">
        <f>HYPERLINK("https://docs.wto.org/imrd/directdoc.asp?DDFDocuments/u/G/TBTN26/KOR1347.docx", "https://docs.wto.org/imrd/directdoc.asp?DDFDocuments/u/G/TBTN26/KOR1347.docx")</f>
        <v>https://docs.wto.org/imrd/directdoc.asp?DDFDocuments/u/G/TBTN26/KOR1347.docx</v>
      </c>
      <c r="U266" t="str">
        <f>HYPERLINK("https://docs.wto.org/imrd/directdoc.asp?DDFDocuments/v/G/TBTN26/KOR1347.docx", "https://docs.wto.org/imrd/directdoc.asp?DDFDocuments/v/G/TBTN26/KOR1347.docx")</f>
        <v>https://docs.wto.org/imrd/directdoc.asp?DDFDocuments/v/G/TBTN26/KOR1347.docx</v>
      </c>
      <c r="V266" t="s">
        <v>46</v>
      </c>
      <c r="W266" t="s">
        <v>47</v>
      </c>
      <c r="X266" t="s">
        <v>47</v>
      </c>
      <c r="Y266" t="s">
        <v>47</v>
      </c>
      <c r="Z266" t="s">
        <v>47</v>
      </c>
      <c r="AA266" t="s">
        <v>47</v>
      </c>
      <c r="AB266" t="s">
        <v>47</v>
      </c>
      <c r="AC266" s="2" t="s">
        <v>1055</v>
      </c>
      <c r="AD266" t="s">
        <v>41</v>
      </c>
      <c r="AE266" t="s">
        <v>41</v>
      </c>
      <c r="AF266" t="s">
        <v>41</v>
      </c>
      <c r="AG266" t="s">
        <v>41</v>
      </c>
      <c r="AH266" t="s">
        <v>41</v>
      </c>
      <c r="AI266" s="2" t="s">
        <v>41</v>
      </c>
    </row>
    <row r="267" spans="1:35" ht="120" x14ac:dyDescent="0.25">
      <c r="A267" s="8" t="s">
        <v>1059</v>
      </c>
      <c r="B267" s="6" t="s">
        <v>1056</v>
      </c>
      <c r="C267" s="7">
        <v>46111</v>
      </c>
      <c r="D267" s="9" t="str">
        <f>HYPERLINK("https://www.epingalert.org/en/Search?viewData= G/TBT/N/PAN/161"," G/TBT/N/PAN/161")</f>
        <v xml:space="preserve"> G/TBT/N/PAN/161</v>
      </c>
      <c r="E267" s="8" t="s">
        <v>1057</v>
      </c>
      <c r="F267" s="8" t="s">
        <v>1058</v>
      </c>
      <c r="H267" s="8" t="s">
        <v>1060</v>
      </c>
      <c r="I267" s="8" t="s">
        <v>1061</v>
      </c>
      <c r="J267" s="8" t="s">
        <v>559</v>
      </c>
      <c r="K267" s="8" t="s">
        <v>41</v>
      </c>
      <c r="L267" s="8" t="s">
        <v>55</v>
      </c>
      <c r="M267" s="6"/>
      <c r="N267" s="7">
        <v>46171</v>
      </c>
      <c r="O267" s="7" t="s">
        <v>42</v>
      </c>
      <c r="P267" s="7" t="s">
        <v>42</v>
      </c>
      <c r="Q267" s="6" t="s">
        <v>44</v>
      </c>
      <c r="R267" s="8" t="s">
        <v>1062</v>
      </c>
      <c r="S267" t="str">
        <f>HYPERLINK("https://docs.wto.org/imrd/directdoc.asp?DDFDocuments/t/G/TBTN26/PAN161.docx", "https://docs.wto.org/imrd/directdoc.asp?DDFDocuments/t/G/TBTN26/PAN161.docx")</f>
        <v>https://docs.wto.org/imrd/directdoc.asp?DDFDocuments/t/G/TBTN26/PAN161.docx</v>
      </c>
      <c r="T267" t="str">
        <f>HYPERLINK("https://docs.wto.org/imrd/directdoc.asp?DDFDocuments/u/G/TBTN26/PAN161.docx", "https://docs.wto.org/imrd/directdoc.asp?DDFDocuments/u/G/TBTN26/PAN161.docx")</f>
        <v>https://docs.wto.org/imrd/directdoc.asp?DDFDocuments/u/G/TBTN26/PAN161.docx</v>
      </c>
      <c r="U267" t="str">
        <f>HYPERLINK("https://docs.wto.org/imrd/directdoc.asp?DDFDocuments/v/G/TBTN26/PAN161.docx", "https://docs.wto.org/imrd/directdoc.asp?DDFDocuments/v/G/TBTN26/PAN161.docx")</f>
        <v>https://docs.wto.org/imrd/directdoc.asp?DDFDocuments/v/G/TBTN26/PAN161.docx</v>
      </c>
      <c r="V267" t="s">
        <v>47</v>
      </c>
      <c r="W267" t="s">
        <v>47</v>
      </c>
      <c r="X267" t="s">
        <v>46</v>
      </c>
      <c r="Y267" t="s">
        <v>47</v>
      </c>
      <c r="Z267" t="s">
        <v>47</v>
      </c>
      <c r="AA267" t="s">
        <v>47</v>
      </c>
      <c r="AB267" t="s">
        <v>47</v>
      </c>
      <c r="AC267" s="2" t="s">
        <v>1063</v>
      </c>
      <c r="AD267" t="s">
        <v>41</v>
      </c>
      <c r="AE267" t="s">
        <v>41</v>
      </c>
      <c r="AF267" t="s">
        <v>41</v>
      </c>
      <c r="AG267" t="s">
        <v>41</v>
      </c>
      <c r="AH267" t="s">
        <v>41</v>
      </c>
      <c r="AI267" s="2" t="s">
        <v>41</v>
      </c>
    </row>
    <row r="268" spans="1:35" ht="375" x14ac:dyDescent="0.25">
      <c r="A268" s="8" t="s">
        <v>1066</v>
      </c>
      <c r="B268" s="6" t="s">
        <v>596</v>
      </c>
      <c r="C268" s="7">
        <v>46111</v>
      </c>
      <c r="D268" s="9" t="str">
        <f>HYPERLINK("https://www.epingalert.org/en/Search?viewData= G/TBT/N/UKR/375"," G/TBT/N/UKR/375")</f>
        <v xml:space="preserve"> G/TBT/N/UKR/375</v>
      </c>
      <c r="E268" s="8" t="s">
        <v>1064</v>
      </c>
      <c r="F268" s="8" t="s">
        <v>1065</v>
      </c>
      <c r="H268" s="8" t="s">
        <v>41</v>
      </c>
      <c r="I268" s="8" t="s">
        <v>139</v>
      </c>
      <c r="J268" s="8" t="s">
        <v>1067</v>
      </c>
      <c r="K268" s="8" t="s">
        <v>41</v>
      </c>
      <c r="L268" s="8" t="s">
        <v>327</v>
      </c>
      <c r="M268" s="6"/>
      <c r="N268" s="7">
        <v>46171</v>
      </c>
      <c r="O268" s="7" t="s">
        <v>42</v>
      </c>
      <c r="P268" s="7" t="s">
        <v>827</v>
      </c>
      <c r="Q268" s="6" t="s">
        <v>44</v>
      </c>
      <c r="R268" s="8" t="s">
        <v>1068</v>
      </c>
      <c r="S268" t="str">
        <f>HYPERLINK("https://docs.wto.org/imrd/directdoc.asp?DDFDocuments/t/G/TBTN26/UKR375.docx", "https://docs.wto.org/imrd/directdoc.asp?DDFDocuments/t/G/TBTN26/UKR375.docx")</f>
        <v>https://docs.wto.org/imrd/directdoc.asp?DDFDocuments/t/G/TBTN26/UKR375.docx</v>
      </c>
      <c r="T268" t="str">
        <f>HYPERLINK("https://docs.wto.org/imrd/directdoc.asp?DDFDocuments/u/G/TBTN26/UKR375.docx", "https://docs.wto.org/imrd/directdoc.asp?DDFDocuments/u/G/TBTN26/UKR375.docx")</f>
        <v>https://docs.wto.org/imrd/directdoc.asp?DDFDocuments/u/G/TBTN26/UKR375.docx</v>
      </c>
      <c r="U268" t="str">
        <f>HYPERLINK("https://docs.wto.org/imrd/directdoc.asp?DDFDocuments/v/G/TBTN26/UKR375.docx", "https://docs.wto.org/imrd/directdoc.asp?DDFDocuments/v/G/TBTN26/UKR375.docx")</f>
        <v>https://docs.wto.org/imrd/directdoc.asp?DDFDocuments/v/G/TBTN26/UKR375.docx</v>
      </c>
      <c r="V268" t="s">
        <v>46</v>
      </c>
      <c r="W268" t="s">
        <v>47</v>
      </c>
      <c r="X268" t="s">
        <v>46</v>
      </c>
      <c r="Y268" t="s">
        <v>47</v>
      </c>
      <c r="Z268" t="s">
        <v>47</v>
      </c>
      <c r="AA268" t="s">
        <v>47</v>
      </c>
      <c r="AB268" t="s">
        <v>47</v>
      </c>
      <c r="AC268" s="2" t="s">
        <v>1069</v>
      </c>
      <c r="AD268" t="s">
        <v>41</v>
      </c>
      <c r="AE268" t="s">
        <v>41</v>
      </c>
      <c r="AF268" t="s">
        <v>41</v>
      </c>
      <c r="AG268" t="s">
        <v>41</v>
      </c>
      <c r="AH268" t="s">
        <v>41</v>
      </c>
      <c r="AI268" s="2" t="s">
        <v>41</v>
      </c>
    </row>
    <row r="269" spans="1:35" ht="255" x14ac:dyDescent="0.25">
      <c r="A269" s="8" t="s">
        <v>1072</v>
      </c>
      <c r="B269" s="6" t="s">
        <v>949</v>
      </c>
      <c r="C269" s="7">
        <v>46111</v>
      </c>
      <c r="D269" s="9" t="str">
        <f>HYPERLINK("https://www.epingalert.org/en/Search?viewData= G/TBT/N/ZAF/270"," G/TBT/N/ZAF/270")</f>
        <v xml:space="preserve"> G/TBT/N/ZAF/270</v>
      </c>
      <c r="E269" s="8" t="s">
        <v>1070</v>
      </c>
      <c r="F269" s="8" t="s">
        <v>1071</v>
      </c>
      <c r="H269" s="8" t="s">
        <v>41</v>
      </c>
      <c r="I269" s="8" t="s">
        <v>1073</v>
      </c>
      <c r="J269" s="8" t="s">
        <v>1074</v>
      </c>
      <c r="K269" s="8" t="s">
        <v>41</v>
      </c>
      <c r="L269" s="8" t="s">
        <v>41</v>
      </c>
      <c r="M269" s="6"/>
      <c r="N269" s="7">
        <v>46167</v>
      </c>
      <c r="O269" s="7" t="s">
        <v>42</v>
      </c>
      <c r="P269" s="7" t="s">
        <v>42</v>
      </c>
      <c r="Q269" s="6" t="s">
        <v>44</v>
      </c>
      <c r="R269" s="8" t="s">
        <v>1075</v>
      </c>
      <c r="S269" t="str">
        <f>HYPERLINK("https://docs.wto.org/imrd/directdoc.asp?DDFDocuments/t/G/TBTN26/ZAF270.docx", "https://docs.wto.org/imrd/directdoc.asp?DDFDocuments/t/G/TBTN26/ZAF270.docx")</f>
        <v>https://docs.wto.org/imrd/directdoc.asp?DDFDocuments/t/G/TBTN26/ZAF270.docx</v>
      </c>
      <c r="T269" t="str">
        <f>HYPERLINK("https://docs.wto.org/imrd/directdoc.asp?DDFDocuments/u/G/TBTN26/ZAF270.docx", "https://docs.wto.org/imrd/directdoc.asp?DDFDocuments/u/G/TBTN26/ZAF270.docx")</f>
        <v>https://docs.wto.org/imrd/directdoc.asp?DDFDocuments/u/G/TBTN26/ZAF270.docx</v>
      </c>
      <c r="U269" t="str">
        <f>HYPERLINK("https://docs.wto.org/imrd/directdoc.asp?DDFDocuments/v/G/TBTN26/ZAF270.docx", "https://docs.wto.org/imrd/directdoc.asp?DDFDocuments/v/G/TBTN26/ZAF270.docx")</f>
        <v>https://docs.wto.org/imrd/directdoc.asp?DDFDocuments/v/G/TBTN26/ZAF270.docx</v>
      </c>
      <c r="V269" t="s">
        <v>47</v>
      </c>
      <c r="W269" t="s">
        <v>47</v>
      </c>
      <c r="X269" t="s">
        <v>46</v>
      </c>
      <c r="Y269" t="s">
        <v>47</v>
      </c>
      <c r="Z269" t="s">
        <v>47</v>
      </c>
      <c r="AA269" t="s">
        <v>47</v>
      </c>
      <c r="AB269" t="s">
        <v>47</v>
      </c>
      <c r="AC269" s="2" t="s">
        <v>1076</v>
      </c>
      <c r="AD269" t="s">
        <v>41</v>
      </c>
      <c r="AE269" t="s">
        <v>41</v>
      </c>
      <c r="AF269" t="s">
        <v>41</v>
      </c>
      <c r="AG269" t="s">
        <v>41</v>
      </c>
      <c r="AH269" t="s">
        <v>41</v>
      </c>
      <c r="AI269" s="2" t="s">
        <v>41</v>
      </c>
    </row>
    <row r="270" spans="1:35" ht="409.5" x14ac:dyDescent="0.25">
      <c r="A270" s="8" t="s">
        <v>1079</v>
      </c>
      <c r="B270" s="6" t="s">
        <v>274</v>
      </c>
      <c r="C270" s="7">
        <v>46108</v>
      </c>
      <c r="D270" s="9" t="str">
        <f>HYPERLINK("https://www.epingalert.org/en/Search?viewData= G/TBT/N/BDI/728, G/TBT/N/KEN/2015, G/TBT/N/RWA/1371, G/TBT/N/TZA/1561, G/TBT/N/UGA/2327"," G/TBT/N/BDI/728, G/TBT/N/KEN/2015, G/TBT/N/RWA/1371, G/TBT/N/TZA/1561, G/TBT/N/UGA/2327")</f>
        <v xml:space="preserve"> G/TBT/N/BDI/728, G/TBT/N/KEN/2015, G/TBT/N/RWA/1371, G/TBT/N/TZA/1561, G/TBT/N/UGA/2327</v>
      </c>
      <c r="E270" s="8" t="s">
        <v>1077</v>
      </c>
      <c r="F270" s="8" t="s">
        <v>1078</v>
      </c>
      <c r="H270" s="8" t="s">
        <v>1080</v>
      </c>
      <c r="I270" s="8" t="s">
        <v>381</v>
      </c>
      <c r="J270" s="8" t="s">
        <v>1081</v>
      </c>
      <c r="K270" s="8" t="s">
        <v>41</v>
      </c>
      <c r="L270" s="8" t="s">
        <v>41</v>
      </c>
      <c r="M270" s="6"/>
      <c r="N270" s="7">
        <v>46168</v>
      </c>
      <c r="O270" s="7" t="s">
        <v>1020</v>
      </c>
      <c r="P270" s="7" t="s">
        <v>42</v>
      </c>
      <c r="Q270" s="6" t="s">
        <v>44</v>
      </c>
      <c r="R270" s="8" t="s">
        <v>1082</v>
      </c>
      <c r="S270" t="str">
        <f>HYPERLINK("https://docs.wto.org/imrd/directdoc.asp?DDFDocuments/t/G/TBTN26/BDI728.docx", "https://docs.wto.org/imrd/directdoc.asp?DDFDocuments/t/G/TBTN26/BDI728.docx")</f>
        <v>https://docs.wto.org/imrd/directdoc.asp?DDFDocuments/t/G/TBTN26/BDI728.docx</v>
      </c>
      <c r="T270" t="str">
        <f>HYPERLINK("https://docs.wto.org/imrd/directdoc.asp?DDFDocuments/u/G/TBTN26/BDI728.docx", "https://docs.wto.org/imrd/directdoc.asp?DDFDocuments/u/G/TBTN26/BDI728.docx")</f>
        <v>https://docs.wto.org/imrd/directdoc.asp?DDFDocuments/u/G/TBTN26/BDI728.docx</v>
      </c>
      <c r="U270" t="str">
        <f>HYPERLINK("https://docs.wto.org/imrd/directdoc.asp?DDFDocuments/v/G/TBTN26/BDI728.docx", "https://docs.wto.org/imrd/directdoc.asp?DDFDocuments/v/G/TBTN26/BDI728.docx")</f>
        <v>https://docs.wto.org/imrd/directdoc.asp?DDFDocuments/v/G/TBTN26/BDI728.docx</v>
      </c>
      <c r="V270" t="s">
        <v>46</v>
      </c>
      <c r="W270" t="s">
        <v>47</v>
      </c>
      <c r="X270" t="s">
        <v>47</v>
      </c>
      <c r="Y270" t="s">
        <v>47</v>
      </c>
      <c r="Z270" t="s">
        <v>47</v>
      </c>
      <c r="AA270" t="s">
        <v>47</v>
      </c>
      <c r="AB270" t="s">
        <v>47</v>
      </c>
      <c r="AC270" s="2" t="s">
        <v>1083</v>
      </c>
      <c r="AD270" t="s">
        <v>41</v>
      </c>
      <c r="AE270" t="s">
        <v>41</v>
      </c>
      <c r="AF270" t="s">
        <v>41</v>
      </c>
      <c r="AG270" t="s">
        <v>41</v>
      </c>
      <c r="AH270" t="s">
        <v>41</v>
      </c>
      <c r="AI270" s="2" t="s">
        <v>41</v>
      </c>
    </row>
    <row r="271" spans="1:35" ht="409.5" x14ac:dyDescent="0.25">
      <c r="A271" s="8" t="s">
        <v>1079</v>
      </c>
      <c r="B271" s="6" t="s">
        <v>283</v>
      </c>
      <c r="C271" s="7">
        <v>46108</v>
      </c>
      <c r="D271" s="9" t="str">
        <f>HYPERLINK("https://www.epingalert.org/en/Search?viewData= G/TBT/N/BDI/728, G/TBT/N/KEN/2015, G/TBT/N/RWA/1371, G/TBT/N/TZA/1561, G/TBT/N/UGA/2327"," G/TBT/N/BDI/728, G/TBT/N/KEN/2015, G/TBT/N/RWA/1371, G/TBT/N/TZA/1561, G/TBT/N/UGA/2327")</f>
        <v xml:space="preserve"> G/TBT/N/BDI/728, G/TBT/N/KEN/2015, G/TBT/N/RWA/1371, G/TBT/N/TZA/1561, G/TBT/N/UGA/2327</v>
      </c>
      <c r="E271" s="8" t="s">
        <v>1077</v>
      </c>
      <c r="F271" s="8" t="s">
        <v>1078</v>
      </c>
      <c r="H271" s="8" t="s">
        <v>1080</v>
      </c>
      <c r="I271" s="8" t="s">
        <v>381</v>
      </c>
      <c r="J271" s="8" t="s">
        <v>1081</v>
      </c>
      <c r="K271" s="8" t="s">
        <v>41</v>
      </c>
      <c r="L271" s="8" t="s">
        <v>41</v>
      </c>
      <c r="M271" s="6"/>
      <c r="N271" s="7">
        <v>46168</v>
      </c>
      <c r="O271" s="7" t="s">
        <v>1020</v>
      </c>
      <c r="P271" s="7" t="s">
        <v>42</v>
      </c>
      <c r="Q271" s="6" t="s">
        <v>44</v>
      </c>
      <c r="R271" s="8" t="s">
        <v>1082</v>
      </c>
      <c r="S271" t="str">
        <f>HYPERLINK("https://docs.wto.org/imrd/directdoc.asp?DDFDocuments/t/G/TBTN26/BDI728.docx", "https://docs.wto.org/imrd/directdoc.asp?DDFDocuments/t/G/TBTN26/BDI728.docx")</f>
        <v>https://docs.wto.org/imrd/directdoc.asp?DDFDocuments/t/G/TBTN26/BDI728.docx</v>
      </c>
      <c r="T271" t="str">
        <f>HYPERLINK("https://docs.wto.org/imrd/directdoc.asp?DDFDocuments/u/G/TBTN26/BDI728.docx", "https://docs.wto.org/imrd/directdoc.asp?DDFDocuments/u/G/TBTN26/BDI728.docx")</f>
        <v>https://docs.wto.org/imrd/directdoc.asp?DDFDocuments/u/G/TBTN26/BDI728.docx</v>
      </c>
      <c r="U271" t="str">
        <f>HYPERLINK("https://docs.wto.org/imrd/directdoc.asp?DDFDocuments/v/G/TBTN26/BDI728.docx", "https://docs.wto.org/imrd/directdoc.asp?DDFDocuments/v/G/TBTN26/BDI728.docx")</f>
        <v>https://docs.wto.org/imrd/directdoc.asp?DDFDocuments/v/G/TBTN26/BDI728.docx</v>
      </c>
      <c r="V271" t="s">
        <v>46</v>
      </c>
      <c r="W271" t="s">
        <v>47</v>
      </c>
      <c r="X271" t="s">
        <v>47</v>
      </c>
      <c r="Y271" t="s">
        <v>47</v>
      </c>
      <c r="Z271" t="s">
        <v>47</v>
      </c>
      <c r="AA271" t="s">
        <v>47</v>
      </c>
      <c r="AB271" t="s">
        <v>47</v>
      </c>
      <c r="AC271" s="2" t="s">
        <v>1083</v>
      </c>
      <c r="AD271" t="s">
        <v>41</v>
      </c>
      <c r="AE271" t="s">
        <v>41</v>
      </c>
      <c r="AF271" t="s">
        <v>41</v>
      </c>
      <c r="AG271" t="s">
        <v>41</v>
      </c>
      <c r="AH271" t="s">
        <v>41</v>
      </c>
      <c r="AI271" s="2" t="s">
        <v>41</v>
      </c>
    </row>
    <row r="272" spans="1:35" ht="409.5" x14ac:dyDescent="0.25">
      <c r="A272" s="8" t="s">
        <v>1079</v>
      </c>
      <c r="B272" s="6" t="s">
        <v>284</v>
      </c>
      <c r="C272" s="7">
        <v>46108</v>
      </c>
      <c r="D272" s="9" t="str">
        <f>HYPERLINK("https://www.epingalert.org/en/Search?viewData= G/TBT/N/BDI/728, G/TBT/N/KEN/2015, G/TBT/N/RWA/1371, G/TBT/N/TZA/1561, G/TBT/N/UGA/2327"," G/TBT/N/BDI/728, G/TBT/N/KEN/2015, G/TBT/N/RWA/1371, G/TBT/N/TZA/1561, G/TBT/N/UGA/2327")</f>
        <v xml:space="preserve"> G/TBT/N/BDI/728, G/TBT/N/KEN/2015, G/TBT/N/RWA/1371, G/TBT/N/TZA/1561, G/TBT/N/UGA/2327</v>
      </c>
      <c r="E272" s="8" t="s">
        <v>1077</v>
      </c>
      <c r="F272" s="8" t="s">
        <v>1078</v>
      </c>
      <c r="H272" s="8" t="s">
        <v>1080</v>
      </c>
      <c r="I272" s="8" t="s">
        <v>381</v>
      </c>
      <c r="J272" s="8" t="s">
        <v>1081</v>
      </c>
      <c r="K272" s="8" t="s">
        <v>41</v>
      </c>
      <c r="L272" s="8" t="s">
        <v>41</v>
      </c>
      <c r="M272" s="6"/>
      <c r="N272" s="7">
        <v>46168</v>
      </c>
      <c r="O272" s="7" t="s">
        <v>1020</v>
      </c>
      <c r="P272" s="7" t="s">
        <v>42</v>
      </c>
      <c r="Q272" s="6" t="s">
        <v>44</v>
      </c>
      <c r="R272" s="8" t="s">
        <v>1082</v>
      </c>
      <c r="S272" t="str">
        <f>HYPERLINK("https://docs.wto.org/imrd/directdoc.asp?DDFDocuments/t/G/TBTN26/BDI728.docx", "https://docs.wto.org/imrd/directdoc.asp?DDFDocuments/t/G/TBTN26/BDI728.docx")</f>
        <v>https://docs.wto.org/imrd/directdoc.asp?DDFDocuments/t/G/TBTN26/BDI728.docx</v>
      </c>
      <c r="T272" t="str">
        <f>HYPERLINK("https://docs.wto.org/imrd/directdoc.asp?DDFDocuments/u/G/TBTN26/BDI728.docx", "https://docs.wto.org/imrd/directdoc.asp?DDFDocuments/u/G/TBTN26/BDI728.docx")</f>
        <v>https://docs.wto.org/imrd/directdoc.asp?DDFDocuments/u/G/TBTN26/BDI728.docx</v>
      </c>
      <c r="U272" t="str">
        <f>HYPERLINK("https://docs.wto.org/imrd/directdoc.asp?DDFDocuments/v/G/TBTN26/BDI728.docx", "https://docs.wto.org/imrd/directdoc.asp?DDFDocuments/v/G/TBTN26/BDI728.docx")</f>
        <v>https://docs.wto.org/imrd/directdoc.asp?DDFDocuments/v/G/TBTN26/BDI728.docx</v>
      </c>
      <c r="V272" t="s">
        <v>46</v>
      </c>
      <c r="W272" t="s">
        <v>47</v>
      </c>
      <c r="X272" t="s">
        <v>47</v>
      </c>
      <c r="Y272" t="s">
        <v>47</v>
      </c>
      <c r="Z272" t="s">
        <v>47</v>
      </c>
      <c r="AA272" t="s">
        <v>47</v>
      </c>
      <c r="AB272" t="s">
        <v>47</v>
      </c>
      <c r="AC272" s="2" t="s">
        <v>1083</v>
      </c>
      <c r="AD272" t="s">
        <v>41</v>
      </c>
      <c r="AE272" t="s">
        <v>41</v>
      </c>
      <c r="AF272" t="s">
        <v>41</v>
      </c>
      <c r="AG272" t="s">
        <v>41</v>
      </c>
      <c r="AH272" t="s">
        <v>41</v>
      </c>
      <c r="AI272" s="2" t="s">
        <v>41</v>
      </c>
    </row>
    <row r="273" spans="1:35" ht="409.5" x14ac:dyDescent="0.25">
      <c r="A273" s="8" t="s">
        <v>1079</v>
      </c>
      <c r="B273" s="6" t="s">
        <v>285</v>
      </c>
      <c r="C273" s="7">
        <v>46108</v>
      </c>
      <c r="D273" s="9" t="str">
        <f>HYPERLINK("https://www.epingalert.org/en/Search?viewData= G/TBT/N/BDI/728, G/TBT/N/KEN/2015, G/TBT/N/RWA/1371, G/TBT/N/TZA/1561, G/TBT/N/UGA/2327"," G/TBT/N/BDI/728, G/TBT/N/KEN/2015, G/TBT/N/RWA/1371, G/TBT/N/TZA/1561, G/TBT/N/UGA/2327")</f>
        <v xml:space="preserve"> G/TBT/N/BDI/728, G/TBT/N/KEN/2015, G/TBT/N/RWA/1371, G/TBT/N/TZA/1561, G/TBT/N/UGA/2327</v>
      </c>
      <c r="E273" s="8" t="s">
        <v>1077</v>
      </c>
      <c r="F273" s="8" t="s">
        <v>1078</v>
      </c>
      <c r="H273" s="8" t="s">
        <v>1080</v>
      </c>
      <c r="I273" s="8" t="s">
        <v>381</v>
      </c>
      <c r="J273" s="8" t="s">
        <v>1081</v>
      </c>
      <c r="K273" s="8" t="s">
        <v>41</v>
      </c>
      <c r="L273" s="8" t="s">
        <v>41</v>
      </c>
      <c r="M273" s="6"/>
      <c r="N273" s="7">
        <v>46168</v>
      </c>
      <c r="O273" s="7" t="s">
        <v>1020</v>
      </c>
      <c r="P273" s="7" t="s">
        <v>42</v>
      </c>
      <c r="Q273" s="6" t="s">
        <v>44</v>
      </c>
      <c r="R273" s="8" t="s">
        <v>1082</v>
      </c>
      <c r="S273" t="str">
        <f>HYPERLINK("https://docs.wto.org/imrd/directdoc.asp?DDFDocuments/t/G/TBTN26/BDI728.docx", "https://docs.wto.org/imrd/directdoc.asp?DDFDocuments/t/G/TBTN26/BDI728.docx")</f>
        <v>https://docs.wto.org/imrd/directdoc.asp?DDFDocuments/t/G/TBTN26/BDI728.docx</v>
      </c>
      <c r="T273" t="str">
        <f>HYPERLINK("https://docs.wto.org/imrd/directdoc.asp?DDFDocuments/u/G/TBTN26/BDI728.docx", "https://docs.wto.org/imrd/directdoc.asp?DDFDocuments/u/G/TBTN26/BDI728.docx")</f>
        <v>https://docs.wto.org/imrd/directdoc.asp?DDFDocuments/u/G/TBTN26/BDI728.docx</v>
      </c>
      <c r="U273" t="str">
        <f>HYPERLINK("https://docs.wto.org/imrd/directdoc.asp?DDFDocuments/v/G/TBTN26/BDI728.docx", "https://docs.wto.org/imrd/directdoc.asp?DDFDocuments/v/G/TBTN26/BDI728.docx")</f>
        <v>https://docs.wto.org/imrd/directdoc.asp?DDFDocuments/v/G/TBTN26/BDI728.docx</v>
      </c>
      <c r="V273" t="s">
        <v>46</v>
      </c>
      <c r="W273" t="s">
        <v>47</v>
      </c>
      <c r="X273" t="s">
        <v>47</v>
      </c>
      <c r="Y273" t="s">
        <v>47</v>
      </c>
      <c r="Z273" t="s">
        <v>47</v>
      </c>
      <c r="AA273" t="s">
        <v>47</v>
      </c>
      <c r="AB273" t="s">
        <v>47</v>
      </c>
      <c r="AC273" s="2" t="s">
        <v>1083</v>
      </c>
      <c r="AD273" t="s">
        <v>41</v>
      </c>
      <c r="AE273" t="s">
        <v>41</v>
      </c>
      <c r="AF273" t="s">
        <v>41</v>
      </c>
      <c r="AG273" t="s">
        <v>41</v>
      </c>
      <c r="AH273" t="s">
        <v>41</v>
      </c>
      <c r="AI273" s="2" t="s">
        <v>41</v>
      </c>
    </row>
    <row r="274" spans="1:35" ht="409.5" x14ac:dyDescent="0.25">
      <c r="A274" s="8" t="s">
        <v>1079</v>
      </c>
      <c r="B274" s="6" t="s">
        <v>286</v>
      </c>
      <c r="C274" s="7">
        <v>46108</v>
      </c>
      <c r="D274" s="9" t="str">
        <f>HYPERLINK("https://www.epingalert.org/en/Search?viewData= G/TBT/N/BDI/728, G/TBT/N/KEN/2015, G/TBT/N/RWA/1371, G/TBT/N/TZA/1561, G/TBT/N/UGA/2327"," G/TBT/N/BDI/728, G/TBT/N/KEN/2015, G/TBT/N/RWA/1371, G/TBT/N/TZA/1561, G/TBT/N/UGA/2327")</f>
        <v xml:space="preserve"> G/TBT/N/BDI/728, G/TBT/N/KEN/2015, G/TBT/N/RWA/1371, G/TBT/N/TZA/1561, G/TBT/N/UGA/2327</v>
      </c>
      <c r="E274" s="8" t="s">
        <v>1077</v>
      </c>
      <c r="F274" s="8" t="s">
        <v>1078</v>
      </c>
      <c r="H274" s="8" t="s">
        <v>1080</v>
      </c>
      <c r="I274" s="8" t="s">
        <v>381</v>
      </c>
      <c r="J274" s="8" t="s">
        <v>1081</v>
      </c>
      <c r="K274" s="8" t="s">
        <v>41</v>
      </c>
      <c r="L274" s="8" t="s">
        <v>41</v>
      </c>
      <c r="M274" s="6"/>
      <c r="N274" s="7">
        <v>46168</v>
      </c>
      <c r="O274" s="7" t="s">
        <v>1020</v>
      </c>
      <c r="P274" s="7" t="s">
        <v>42</v>
      </c>
      <c r="Q274" s="6" t="s">
        <v>44</v>
      </c>
      <c r="R274" s="8" t="s">
        <v>1082</v>
      </c>
      <c r="S274" t="str">
        <f>HYPERLINK("https://docs.wto.org/imrd/directdoc.asp?DDFDocuments/t/G/TBTN26/BDI728.docx", "https://docs.wto.org/imrd/directdoc.asp?DDFDocuments/t/G/TBTN26/BDI728.docx")</f>
        <v>https://docs.wto.org/imrd/directdoc.asp?DDFDocuments/t/G/TBTN26/BDI728.docx</v>
      </c>
      <c r="T274" t="str">
        <f>HYPERLINK("https://docs.wto.org/imrd/directdoc.asp?DDFDocuments/u/G/TBTN26/BDI728.docx", "https://docs.wto.org/imrd/directdoc.asp?DDFDocuments/u/G/TBTN26/BDI728.docx")</f>
        <v>https://docs.wto.org/imrd/directdoc.asp?DDFDocuments/u/G/TBTN26/BDI728.docx</v>
      </c>
      <c r="U274" t="str">
        <f>HYPERLINK("https://docs.wto.org/imrd/directdoc.asp?DDFDocuments/v/G/TBTN26/BDI728.docx", "https://docs.wto.org/imrd/directdoc.asp?DDFDocuments/v/G/TBTN26/BDI728.docx")</f>
        <v>https://docs.wto.org/imrd/directdoc.asp?DDFDocuments/v/G/TBTN26/BDI728.docx</v>
      </c>
      <c r="V274" t="s">
        <v>46</v>
      </c>
      <c r="W274" t="s">
        <v>47</v>
      </c>
      <c r="X274" t="s">
        <v>47</v>
      </c>
      <c r="Y274" t="s">
        <v>47</v>
      </c>
      <c r="Z274" t="s">
        <v>47</v>
      </c>
      <c r="AA274" t="s">
        <v>47</v>
      </c>
      <c r="AB274" t="s">
        <v>47</v>
      </c>
      <c r="AC274" s="2" t="s">
        <v>1083</v>
      </c>
      <c r="AD274" t="s">
        <v>41</v>
      </c>
      <c r="AE274" t="s">
        <v>41</v>
      </c>
      <c r="AF274" t="s">
        <v>41</v>
      </c>
      <c r="AG274" t="s">
        <v>41</v>
      </c>
      <c r="AH274" t="s">
        <v>41</v>
      </c>
      <c r="AI274" s="2" t="s">
        <v>41</v>
      </c>
    </row>
    <row r="275" spans="1:35" ht="409.5" x14ac:dyDescent="0.25">
      <c r="A275" s="8" t="s">
        <v>1079</v>
      </c>
      <c r="B275" s="6" t="s">
        <v>274</v>
      </c>
      <c r="C275" s="7">
        <v>46108</v>
      </c>
      <c r="D275" s="9" t="str">
        <f>HYPERLINK("https://www.epingalert.org/en/Search?viewData= G/TBT/N/BDI/729, G/TBT/N/KEN/2016, G/TBT/N/RWA/1372, G/TBT/N/TZA/1562, G/TBT/N/UGA/2328"," G/TBT/N/BDI/729, G/TBT/N/KEN/2016, G/TBT/N/RWA/1372, G/TBT/N/TZA/1562, G/TBT/N/UGA/2328")</f>
        <v xml:space="preserve"> G/TBT/N/BDI/729, G/TBT/N/KEN/2016, G/TBT/N/RWA/1372, G/TBT/N/TZA/1562, G/TBT/N/UGA/2328</v>
      </c>
      <c r="E275" s="8" t="s">
        <v>1084</v>
      </c>
      <c r="F275" s="8" t="s">
        <v>1085</v>
      </c>
      <c r="H275" s="8" t="s">
        <v>1080</v>
      </c>
      <c r="I275" s="8" t="s">
        <v>381</v>
      </c>
      <c r="J275" s="8" t="s">
        <v>1081</v>
      </c>
      <c r="K275" s="8" t="s">
        <v>41</v>
      </c>
      <c r="L275" s="8" t="s">
        <v>41</v>
      </c>
      <c r="M275" s="6"/>
      <c r="N275" s="7">
        <v>46168</v>
      </c>
      <c r="O275" s="7" t="s">
        <v>1020</v>
      </c>
      <c r="P275" s="7" t="s">
        <v>42</v>
      </c>
      <c r="Q275" s="6" t="s">
        <v>44</v>
      </c>
      <c r="R275" s="8" t="s">
        <v>1086</v>
      </c>
      <c r="S275" t="str">
        <f>HYPERLINK("https://docs.wto.org/imrd/directdoc.asp?DDFDocuments/t/G/TBTN26/BDI729.docx", "https://docs.wto.org/imrd/directdoc.asp?DDFDocuments/t/G/TBTN26/BDI729.docx")</f>
        <v>https://docs.wto.org/imrd/directdoc.asp?DDFDocuments/t/G/TBTN26/BDI729.docx</v>
      </c>
      <c r="T275" t="str">
        <f>HYPERLINK("https://docs.wto.org/imrd/directdoc.asp?DDFDocuments/u/G/TBTN26/BDI729.docx", "https://docs.wto.org/imrd/directdoc.asp?DDFDocuments/u/G/TBTN26/BDI729.docx")</f>
        <v>https://docs.wto.org/imrd/directdoc.asp?DDFDocuments/u/G/TBTN26/BDI729.docx</v>
      </c>
      <c r="U275" t="str">
        <f>HYPERLINK("https://docs.wto.org/imrd/directdoc.asp?DDFDocuments/v/G/TBTN26/BDI729.docx", "https://docs.wto.org/imrd/directdoc.asp?DDFDocuments/v/G/TBTN26/BDI729.docx")</f>
        <v>https://docs.wto.org/imrd/directdoc.asp?DDFDocuments/v/G/TBTN26/BDI729.docx</v>
      </c>
      <c r="V275" t="s">
        <v>46</v>
      </c>
      <c r="W275" t="s">
        <v>47</v>
      </c>
      <c r="X275" t="s">
        <v>47</v>
      </c>
      <c r="Y275" t="s">
        <v>47</v>
      </c>
      <c r="Z275" t="s">
        <v>47</v>
      </c>
      <c r="AA275" t="s">
        <v>47</v>
      </c>
      <c r="AB275" t="s">
        <v>47</v>
      </c>
      <c r="AC275" s="2" t="s">
        <v>1087</v>
      </c>
      <c r="AD275" t="s">
        <v>41</v>
      </c>
      <c r="AE275" t="s">
        <v>41</v>
      </c>
      <c r="AF275" t="s">
        <v>41</v>
      </c>
      <c r="AG275" t="s">
        <v>41</v>
      </c>
      <c r="AH275" t="s">
        <v>41</v>
      </c>
      <c r="AI275" s="2" t="s">
        <v>41</v>
      </c>
    </row>
    <row r="276" spans="1:35" ht="409.5" x14ac:dyDescent="0.25">
      <c r="A276" s="8" t="s">
        <v>1079</v>
      </c>
      <c r="B276" s="6" t="s">
        <v>283</v>
      </c>
      <c r="C276" s="7">
        <v>46108</v>
      </c>
      <c r="D276" s="9" t="str">
        <f>HYPERLINK("https://www.epingalert.org/en/Search?viewData= G/TBT/N/BDI/729, G/TBT/N/KEN/2016, G/TBT/N/RWA/1372, G/TBT/N/TZA/1562, G/TBT/N/UGA/2328"," G/TBT/N/BDI/729, G/TBT/N/KEN/2016, G/TBT/N/RWA/1372, G/TBT/N/TZA/1562, G/TBT/N/UGA/2328")</f>
        <v xml:space="preserve"> G/TBT/N/BDI/729, G/TBT/N/KEN/2016, G/TBT/N/RWA/1372, G/TBT/N/TZA/1562, G/TBT/N/UGA/2328</v>
      </c>
      <c r="E276" s="8" t="s">
        <v>1084</v>
      </c>
      <c r="F276" s="8" t="s">
        <v>1085</v>
      </c>
      <c r="H276" s="8" t="s">
        <v>1080</v>
      </c>
      <c r="I276" s="8" t="s">
        <v>381</v>
      </c>
      <c r="J276" s="8" t="s">
        <v>1081</v>
      </c>
      <c r="K276" s="8" t="s">
        <v>41</v>
      </c>
      <c r="L276" s="8" t="s">
        <v>41</v>
      </c>
      <c r="M276" s="6"/>
      <c r="N276" s="7">
        <v>46168</v>
      </c>
      <c r="O276" s="7" t="s">
        <v>1020</v>
      </c>
      <c r="P276" s="7" t="s">
        <v>42</v>
      </c>
      <c r="Q276" s="6" t="s">
        <v>44</v>
      </c>
      <c r="R276" s="8" t="s">
        <v>1086</v>
      </c>
      <c r="S276" t="str">
        <f>HYPERLINK("https://docs.wto.org/imrd/directdoc.asp?DDFDocuments/t/G/TBTN26/BDI729.docx", "https://docs.wto.org/imrd/directdoc.asp?DDFDocuments/t/G/TBTN26/BDI729.docx")</f>
        <v>https://docs.wto.org/imrd/directdoc.asp?DDFDocuments/t/G/TBTN26/BDI729.docx</v>
      </c>
      <c r="T276" t="str">
        <f>HYPERLINK("https://docs.wto.org/imrd/directdoc.asp?DDFDocuments/u/G/TBTN26/BDI729.docx", "https://docs.wto.org/imrd/directdoc.asp?DDFDocuments/u/G/TBTN26/BDI729.docx")</f>
        <v>https://docs.wto.org/imrd/directdoc.asp?DDFDocuments/u/G/TBTN26/BDI729.docx</v>
      </c>
      <c r="U276" t="str">
        <f>HYPERLINK("https://docs.wto.org/imrd/directdoc.asp?DDFDocuments/v/G/TBTN26/BDI729.docx", "https://docs.wto.org/imrd/directdoc.asp?DDFDocuments/v/G/TBTN26/BDI729.docx")</f>
        <v>https://docs.wto.org/imrd/directdoc.asp?DDFDocuments/v/G/TBTN26/BDI729.docx</v>
      </c>
      <c r="V276" t="s">
        <v>46</v>
      </c>
      <c r="W276" t="s">
        <v>47</v>
      </c>
      <c r="X276" t="s">
        <v>47</v>
      </c>
      <c r="Y276" t="s">
        <v>47</v>
      </c>
      <c r="Z276" t="s">
        <v>47</v>
      </c>
      <c r="AA276" t="s">
        <v>47</v>
      </c>
      <c r="AB276" t="s">
        <v>47</v>
      </c>
      <c r="AC276" s="2" t="s">
        <v>1087</v>
      </c>
      <c r="AD276" t="s">
        <v>41</v>
      </c>
      <c r="AE276" t="s">
        <v>41</v>
      </c>
      <c r="AF276" t="s">
        <v>41</v>
      </c>
      <c r="AG276" t="s">
        <v>41</v>
      </c>
      <c r="AH276" t="s">
        <v>41</v>
      </c>
      <c r="AI276" s="2" t="s">
        <v>41</v>
      </c>
    </row>
    <row r="277" spans="1:35" ht="409.5" x14ac:dyDescent="0.25">
      <c r="A277" s="8" t="s">
        <v>1079</v>
      </c>
      <c r="B277" s="6" t="s">
        <v>284</v>
      </c>
      <c r="C277" s="7">
        <v>46108</v>
      </c>
      <c r="D277" s="9" t="str">
        <f>HYPERLINK("https://www.epingalert.org/en/Search?viewData= G/TBT/N/BDI/729, G/TBT/N/KEN/2016, G/TBT/N/RWA/1372, G/TBT/N/TZA/1562, G/TBT/N/UGA/2328"," G/TBT/N/BDI/729, G/TBT/N/KEN/2016, G/TBT/N/RWA/1372, G/TBT/N/TZA/1562, G/TBT/N/UGA/2328")</f>
        <v xml:space="preserve"> G/TBT/N/BDI/729, G/TBT/N/KEN/2016, G/TBT/N/RWA/1372, G/TBT/N/TZA/1562, G/TBT/N/UGA/2328</v>
      </c>
      <c r="E277" s="8" t="s">
        <v>1084</v>
      </c>
      <c r="F277" s="8" t="s">
        <v>1085</v>
      </c>
      <c r="H277" s="8" t="s">
        <v>1080</v>
      </c>
      <c r="I277" s="8" t="s">
        <v>381</v>
      </c>
      <c r="J277" s="8" t="s">
        <v>1081</v>
      </c>
      <c r="K277" s="8" t="s">
        <v>41</v>
      </c>
      <c r="L277" s="8" t="s">
        <v>41</v>
      </c>
      <c r="M277" s="6"/>
      <c r="N277" s="7">
        <v>46168</v>
      </c>
      <c r="O277" s="7" t="s">
        <v>1020</v>
      </c>
      <c r="P277" s="7" t="s">
        <v>42</v>
      </c>
      <c r="Q277" s="6" t="s">
        <v>44</v>
      </c>
      <c r="R277" s="8" t="s">
        <v>1086</v>
      </c>
      <c r="S277" t="str">
        <f>HYPERLINK("https://docs.wto.org/imrd/directdoc.asp?DDFDocuments/t/G/TBTN26/BDI729.docx", "https://docs.wto.org/imrd/directdoc.asp?DDFDocuments/t/G/TBTN26/BDI729.docx")</f>
        <v>https://docs.wto.org/imrd/directdoc.asp?DDFDocuments/t/G/TBTN26/BDI729.docx</v>
      </c>
      <c r="T277" t="str">
        <f>HYPERLINK("https://docs.wto.org/imrd/directdoc.asp?DDFDocuments/u/G/TBTN26/BDI729.docx", "https://docs.wto.org/imrd/directdoc.asp?DDFDocuments/u/G/TBTN26/BDI729.docx")</f>
        <v>https://docs.wto.org/imrd/directdoc.asp?DDFDocuments/u/G/TBTN26/BDI729.docx</v>
      </c>
      <c r="U277" t="str">
        <f>HYPERLINK("https://docs.wto.org/imrd/directdoc.asp?DDFDocuments/v/G/TBTN26/BDI729.docx", "https://docs.wto.org/imrd/directdoc.asp?DDFDocuments/v/G/TBTN26/BDI729.docx")</f>
        <v>https://docs.wto.org/imrd/directdoc.asp?DDFDocuments/v/G/TBTN26/BDI729.docx</v>
      </c>
      <c r="V277" t="s">
        <v>46</v>
      </c>
      <c r="W277" t="s">
        <v>47</v>
      </c>
      <c r="X277" t="s">
        <v>47</v>
      </c>
      <c r="Y277" t="s">
        <v>47</v>
      </c>
      <c r="Z277" t="s">
        <v>47</v>
      </c>
      <c r="AA277" t="s">
        <v>47</v>
      </c>
      <c r="AB277" t="s">
        <v>47</v>
      </c>
      <c r="AC277" s="2" t="s">
        <v>1087</v>
      </c>
      <c r="AD277" t="s">
        <v>41</v>
      </c>
      <c r="AE277" t="s">
        <v>41</v>
      </c>
      <c r="AF277" t="s">
        <v>41</v>
      </c>
      <c r="AG277" t="s">
        <v>41</v>
      </c>
      <c r="AH277" t="s">
        <v>41</v>
      </c>
      <c r="AI277" s="2" t="s">
        <v>41</v>
      </c>
    </row>
    <row r="278" spans="1:35" ht="409.5" x14ac:dyDescent="0.25">
      <c r="A278" s="8" t="s">
        <v>1079</v>
      </c>
      <c r="B278" s="6" t="s">
        <v>285</v>
      </c>
      <c r="C278" s="7">
        <v>46108</v>
      </c>
      <c r="D278" s="9" t="str">
        <f>HYPERLINK("https://www.epingalert.org/en/Search?viewData= G/TBT/N/BDI/729, G/TBT/N/KEN/2016, G/TBT/N/RWA/1372, G/TBT/N/TZA/1562, G/TBT/N/UGA/2328"," G/TBT/N/BDI/729, G/TBT/N/KEN/2016, G/TBT/N/RWA/1372, G/TBT/N/TZA/1562, G/TBT/N/UGA/2328")</f>
        <v xml:space="preserve"> G/TBT/N/BDI/729, G/TBT/N/KEN/2016, G/TBT/N/RWA/1372, G/TBT/N/TZA/1562, G/TBT/N/UGA/2328</v>
      </c>
      <c r="E278" s="8" t="s">
        <v>1084</v>
      </c>
      <c r="F278" s="8" t="s">
        <v>1085</v>
      </c>
      <c r="H278" s="8" t="s">
        <v>1080</v>
      </c>
      <c r="I278" s="8" t="s">
        <v>381</v>
      </c>
      <c r="J278" s="8" t="s">
        <v>1081</v>
      </c>
      <c r="K278" s="8" t="s">
        <v>41</v>
      </c>
      <c r="L278" s="8" t="s">
        <v>41</v>
      </c>
      <c r="M278" s="6"/>
      <c r="N278" s="7">
        <v>46168</v>
      </c>
      <c r="O278" s="7" t="s">
        <v>1020</v>
      </c>
      <c r="P278" s="7" t="s">
        <v>42</v>
      </c>
      <c r="Q278" s="6" t="s">
        <v>44</v>
      </c>
      <c r="R278" s="8" t="s">
        <v>1086</v>
      </c>
      <c r="S278" t="str">
        <f>HYPERLINK("https://docs.wto.org/imrd/directdoc.asp?DDFDocuments/t/G/TBTN26/BDI729.docx", "https://docs.wto.org/imrd/directdoc.asp?DDFDocuments/t/G/TBTN26/BDI729.docx")</f>
        <v>https://docs.wto.org/imrd/directdoc.asp?DDFDocuments/t/G/TBTN26/BDI729.docx</v>
      </c>
      <c r="T278" t="str">
        <f>HYPERLINK("https://docs.wto.org/imrd/directdoc.asp?DDFDocuments/u/G/TBTN26/BDI729.docx", "https://docs.wto.org/imrd/directdoc.asp?DDFDocuments/u/G/TBTN26/BDI729.docx")</f>
        <v>https://docs.wto.org/imrd/directdoc.asp?DDFDocuments/u/G/TBTN26/BDI729.docx</v>
      </c>
      <c r="U278" t="str">
        <f>HYPERLINK("https://docs.wto.org/imrd/directdoc.asp?DDFDocuments/v/G/TBTN26/BDI729.docx", "https://docs.wto.org/imrd/directdoc.asp?DDFDocuments/v/G/TBTN26/BDI729.docx")</f>
        <v>https://docs.wto.org/imrd/directdoc.asp?DDFDocuments/v/G/TBTN26/BDI729.docx</v>
      </c>
      <c r="V278" t="s">
        <v>46</v>
      </c>
      <c r="W278" t="s">
        <v>47</v>
      </c>
      <c r="X278" t="s">
        <v>47</v>
      </c>
      <c r="Y278" t="s">
        <v>47</v>
      </c>
      <c r="Z278" t="s">
        <v>47</v>
      </c>
      <c r="AA278" t="s">
        <v>47</v>
      </c>
      <c r="AB278" t="s">
        <v>47</v>
      </c>
      <c r="AC278" s="2" t="s">
        <v>1087</v>
      </c>
      <c r="AD278" t="s">
        <v>41</v>
      </c>
      <c r="AE278" t="s">
        <v>41</v>
      </c>
      <c r="AF278" t="s">
        <v>41</v>
      </c>
      <c r="AG278" t="s">
        <v>41</v>
      </c>
      <c r="AH278" t="s">
        <v>41</v>
      </c>
      <c r="AI278" s="2" t="s">
        <v>41</v>
      </c>
    </row>
    <row r="279" spans="1:35" ht="409.5" x14ac:dyDescent="0.25">
      <c r="A279" s="8" t="s">
        <v>1079</v>
      </c>
      <c r="B279" s="6" t="s">
        <v>286</v>
      </c>
      <c r="C279" s="7">
        <v>46108</v>
      </c>
      <c r="D279" s="9" t="str">
        <f>HYPERLINK("https://www.epingalert.org/en/Search?viewData= G/TBT/N/BDI/729, G/TBT/N/KEN/2016, G/TBT/N/RWA/1372, G/TBT/N/TZA/1562, G/TBT/N/UGA/2328"," G/TBT/N/BDI/729, G/TBT/N/KEN/2016, G/TBT/N/RWA/1372, G/TBT/N/TZA/1562, G/TBT/N/UGA/2328")</f>
        <v xml:space="preserve"> G/TBT/N/BDI/729, G/TBT/N/KEN/2016, G/TBT/N/RWA/1372, G/TBT/N/TZA/1562, G/TBT/N/UGA/2328</v>
      </c>
      <c r="E279" s="8" t="s">
        <v>1084</v>
      </c>
      <c r="F279" s="8" t="s">
        <v>1085</v>
      </c>
      <c r="H279" s="8" t="s">
        <v>1080</v>
      </c>
      <c r="I279" s="8" t="s">
        <v>381</v>
      </c>
      <c r="J279" s="8" t="s">
        <v>1081</v>
      </c>
      <c r="K279" s="8" t="s">
        <v>41</v>
      </c>
      <c r="L279" s="8" t="s">
        <v>41</v>
      </c>
      <c r="M279" s="6"/>
      <c r="N279" s="7">
        <v>46168</v>
      </c>
      <c r="O279" s="7" t="s">
        <v>1020</v>
      </c>
      <c r="P279" s="7" t="s">
        <v>42</v>
      </c>
      <c r="Q279" s="6" t="s">
        <v>44</v>
      </c>
      <c r="R279" s="8" t="s">
        <v>1086</v>
      </c>
      <c r="S279" t="str">
        <f>HYPERLINK("https://docs.wto.org/imrd/directdoc.asp?DDFDocuments/t/G/TBTN26/BDI729.docx", "https://docs.wto.org/imrd/directdoc.asp?DDFDocuments/t/G/TBTN26/BDI729.docx")</f>
        <v>https://docs.wto.org/imrd/directdoc.asp?DDFDocuments/t/G/TBTN26/BDI729.docx</v>
      </c>
      <c r="T279" t="str">
        <f>HYPERLINK("https://docs.wto.org/imrd/directdoc.asp?DDFDocuments/u/G/TBTN26/BDI729.docx", "https://docs.wto.org/imrd/directdoc.asp?DDFDocuments/u/G/TBTN26/BDI729.docx")</f>
        <v>https://docs.wto.org/imrd/directdoc.asp?DDFDocuments/u/G/TBTN26/BDI729.docx</v>
      </c>
      <c r="U279" t="str">
        <f>HYPERLINK("https://docs.wto.org/imrd/directdoc.asp?DDFDocuments/v/G/TBTN26/BDI729.docx", "https://docs.wto.org/imrd/directdoc.asp?DDFDocuments/v/G/TBTN26/BDI729.docx")</f>
        <v>https://docs.wto.org/imrd/directdoc.asp?DDFDocuments/v/G/TBTN26/BDI729.docx</v>
      </c>
      <c r="V279" t="s">
        <v>46</v>
      </c>
      <c r="W279" t="s">
        <v>47</v>
      </c>
      <c r="X279" t="s">
        <v>47</v>
      </c>
      <c r="Y279" t="s">
        <v>47</v>
      </c>
      <c r="Z279" t="s">
        <v>47</v>
      </c>
      <c r="AA279" t="s">
        <v>47</v>
      </c>
      <c r="AB279" t="s">
        <v>47</v>
      </c>
      <c r="AC279" s="2" t="s">
        <v>1087</v>
      </c>
      <c r="AD279" t="s">
        <v>41</v>
      </c>
      <c r="AE279" t="s">
        <v>41</v>
      </c>
      <c r="AF279" t="s">
        <v>41</v>
      </c>
      <c r="AG279" t="s">
        <v>41</v>
      </c>
      <c r="AH279" t="s">
        <v>41</v>
      </c>
      <c r="AI279" s="2" t="s">
        <v>41</v>
      </c>
    </row>
    <row r="280" spans="1:35" ht="255" x14ac:dyDescent="0.25">
      <c r="A280" s="8" t="s">
        <v>1090</v>
      </c>
      <c r="B280" s="6" t="s">
        <v>98</v>
      </c>
      <c r="C280" s="7">
        <v>46108</v>
      </c>
      <c r="D280" s="9" t="str">
        <f>HYPERLINK("https://www.epingalert.org/en/Search?viewData= G/TBT/N/GBR/115"," G/TBT/N/GBR/115")</f>
        <v xml:space="preserve"> G/TBT/N/GBR/115</v>
      </c>
      <c r="E280" s="8" t="s">
        <v>1088</v>
      </c>
      <c r="F280" s="8" t="s">
        <v>1089</v>
      </c>
      <c r="H280" s="8" t="s">
        <v>1091</v>
      </c>
      <c r="I280" s="8" t="s">
        <v>1092</v>
      </c>
      <c r="J280" s="8" t="s">
        <v>205</v>
      </c>
      <c r="K280" s="8" t="s">
        <v>1093</v>
      </c>
      <c r="L280" s="8" t="s">
        <v>41</v>
      </c>
      <c r="M280" s="6"/>
      <c r="N280" s="7">
        <v>46168</v>
      </c>
      <c r="O280" s="7" t="s">
        <v>1094</v>
      </c>
      <c r="P280" s="7" t="s">
        <v>1095</v>
      </c>
      <c r="Q280" s="6" t="s">
        <v>44</v>
      </c>
      <c r="R280" s="8" t="s">
        <v>1096</v>
      </c>
      <c r="S280" t="str">
        <f>HYPERLINK("https://docs.wto.org/imrd/directdoc.asp?DDFDocuments/t/G/TBTN26/GBR115.docx", "https://docs.wto.org/imrd/directdoc.asp?DDFDocuments/t/G/TBTN26/GBR115.docx")</f>
        <v>https://docs.wto.org/imrd/directdoc.asp?DDFDocuments/t/G/TBTN26/GBR115.docx</v>
      </c>
      <c r="T280" t="str">
        <f>HYPERLINK("https://docs.wto.org/imrd/directdoc.asp?DDFDocuments/u/G/TBTN26/GBR115.docx", "https://docs.wto.org/imrd/directdoc.asp?DDFDocuments/u/G/TBTN26/GBR115.docx")</f>
        <v>https://docs.wto.org/imrd/directdoc.asp?DDFDocuments/u/G/TBTN26/GBR115.docx</v>
      </c>
      <c r="U280" t="str">
        <f>HYPERLINK("https://docs.wto.org/imrd/directdoc.asp?DDFDocuments/v/G/TBTN26/GBR115.docx", "https://docs.wto.org/imrd/directdoc.asp?DDFDocuments/v/G/TBTN26/GBR115.docx")</f>
        <v>https://docs.wto.org/imrd/directdoc.asp?DDFDocuments/v/G/TBTN26/GBR115.docx</v>
      </c>
      <c r="V280" t="s">
        <v>46</v>
      </c>
      <c r="W280" t="s">
        <v>47</v>
      </c>
      <c r="X280" t="s">
        <v>47</v>
      </c>
      <c r="Y280" t="s">
        <v>47</v>
      </c>
      <c r="Z280" t="s">
        <v>47</v>
      </c>
      <c r="AA280" t="s">
        <v>47</v>
      </c>
      <c r="AB280" t="s">
        <v>47</v>
      </c>
      <c r="AC280" s="2" t="s">
        <v>1097</v>
      </c>
      <c r="AD280" t="s">
        <v>41</v>
      </c>
      <c r="AE280" t="s">
        <v>41</v>
      </c>
      <c r="AF280" t="s">
        <v>41</v>
      </c>
      <c r="AG280" t="s">
        <v>41</v>
      </c>
      <c r="AH280" t="s">
        <v>41</v>
      </c>
      <c r="AI280" s="2" t="s">
        <v>41</v>
      </c>
    </row>
    <row r="281" spans="1:35" ht="75" x14ac:dyDescent="0.25">
      <c r="A281" s="8" t="s">
        <v>1100</v>
      </c>
      <c r="B281" s="6" t="s">
        <v>683</v>
      </c>
      <c r="C281" s="7">
        <v>46108</v>
      </c>
      <c r="D281" s="9" t="str">
        <f>HYPERLINK("https://www.epingalert.org/en/Search?viewData= G/TBT/N/KOR/1346"," G/TBT/N/KOR/1346")</f>
        <v xml:space="preserve"> G/TBT/N/KOR/1346</v>
      </c>
      <c r="E281" s="8" t="s">
        <v>1098</v>
      </c>
      <c r="F281" s="8" t="s">
        <v>1099</v>
      </c>
      <c r="H281" s="8" t="s">
        <v>41</v>
      </c>
      <c r="I281" s="8" t="s">
        <v>1101</v>
      </c>
      <c r="J281" s="8" t="s">
        <v>75</v>
      </c>
      <c r="K281" s="8" t="s">
        <v>41</v>
      </c>
      <c r="L281" s="8" t="s">
        <v>76</v>
      </c>
      <c r="M281" s="6"/>
      <c r="N281" s="7">
        <v>46168</v>
      </c>
      <c r="O281" s="7" t="s">
        <v>42</v>
      </c>
      <c r="P281" s="7" t="s">
        <v>42</v>
      </c>
      <c r="Q281" s="6" t="s">
        <v>44</v>
      </c>
      <c r="R281" s="8" t="s">
        <v>1102</v>
      </c>
      <c r="S281" t="str">
        <f>HYPERLINK("https://docs.wto.org/imrd/directdoc.asp?DDFDocuments/t/G/TBTN26/KOR1346.docx", "https://docs.wto.org/imrd/directdoc.asp?DDFDocuments/t/G/TBTN26/KOR1346.docx")</f>
        <v>https://docs.wto.org/imrd/directdoc.asp?DDFDocuments/t/G/TBTN26/KOR1346.docx</v>
      </c>
      <c r="T281" t="str">
        <f>HYPERLINK("https://docs.wto.org/imrd/directdoc.asp?DDFDocuments/u/G/TBTN26/KOR1346.docx", "https://docs.wto.org/imrd/directdoc.asp?DDFDocuments/u/G/TBTN26/KOR1346.docx")</f>
        <v>https://docs.wto.org/imrd/directdoc.asp?DDFDocuments/u/G/TBTN26/KOR1346.docx</v>
      </c>
      <c r="U281" t="str">
        <f>HYPERLINK("https://docs.wto.org/imrd/directdoc.asp?DDFDocuments/v/G/TBTN26/KOR1346.docx", "https://docs.wto.org/imrd/directdoc.asp?DDFDocuments/v/G/TBTN26/KOR1346.docx")</f>
        <v>https://docs.wto.org/imrd/directdoc.asp?DDFDocuments/v/G/TBTN26/KOR1346.docx</v>
      </c>
      <c r="V281" t="s">
        <v>46</v>
      </c>
      <c r="W281" t="s">
        <v>47</v>
      </c>
      <c r="X281" t="s">
        <v>47</v>
      </c>
      <c r="Y281" t="s">
        <v>47</v>
      </c>
      <c r="Z281" t="s">
        <v>47</v>
      </c>
      <c r="AA281" t="s">
        <v>47</v>
      </c>
      <c r="AB281" t="s">
        <v>47</v>
      </c>
      <c r="AC281" s="2" t="s">
        <v>1103</v>
      </c>
      <c r="AD281" t="s">
        <v>41</v>
      </c>
      <c r="AE281" t="s">
        <v>41</v>
      </c>
      <c r="AF281" t="s">
        <v>41</v>
      </c>
      <c r="AG281" t="s">
        <v>41</v>
      </c>
      <c r="AH281" t="s">
        <v>41</v>
      </c>
      <c r="AI281" s="2" t="s">
        <v>41</v>
      </c>
    </row>
    <row r="282" spans="1:35" ht="120" x14ac:dyDescent="0.25">
      <c r="A282" s="8" t="s">
        <v>1106</v>
      </c>
      <c r="B282" s="6" t="s">
        <v>699</v>
      </c>
      <c r="C282" s="7">
        <v>46108</v>
      </c>
      <c r="D282" s="9" t="str">
        <f>HYPERLINK("https://www.epingalert.org/en/Search?viewData= G/TBT/N/SLV/237"," G/TBT/N/SLV/237")</f>
        <v xml:space="preserve"> G/TBT/N/SLV/237</v>
      </c>
      <c r="E282" s="8" t="s">
        <v>1104</v>
      </c>
      <c r="F282" s="8" t="s">
        <v>1105</v>
      </c>
      <c r="H282" s="8" t="s">
        <v>41</v>
      </c>
      <c r="I282" s="8" t="s">
        <v>1107</v>
      </c>
      <c r="J282" s="8" t="s">
        <v>194</v>
      </c>
      <c r="K282" s="8" t="s">
        <v>41</v>
      </c>
      <c r="L282" s="8" t="s">
        <v>41</v>
      </c>
      <c r="M282" s="6"/>
      <c r="N282" s="7">
        <v>46168</v>
      </c>
      <c r="O282" s="7" t="s">
        <v>42</v>
      </c>
      <c r="P282" s="7" t="s">
        <v>42</v>
      </c>
      <c r="Q282" s="6" t="s">
        <v>44</v>
      </c>
      <c r="R282" s="8" t="s">
        <v>1108</v>
      </c>
      <c r="S282" t="str">
        <f>HYPERLINK("https://docs.wto.org/imrd/directdoc.asp?DDFDocuments/t/G/TBTN26/SLV237.docx", "https://docs.wto.org/imrd/directdoc.asp?DDFDocuments/t/G/TBTN26/SLV237.docx")</f>
        <v>https://docs.wto.org/imrd/directdoc.asp?DDFDocuments/t/G/TBTN26/SLV237.docx</v>
      </c>
      <c r="T282" t="str">
        <f>HYPERLINK("https://docs.wto.org/imrd/directdoc.asp?DDFDocuments/u/G/TBTN26/SLV237.docx", "https://docs.wto.org/imrd/directdoc.asp?DDFDocuments/u/G/TBTN26/SLV237.docx")</f>
        <v>https://docs.wto.org/imrd/directdoc.asp?DDFDocuments/u/G/TBTN26/SLV237.docx</v>
      </c>
      <c r="U282" t="str">
        <f>HYPERLINK("https://docs.wto.org/imrd/directdoc.asp?DDFDocuments/v/G/TBTN26/SLV237.docx", "https://docs.wto.org/imrd/directdoc.asp?DDFDocuments/v/G/TBTN26/SLV237.docx")</f>
        <v>https://docs.wto.org/imrd/directdoc.asp?DDFDocuments/v/G/TBTN26/SLV237.docx</v>
      </c>
      <c r="V282" t="s">
        <v>46</v>
      </c>
      <c r="W282" t="s">
        <v>47</v>
      </c>
      <c r="X282" t="s">
        <v>47</v>
      </c>
      <c r="Y282" t="s">
        <v>47</v>
      </c>
      <c r="Z282" t="s">
        <v>47</v>
      </c>
      <c r="AA282" t="s">
        <v>47</v>
      </c>
      <c r="AB282" t="s">
        <v>47</v>
      </c>
      <c r="AC282" s="2" t="s">
        <v>1109</v>
      </c>
      <c r="AD282" t="s">
        <v>41</v>
      </c>
      <c r="AE282" t="s">
        <v>41</v>
      </c>
      <c r="AF282" t="s">
        <v>41</v>
      </c>
      <c r="AG282" t="s">
        <v>41</v>
      </c>
      <c r="AH282" t="s">
        <v>41</v>
      </c>
      <c r="AI282" s="2" t="s">
        <v>41</v>
      </c>
    </row>
    <row r="283" spans="1:35" ht="75" x14ac:dyDescent="0.25">
      <c r="A283" s="8" t="s">
        <v>1112</v>
      </c>
      <c r="B283" s="6" t="s">
        <v>86</v>
      </c>
      <c r="C283" s="7">
        <v>46108</v>
      </c>
      <c r="D283" s="9" t="str">
        <f>HYPERLINK("https://www.epingalert.org/en/Search?viewData= G/TBT/N/TPKM/589"," G/TBT/N/TPKM/589")</f>
        <v xml:space="preserve"> G/TBT/N/TPKM/589</v>
      </c>
      <c r="E283" s="8" t="s">
        <v>1110</v>
      </c>
      <c r="F283" s="8" t="s">
        <v>1111</v>
      </c>
      <c r="H283" s="8" t="s">
        <v>1113</v>
      </c>
      <c r="I283" s="8" t="s">
        <v>1114</v>
      </c>
      <c r="J283" s="8" t="s">
        <v>1115</v>
      </c>
      <c r="K283" s="8" t="s">
        <v>1116</v>
      </c>
      <c r="L283" s="8" t="s">
        <v>41</v>
      </c>
      <c r="M283" s="6"/>
      <c r="N283" s="7">
        <v>46168</v>
      </c>
      <c r="O283" s="7" t="s">
        <v>42</v>
      </c>
      <c r="P283" s="7" t="s">
        <v>42</v>
      </c>
      <c r="Q283" s="6" t="s">
        <v>44</v>
      </c>
      <c r="R283" s="8" t="s">
        <v>1117</v>
      </c>
      <c r="S283" t="str">
        <f>HYPERLINK("https://docs.wto.org/imrd/directdoc.asp?DDFDocuments/t/G/TBTN26/TPKM589.docx", "https://docs.wto.org/imrd/directdoc.asp?DDFDocuments/t/G/TBTN26/TPKM589.docx")</f>
        <v>https://docs.wto.org/imrd/directdoc.asp?DDFDocuments/t/G/TBTN26/TPKM589.docx</v>
      </c>
      <c r="T283" t="str">
        <f>HYPERLINK("https://docs.wto.org/imrd/directdoc.asp?DDFDocuments/u/G/TBTN26/TPKM589.docx", "https://docs.wto.org/imrd/directdoc.asp?DDFDocuments/u/G/TBTN26/TPKM589.docx")</f>
        <v>https://docs.wto.org/imrd/directdoc.asp?DDFDocuments/u/G/TBTN26/TPKM589.docx</v>
      </c>
      <c r="U283" t="str">
        <f>HYPERLINK("https://docs.wto.org/imrd/directdoc.asp?DDFDocuments/v/G/TBTN26/TPKM589.docx", "https://docs.wto.org/imrd/directdoc.asp?DDFDocuments/v/G/TBTN26/TPKM589.docx")</f>
        <v>https://docs.wto.org/imrd/directdoc.asp?DDFDocuments/v/G/TBTN26/TPKM589.docx</v>
      </c>
      <c r="V283" t="s">
        <v>46</v>
      </c>
      <c r="W283" t="s">
        <v>47</v>
      </c>
      <c r="X283" t="s">
        <v>46</v>
      </c>
      <c r="Y283" t="s">
        <v>47</v>
      </c>
      <c r="Z283" t="s">
        <v>47</v>
      </c>
      <c r="AA283" t="s">
        <v>47</v>
      </c>
      <c r="AB283" t="s">
        <v>47</v>
      </c>
      <c r="AC283" s="2" t="s">
        <v>1118</v>
      </c>
      <c r="AD283" t="s">
        <v>41</v>
      </c>
      <c r="AE283" t="s">
        <v>41</v>
      </c>
      <c r="AF283" t="s">
        <v>41</v>
      </c>
      <c r="AG283" t="s">
        <v>41</v>
      </c>
      <c r="AH283" t="s">
        <v>41</v>
      </c>
      <c r="AI283" s="2" t="s">
        <v>41</v>
      </c>
    </row>
    <row r="284" spans="1:35" ht="30" x14ac:dyDescent="0.25">
      <c r="A284" s="8" t="s">
        <v>1121</v>
      </c>
      <c r="B284" s="6" t="s">
        <v>157</v>
      </c>
      <c r="C284" s="7">
        <v>46107</v>
      </c>
      <c r="D284" s="9" t="str">
        <f t="shared" ref="D284:D289" si="8">HYPERLINK("https://www.epingalert.org/en/Search?viewData= G/TBT/N/ARE/698, G/TBT/N/BHR/776, G/TBT/N/KWT/760, G/TBT/N/OMN/599, G/TBT/N/QAT/750, G/TBT/N/SAU/1433"," G/TBT/N/ARE/698, G/TBT/N/BHR/776, G/TBT/N/KWT/760, G/TBT/N/OMN/599, G/TBT/N/QAT/750, G/TBT/N/SAU/1433")</f>
        <v xml:space="preserve"> G/TBT/N/ARE/698, G/TBT/N/BHR/776, G/TBT/N/KWT/760, G/TBT/N/OMN/599, G/TBT/N/QAT/750, G/TBT/N/SAU/1433</v>
      </c>
      <c r="E284" s="8" t="s">
        <v>1119</v>
      </c>
      <c r="F284" s="8" t="s">
        <v>1120</v>
      </c>
      <c r="H284" s="8" t="s">
        <v>1122</v>
      </c>
      <c r="I284" s="8" t="s">
        <v>946</v>
      </c>
      <c r="J284" s="8" t="s">
        <v>119</v>
      </c>
      <c r="K284" s="8" t="s">
        <v>1123</v>
      </c>
      <c r="L284" s="8" t="s">
        <v>55</v>
      </c>
      <c r="M284" s="6"/>
      <c r="N284" s="7">
        <v>46167</v>
      </c>
      <c r="O284" s="7" t="s">
        <v>42</v>
      </c>
      <c r="P284" s="7" t="s">
        <v>1124</v>
      </c>
      <c r="Q284" s="6" t="s">
        <v>44</v>
      </c>
      <c r="R284" s="8" t="s">
        <v>1125</v>
      </c>
      <c r="S284" t="str">
        <f t="shared" ref="S284:S289" si="9">HYPERLINK("https://docs.wto.org/imrd/directdoc.asp?DDFDocuments/t/G/TBTN26/ARE698.docx", "https://docs.wto.org/imrd/directdoc.asp?DDFDocuments/t/G/TBTN26/ARE698.docx")</f>
        <v>https://docs.wto.org/imrd/directdoc.asp?DDFDocuments/t/G/TBTN26/ARE698.docx</v>
      </c>
      <c r="T284" t="str">
        <f t="shared" ref="T284:T289" si="10">HYPERLINK("https://docs.wto.org/imrd/directdoc.asp?DDFDocuments/u/G/TBTN26/ARE698.docx", "https://docs.wto.org/imrd/directdoc.asp?DDFDocuments/u/G/TBTN26/ARE698.docx")</f>
        <v>https://docs.wto.org/imrd/directdoc.asp?DDFDocuments/u/G/TBTN26/ARE698.docx</v>
      </c>
      <c r="U284" t="str">
        <f t="shared" ref="U284:U289" si="11">HYPERLINK("https://docs.wto.org/imrd/directdoc.asp?DDFDocuments/v/G/TBTN26/ARE698.docx", "https://docs.wto.org/imrd/directdoc.asp?DDFDocuments/v/G/TBTN26/ARE698.docx")</f>
        <v>https://docs.wto.org/imrd/directdoc.asp?DDFDocuments/v/G/TBTN26/ARE698.docx</v>
      </c>
      <c r="V284" t="s">
        <v>46</v>
      </c>
      <c r="W284" t="s">
        <v>47</v>
      </c>
      <c r="X284" t="s">
        <v>46</v>
      </c>
      <c r="Y284" t="s">
        <v>47</v>
      </c>
      <c r="Z284" t="s">
        <v>47</v>
      </c>
      <c r="AA284" t="s">
        <v>47</v>
      </c>
      <c r="AB284" t="s">
        <v>47</v>
      </c>
      <c r="AC284" s="2" t="s">
        <v>1126</v>
      </c>
      <c r="AD284" t="s">
        <v>41</v>
      </c>
      <c r="AE284" t="s">
        <v>41</v>
      </c>
      <c r="AF284" t="s">
        <v>41</v>
      </c>
      <c r="AG284" t="s">
        <v>41</v>
      </c>
      <c r="AH284" t="s">
        <v>41</v>
      </c>
      <c r="AI284" s="2" t="s">
        <v>41</v>
      </c>
    </row>
    <row r="285" spans="1:35" ht="30" x14ac:dyDescent="0.25">
      <c r="A285" s="8" t="s">
        <v>1121</v>
      </c>
      <c r="B285" s="6" t="s">
        <v>166</v>
      </c>
      <c r="C285" s="7">
        <v>46107</v>
      </c>
      <c r="D285" s="9" t="str">
        <f t="shared" si="8"/>
        <v xml:space="preserve"> G/TBT/N/ARE/698, G/TBT/N/BHR/776, G/TBT/N/KWT/760, G/TBT/N/OMN/599, G/TBT/N/QAT/750, G/TBT/N/SAU/1433</v>
      </c>
      <c r="E285" s="8" t="s">
        <v>1119</v>
      </c>
      <c r="F285" s="8" t="s">
        <v>1120</v>
      </c>
      <c r="H285" s="8" t="s">
        <v>1122</v>
      </c>
      <c r="I285" s="8" t="s">
        <v>946</v>
      </c>
      <c r="J285" s="8" t="s">
        <v>119</v>
      </c>
      <c r="K285" s="8" t="s">
        <v>1123</v>
      </c>
      <c r="L285" s="8" t="s">
        <v>55</v>
      </c>
      <c r="M285" s="6"/>
      <c r="N285" s="7">
        <v>46167</v>
      </c>
      <c r="O285" s="7" t="s">
        <v>42</v>
      </c>
      <c r="P285" s="7" t="s">
        <v>1124</v>
      </c>
      <c r="Q285" s="6" t="s">
        <v>44</v>
      </c>
      <c r="R285" s="8" t="s">
        <v>1125</v>
      </c>
      <c r="S285" t="str">
        <f t="shared" si="9"/>
        <v>https://docs.wto.org/imrd/directdoc.asp?DDFDocuments/t/G/TBTN26/ARE698.docx</v>
      </c>
      <c r="T285" t="str">
        <f t="shared" si="10"/>
        <v>https://docs.wto.org/imrd/directdoc.asp?DDFDocuments/u/G/TBTN26/ARE698.docx</v>
      </c>
      <c r="U285" t="str">
        <f t="shared" si="11"/>
        <v>https://docs.wto.org/imrd/directdoc.asp?DDFDocuments/v/G/TBTN26/ARE698.docx</v>
      </c>
      <c r="V285" t="s">
        <v>46</v>
      </c>
      <c r="W285" t="s">
        <v>47</v>
      </c>
      <c r="X285" t="s">
        <v>46</v>
      </c>
      <c r="Y285" t="s">
        <v>47</v>
      </c>
      <c r="Z285" t="s">
        <v>47</v>
      </c>
      <c r="AA285" t="s">
        <v>47</v>
      </c>
      <c r="AB285" t="s">
        <v>47</v>
      </c>
      <c r="AC285" s="2" t="s">
        <v>1126</v>
      </c>
      <c r="AD285" t="s">
        <v>41</v>
      </c>
      <c r="AE285" t="s">
        <v>41</v>
      </c>
      <c r="AF285" t="s">
        <v>41</v>
      </c>
      <c r="AG285" t="s">
        <v>41</v>
      </c>
      <c r="AH285" t="s">
        <v>41</v>
      </c>
      <c r="AI285" s="2" t="s">
        <v>41</v>
      </c>
    </row>
    <row r="286" spans="1:35" ht="30" x14ac:dyDescent="0.25">
      <c r="A286" s="8" t="s">
        <v>1121</v>
      </c>
      <c r="B286" s="6" t="s">
        <v>167</v>
      </c>
      <c r="C286" s="7">
        <v>46107</v>
      </c>
      <c r="D286" s="9" t="str">
        <f t="shared" si="8"/>
        <v xml:space="preserve"> G/TBT/N/ARE/698, G/TBT/N/BHR/776, G/TBT/N/KWT/760, G/TBT/N/OMN/599, G/TBT/N/QAT/750, G/TBT/N/SAU/1433</v>
      </c>
      <c r="E286" s="8" t="s">
        <v>1119</v>
      </c>
      <c r="F286" s="8" t="s">
        <v>1120</v>
      </c>
      <c r="H286" s="8" t="s">
        <v>1122</v>
      </c>
      <c r="I286" s="8" t="s">
        <v>946</v>
      </c>
      <c r="J286" s="8" t="s">
        <v>119</v>
      </c>
      <c r="K286" s="8" t="s">
        <v>1123</v>
      </c>
      <c r="L286" s="8" t="s">
        <v>55</v>
      </c>
      <c r="M286" s="6"/>
      <c r="N286" s="7">
        <v>46167</v>
      </c>
      <c r="O286" s="7" t="s">
        <v>42</v>
      </c>
      <c r="P286" s="7" t="s">
        <v>1124</v>
      </c>
      <c r="Q286" s="6" t="s">
        <v>44</v>
      </c>
      <c r="R286" s="8" t="s">
        <v>1125</v>
      </c>
      <c r="S286" t="str">
        <f t="shared" si="9"/>
        <v>https://docs.wto.org/imrd/directdoc.asp?DDFDocuments/t/G/TBTN26/ARE698.docx</v>
      </c>
      <c r="T286" t="str">
        <f t="shared" si="10"/>
        <v>https://docs.wto.org/imrd/directdoc.asp?DDFDocuments/u/G/TBTN26/ARE698.docx</v>
      </c>
      <c r="U286" t="str">
        <f t="shared" si="11"/>
        <v>https://docs.wto.org/imrd/directdoc.asp?DDFDocuments/v/G/TBTN26/ARE698.docx</v>
      </c>
      <c r="V286" t="s">
        <v>46</v>
      </c>
      <c r="W286" t="s">
        <v>47</v>
      </c>
      <c r="X286" t="s">
        <v>46</v>
      </c>
      <c r="Y286" t="s">
        <v>47</v>
      </c>
      <c r="Z286" t="s">
        <v>47</v>
      </c>
      <c r="AA286" t="s">
        <v>47</v>
      </c>
      <c r="AB286" t="s">
        <v>47</v>
      </c>
      <c r="AC286" s="2" t="s">
        <v>1126</v>
      </c>
      <c r="AD286" t="s">
        <v>41</v>
      </c>
      <c r="AE286" t="s">
        <v>41</v>
      </c>
      <c r="AF286" t="s">
        <v>41</v>
      </c>
      <c r="AG286" t="s">
        <v>41</v>
      </c>
      <c r="AH286" t="s">
        <v>41</v>
      </c>
      <c r="AI286" s="2" t="s">
        <v>41</v>
      </c>
    </row>
    <row r="287" spans="1:35" ht="30" x14ac:dyDescent="0.25">
      <c r="A287" s="8" t="s">
        <v>1121</v>
      </c>
      <c r="B287" s="6" t="s">
        <v>168</v>
      </c>
      <c r="C287" s="7">
        <v>46107</v>
      </c>
      <c r="D287" s="9" t="str">
        <f t="shared" si="8"/>
        <v xml:space="preserve"> G/TBT/N/ARE/698, G/TBT/N/BHR/776, G/TBT/N/KWT/760, G/TBT/N/OMN/599, G/TBT/N/QAT/750, G/TBT/N/SAU/1433</v>
      </c>
      <c r="E287" s="8" t="s">
        <v>1119</v>
      </c>
      <c r="F287" s="8" t="s">
        <v>1120</v>
      </c>
      <c r="H287" s="8" t="s">
        <v>1122</v>
      </c>
      <c r="I287" s="8" t="s">
        <v>946</v>
      </c>
      <c r="J287" s="8" t="s">
        <v>119</v>
      </c>
      <c r="K287" s="8" t="s">
        <v>1123</v>
      </c>
      <c r="L287" s="8" t="s">
        <v>55</v>
      </c>
      <c r="M287" s="6"/>
      <c r="N287" s="7">
        <v>46167</v>
      </c>
      <c r="O287" s="7" t="s">
        <v>42</v>
      </c>
      <c r="P287" s="7" t="s">
        <v>1124</v>
      </c>
      <c r="Q287" s="6" t="s">
        <v>44</v>
      </c>
      <c r="R287" s="8" t="s">
        <v>1125</v>
      </c>
      <c r="S287" t="str">
        <f t="shared" si="9"/>
        <v>https://docs.wto.org/imrd/directdoc.asp?DDFDocuments/t/G/TBTN26/ARE698.docx</v>
      </c>
      <c r="T287" t="str">
        <f t="shared" si="10"/>
        <v>https://docs.wto.org/imrd/directdoc.asp?DDFDocuments/u/G/TBTN26/ARE698.docx</v>
      </c>
      <c r="U287" t="str">
        <f t="shared" si="11"/>
        <v>https://docs.wto.org/imrd/directdoc.asp?DDFDocuments/v/G/TBTN26/ARE698.docx</v>
      </c>
      <c r="V287" t="s">
        <v>46</v>
      </c>
      <c r="W287" t="s">
        <v>47</v>
      </c>
      <c r="X287" t="s">
        <v>46</v>
      </c>
      <c r="Y287" t="s">
        <v>47</v>
      </c>
      <c r="Z287" t="s">
        <v>47</v>
      </c>
      <c r="AA287" t="s">
        <v>47</v>
      </c>
      <c r="AB287" t="s">
        <v>47</v>
      </c>
      <c r="AC287" s="2" t="s">
        <v>1126</v>
      </c>
      <c r="AD287" t="s">
        <v>41</v>
      </c>
      <c r="AE287" t="s">
        <v>41</v>
      </c>
      <c r="AF287" t="s">
        <v>41</v>
      </c>
      <c r="AG287" t="s">
        <v>41</v>
      </c>
      <c r="AH287" t="s">
        <v>41</v>
      </c>
      <c r="AI287" s="2" t="s">
        <v>41</v>
      </c>
    </row>
    <row r="288" spans="1:35" ht="30" x14ac:dyDescent="0.25">
      <c r="A288" s="8" t="s">
        <v>1121</v>
      </c>
      <c r="B288" s="6" t="s">
        <v>169</v>
      </c>
      <c r="C288" s="7">
        <v>46107</v>
      </c>
      <c r="D288" s="9" t="str">
        <f t="shared" si="8"/>
        <v xml:space="preserve"> G/TBT/N/ARE/698, G/TBT/N/BHR/776, G/TBT/N/KWT/760, G/TBT/N/OMN/599, G/TBT/N/QAT/750, G/TBT/N/SAU/1433</v>
      </c>
      <c r="E288" s="8" t="s">
        <v>1119</v>
      </c>
      <c r="F288" s="8" t="s">
        <v>1120</v>
      </c>
      <c r="H288" s="8" t="s">
        <v>1122</v>
      </c>
      <c r="I288" s="8" t="s">
        <v>946</v>
      </c>
      <c r="J288" s="8" t="s">
        <v>119</v>
      </c>
      <c r="K288" s="8" t="s">
        <v>1123</v>
      </c>
      <c r="L288" s="8" t="s">
        <v>55</v>
      </c>
      <c r="M288" s="6"/>
      <c r="N288" s="7">
        <v>46167</v>
      </c>
      <c r="O288" s="7" t="s">
        <v>42</v>
      </c>
      <c r="P288" s="7" t="s">
        <v>1124</v>
      </c>
      <c r="Q288" s="6" t="s">
        <v>44</v>
      </c>
      <c r="R288" s="8" t="s">
        <v>1125</v>
      </c>
      <c r="S288" t="str">
        <f t="shared" si="9"/>
        <v>https://docs.wto.org/imrd/directdoc.asp?DDFDocuments/t/G/TBTN26/ARE698.docx</v>
      </c>
      <c r="T288" t="str">
        <f t="shared" si="10"/>
        <v>https://docs.wto.org/imrd/directdoc.asp?DDFDocuments/u/G/TBTN26/ARE698.docx</v>
      </c>
      <c r="U288" t="str">
        <f t="shared" si="11"/>
        <v>https://docs.wto.org/imrd/directdoc.asp?DDFDocuments/v/G/TBTN26/ARE698.docx</v>
      </c>
      <c r="V288" t="s">
        <v>46</v>
      </c>
      <c r="W288" t="s">
        <v>47</v>
      </c>
      <c r="X288" t="s">
        <v>46</v>
      </c>
      <c r="Y288" t="s">
        <v>47</v>
      </c>
      <c r="Z288" t="s">
        <v>47</v>
      </c>
      <c r="AA288" t="s">
        <v>47</v>
      </c>
      <c r="AB288" t="s">
        <v>47</v>
      </c>
      <c r="AC288" s="2" t="s">
        <v>1126</v>
      </c>
      <c r="AD288" t="s">
        <v>41</v>
      </c>
      <c r="AE288" t="s">
        <v>41</v>
      </c>
      <c r="AF288" t="s">
        <v>41</v>
      </c>
      <c r="AG288" t="s">
        <v>41</v>
      </c>
      <c r="AH288" t="s">
        <v>41</v>
      </c>
      <c r="AI288" s="2" t="s">
        <v>41</v>
      </c>
    </row>
    <row r="289" spans="1:35" ht="30" x14ac:dyDescent="0.25">
      <c r="A289" s="8" t="s">
        <v>1121</v>
      </c>
      <c r="B289" s="6" t="s">
        <v>170</v>
      </c>
      <c r="C289" s="7">
        <v>46107</v>
      </c>
      <c r="D289" s="9" t="str">
        <f t="shared" si="8"/>
        <v xml:space="preserve"> G/TBT/N/ARE/698, G/TBT/N/BHR/776, G/TBT/N/KWT/760, G/TBT/N/OMN/599, G/TBT/N/QAT/750, G/TBT/N/SAU/1433</v>
      </c>
      <c r="E289" s="8" t="s">
        <v>1119</v>
      </c>
      <c r="F289" s="8" t="s">
        <v>1120</v>
      </c>
      <c r="H289" s="8" t="s">
        <v>1122</v>
      </c>
      <c r="I289" s="8" t="s">
        <v>946</v>
      </c>
      <c r="J289" s="8" t="s">
        <v>119</v>
      </c>
      <c r="K289" s="8" t="s">
        <v>1123</v>
      </c>
      <c r="L289" s="8" t="s">
        <v>55</v>
      </c>
      <c r="M289" s="6"/>
      <c r="N289" s="7">
        <v>46167</v>
      </c>
      <c r="O289" s="7" t="s">
        <v>42</v>
      </c>
      <c r="P289" s="7" t="s">
        <v>1124</v>
      </c>
      <c r="Q289" s="6" t="s">
        <v>44</v>
      </c>
      <c r="R289" s="8" t="s">
        <v>1125</v>
      </c>
      <c r="S289" t="str">
        <f t="shared" si="9"/>
        <v>https://docs.wto.org/imrd/directdoc.asp?DDFDocuments/t/G/TBTN26/ARE698.docx</v>
      </c>
      <c r="T289" t="str">
        <f t="shared" si="10"/>
        <v>https://docs.wto.org/imrd/directdoc.asp?DDFDocuments/u/G/TBTN26/ARE698.docx</v>
      </c>
      <c r="U289" t="str">
        <f t="shared" si="11"/>
        <v>https://docs.wto.org/imrd/directdoc.asp?DDFDocuments/v/G/TBTN26/ARE698.docx</v>
      </c>
      <c r="V289" t="s">
        <v>46</v>
      </c>
      <c r="W289" t="s">
        <v>47</v>
      </c>
      <c r="X289" t="s">
        <v>46</v>
      </c>
      <c r="Y289" t="s">
        <v>47</v>
      </c>
      <c r="Z289" t="s">
        <v>47</v>
      </c>
      <c r="AA289" t="s">
        <v>47</v>
      </c>
      <c r="AB289" t="s">
        <v>47</v>
      </c>
      <c r="AC289" s="2" t="s">
        <v>1126</v>
      </c>
      <c r="AD289" t="s">
        <v>41</v>
      </c>
      <c r="AE289" t="s">
        <v>41</v>
      </c>
      <c r="AF289" t="s">
        <v>41</v>
      </c>
      <c r="AG289" t="s">
        <v>41</v>
      </c>
      <c r="AH289" t="s">
        <v>41</v>
      </c>
      <c r="AI289" s="2" t="s">
        <v>41</v>
      </c>
    </row>
    <row r="290" spans="1:35" ht="30" x14ac:dyDescent="0.25">
      <c r="A290" s="8" t="s">
        <v>1129</v>
      </c>
      <c r="B290" s="6" t="s">
        <v>157</v>
      </c>
      <c r="C290" s="7">
        <v>46107</v>
      </c>
      <c r="D290" s="9" t="str">
        <f t="shared" ref="D290:D295" si="12">HYPERLINK("https://www.epingalert.org/en/Search?viewData= G/TBT/N/ARE/699, G/TBT/N/BHR/777, G/TBT/N/KWT/761, G/TBT/N/OMN/600, G/TBT/N/QAT/751, G/TBT/N/SAU/1434"," G/TBT/N/ARE/699, G/TBT/N/BHR/777, G/TBT/N/KWT/761, G/TBT/N/OMN/600, G/TBT/N/QAT/751, G/TBT/N/SAU/1434")</f>
        <v xml:space="preserve"> G/TBT/N/ARE/699, G/TBT/N/BHR/777, G/TBT/N/KWT/761, G/TBT/N/OMN/600, G/TBT/N/QAT/751, G/TBT/N/SAU/1434</v>
      </c>
      <c r="E290" s="8" t="s">
        <v>1127</v>
      </c>
      <c r="F290" s="8" t="s">
        <v>1128</v>
      </c>
      <c r="H290" s="8" t="s">
        <v>1122</v>
      </c>
      <c r="I290" s="8" t="s">
        <v>946</v>
      </c>
      <c r="J290" s="8" t="s">
        <v>119</v>
      </c>
      <c r="K290" s="8" t="s">
        <v>1123</v>
      </c>
      <c r="L290" s="8" t="s">
        <v>55</v>
      </c>
      <c r="M290" s="6"/>
      <c r="N290" s="7">
        <v>46167</v>
      </c>
      <c r="O290" s="7" t="s">
        <v>42</v>
      </c>
      <c r="P290" s="7" t="s">
        <v>1124</v>
      </c>
      <c r="Q290" s="6" t="s">
        <v>44</v>
      </c>
      <c r="R290" s="8" t="s">
        <v>1130</v>
      </c>
      <c r="S290" t="str">
        <f t="shared" ref="S290:S295" si="13">HYPERLINK("https://docs.wto.org/imrd/directdoc.asp?DDFDocuments/t/G/TBTN26/ARE699.docx", "https://docs.wto.org/imrd/directdoc.asp?DDFDocuments/t/G/TBTN26/ARE699.docx")</f>
        <v>https://docs.wto.org/imrd/directdoc.asp?DDFDocuments/t/G/TBTN26/ARE699.docx</v>
      </c>
      <c r="T290" t="str">
        <f t="shared" ref="T290:T295" si="14">HYPERLINK("https://docs.wto.org/imrd/directdoc.asp?DDFDocuments/u/G/TBTN26/ARE699.docx", "https://docs.wto.org/imrd/directdoc.asp?DDFDocuments/u/G/TBTN26/ARE699.docx")</f>
        <v>https://docs.wto.org/imrd/directdoc.asp?DDFDocuments/u/G/TBTN26/ARE699.docx</v>
      </c>
      <c r="U290" t="str">
        <f t="shared" ref="U290:U295" si="15">HYPERLINK("https://docs.wto.org/imrd/directdoc.asp?DDFDocuments/v/G/TBTN26/ARE699.docx", "https://docs.wto.org/imrd/directdoc.asp?DDFDocuments/v/G/TBTN26/ARE699.docx")</f>
        <v>https://docs.wto.org/imrd/directdoc.asp?DDFDocuments/v/G/TBTN26/ARE699.docx</v>
      </c>
      <c r="V290" t="s">
        <v>46</v>
      </c>
      <c r="W290" t="s">
        <v>47</v>
      </c>
      <c r="X290" t="s">
        <v>46</v>
      </c>
      <c r="Y290" t="s">
        <v>47</v>
      </c>
      <c r="Z290" t="s">
        <v>47</v>
      </c>
      <c r="AA290" t="s">
        <v>47</v>
      </c>
      <c r="AB290" t="s">
        <v>47</v>
      </c>
      <c r="AC290" s="2" t="s">
        <v>1131</v>
      </c>
      <c r="AD290" t="s">
        <v>41</v>
      </c>
      <c r="AE290" t="s">
        <v>41</v>
      </c>
      <c r="AF290" t="s">
        <v>41</v>
      </c>
      <c r="AG290" t="s">
        <v>41</v>
      </c>
      <c r="AH290" t="s">
        <v>41</v>
      </c>
      <c r="AI290" s="2" t="s">
        <v>41</v>
      </c>
    </row>
    <row r="291" spans="1:35" ht="30" x14ac:dyDescent="0.25">
      <c r="A291" s="8" t="s">
        <v>1129</v>
      </c>
      <c r="B291" s="6" t="s">
        <v>166</v>
      </c>
      <c r="C291" s="7">
        <v>46107</v>
      </c>
      <c r="D291" s="9" t="str">
        <f t="shared" si="12"/>
        <v xml:space="preserve"> G/TBT/N/ARE/699, G/TBT/N/BHR/777, G/TBT/N/KWT/761, G/TBT/N/OMN/600, G/TBT/N/QAT/751, G/TBT/N/SAU/1434</v>
      </c>
      <c r="E291" s="8" t="s">
        <v>1127</v>
      </c>
      <c r="F291" s="8" t="s">
        <v>1128</v>
      </c>
      <c r="H291" s="8" t="s">
        <v>1122</v>
      </c>
      <c r="I291" s="8" t="s">
        <v>946</v>
      </c>
      <c r="J291" s="8" t="s">
        <v>119</v>
      </c>
      <c r="K291" s="8" t="s">
        <v>1123</v>
      </c>
      <c r="L291" s="8" t="s">
        <v>55</v>
      </c>
      <c r="M291" s="6"/>
      <c r="N291" s="7">
        <v>46167</v>
      </c>
      <c r="O291" s="7" t="s">
        <v>42</v>
      </c>
      <c r="P291" s="7" t="s">
        <v>1124</v>
      </c>
      <c r="Q291" s="6" t="s">
        <v>44</v>
      </c>
      <c r="R291" s="8" t="s">
        <v>1130</v>
      </c>
      <c r="S291" t="str">
        <f t="shared" si="13"/>
        <v>https://docs.wto.org/imrd/directdoc.asp?DDFDocuments/t/G/TBTN26/ARE699.docx</v>
      </c>
      <c r="T291" t="str">
        <f t="shared" si="14"/>
        <v>https://docs.wto.org/imrd/directdoc.asp?DDFDocuments/u/G/TBTN26/ARE699.docx</v>
      </c>
      <c r="U291" t="str">
        <f t="shared" si="15"/>
        <v>https://docs.wto.org/imrd/directdoc.asp?DDFDocuments/v/G/TBTN26/ARE699.docx</v>
      </c>
      <c r="V291" t="s">
        <v>46</v>
      </c>
      <c r="W291" t="s">
        <v>47</v>
      </c>
      <c r="X291" t="s">
        <v>46</v>
      </c>
      <c r="Y291" t="s">
        <v>47</v>
      </c>
      <c r="Z291" t="s">
        <v>47</v>
      </c>
      <c r="AA291" t="s">
        <v>47</v>
      </c>
      <c r="AB291" t="s">
        <v>47</v>
      </c>
      <c r="AC291" s="2" t="s">
        <v>1131</v>
      </c>
      <c r="AD291" t="s">
        <v>41</v>
      </c>
      <c r="AE291" t="s">
        <v>41</v>
      </c>
      <c r="AF291" t="s">
        <v>41</v>
      </c>
      <c r="AG291" t="s">
        <v>41</v>
      </c>
      <c r="AH291" t="s">
        <v>41</v>
      </c>
      <c r="AI291" s="2" t="s">
        <v>41</v>
      </c>
    </row>
    <row r="292" spans="1:35" ht="30" x14ac:dyDescent="0.25">
      <c r="A292" s="8" t="s">
        <v>1129</v>
      </c>
      <c r="B292" s="6" t="s">
        <v>167</v>
      </c>
      <c r="C292" s="7">
        <v>46107</v>
      </c>
      <c r="D292" s="9" t="str">
        <f t="shared" si="12"/>
        <v xml:space="preserve"> G/TBT/N/ARE/699, G/TBT/N/BHR/777, G/TBT/N/KWT/761, G/TBT/N/OMN/600, G/TBT/N/QAT/751, G/TBT/N/SAU/1434</v>
      </c>
      <c r="E292" s="8" t="s">
        <v>1127</v>
      </c>
      <c r="F292" s="8" t="s">
        <v>1128</v>
      </c>
      <c r="H292" s="8" t="s">
        <v>1122</v>
      </c>
      <c r="I292" s="8" t="s">
        <v>946</v>
      </c>
      <c r="J292" s="8" t="s">
        <v>119</v>
      </c>
      <c r="K292" s="8" t="s">
        <v>1123</v>
      </c>
      <c r="L292" s="8" t="s">
        <v>55</v>
      </c>
      <c r="M292" s="6"/>
      <c r="N292" s="7">
        <v>46167</v>
      </c>
      <c r="O292" s="7" t="s">
        <v>42</v>
      </c>
      <c r="P292" s="7" t="s">
        <v>1124</v>
      </c>
      <c r="Q292" s="6" t="s">
        <v>44</v>
      </c>
      <c r="R292" s="8" t="s">
        <v>1130</v>
      </c>
      <c r="S292" t="str">
        <f t="shared" si="13"/>
        <v>https://docs.wto.org/imrd/directdoc.asp?DDFDocuments/t/G/TBTN26/ARE699.docx</v>
      </c>
      <c r="T292" t="str">
        <f t="shared" si="14"/>
        <v>https://docs.wto.org/imrd/directdoc.asp?DDFDocuments/u/G/TBTN26/ARE699.docx</v>
      </c>
      <c r="U292" t="str">
        <f t="shared" si="15"/>
        <v>https://docs.wto.org/imrd/directdoc.asp?DDFDocuments/v/G/TBTN26/ARE699.docx</v>
      </c>
      <c r="V292" t="s">
        <v>46</v>
      </c>
      <c r="W292" t="s">
        <v>47</v>
      </c>
      <c r="X292" t="s">
        <v>46</v>
      </c>
      <c r="Y292" t="s">
        <v>47</v>
      </c>
      <c r="Z292" t="s">
        <v>47</v>
      </c>
      <c r="AA292" t="s">
        <v>47</v>
      </c>
      <c r="AB292" t="s">
        <v>47</v>
      </c>
      <c r="AC292" s="2" t="s">
        <v>1131</v>
      </c>
      <c r="AD292" t="s">
        <v>41</v>
      </c>
      <c r="AE292" t="s">
        <v>41</v>
      </c>
      <c r="AF292" t="s">
        <v>41</v>
      </c>
      <c r="AG292" t="s">
        <v>41</v>
      </c>
      <c r="AH292" t="s">
        <v>41</v>
      </c>
      <c r="AI292" s="2" t="s">
        <v>41</v>
      </c>
    </row>
    <row r="293" spans="1:35" ht="30" x14ac:dyDescent="0.25">
      <c r="A293" s="8" t="s">
        <v>1129</v>
      </c>
      <c r="B293" s="6" t="s">
        <v>168</v>
      </c>
      <c r="C293" s="7">
        <v>46107</v>
      </c>
      <c r="D293" s="9" t="str">
        <f t="shared" si="12"/>
        <v xml:space="preserve"> G/TBT/N/ARE/699, G/TBT/N/BHR/777, G/TBT/N/KWT/761, G/TBT/N/OMN/600, G/TBT/N/QAT/751, G/TBT/N/SAU/1434</v>
      </c>
      <c r="E293" s="8" t="s">
        <v>1127</v>
      </c>
      <c r="F293" s="8" t="s">
        <v>1128</v>
      </c>
      <c r="H293" s="8" t="s">
        <v>1122</v>
      </c>
      <c r="I293" s="8" t="s">
        <v>946</v>
      </c>
      <c r="J293" s="8" t="s">
        <v>119</v>
      </c>
      <c r="K293" s="8" t="s">
        <v>1123</v>
      </c>
      <c r="L293" s="8" t="s">
        <v>55</v>
      </c>
      <c r="M293" s="6"/>
      <c r="N293" s="7">
        <v>46167</v>
      </c>
      <c r="O293" s="7" t="s">
        <v>42</v>
      </c>
      <c r="P293" s="7" t="s">
        <v>1124</v>
      </c>
      <c r="Q293" s="6" t="s">
        <v>44</v>
      </c>
      <c r="R293" s="8" t="s">
        <v>1130</v>
      </c>
      <c r="S293" t="str">
        <f t="shared" si="13"/>
        <v>https://docs.wto.org/imrd/directdoc.asp?DDFDocuments/t/G/TBTN26/ARE699.docx</v>
      </c>
      <c r="T293" t="str">
        <f t="shared" si="14"/>
        <v>https://docs.wto.org/imrd/directdoc.asp?DDFDocuments/u/G/TBTN26/ARE699.docx</v>
      </c>
      <c r="U293" t="str">
        <f t="shared" si="15"/>
        <v>https://docs.wto.org/imrd/directdoc.asp?DDFDocuments/v/G/TBTN26/ARE699.docx</v>
      </c>
      <c r="V293" t="s">
        <v>46</v>
      </c>
      <c r="W293" t="s">
        <v>47</v>
      </c>
      <c r="X293" t="s">
        <v>46</v>
      </c>
      <c r="Y293" t="s">
        <v>47</v>
      </c>
      <c r="Z293" t="s">
        <v>47</v>
      </c>
      <c r="AA293" t="s">
        <v>47</v>
      </c>
      <c r="AB293" t="s">
        <v>47</v>
      </c>
      <c r="AC293" s="2" t="s">
        <v>1131</v>
      </c>
      <c r="AD293" t="s">
        <v>41</v>
      </c>
      <c r="AE293" t="s">
        <v>41</v>
      </c>
      <c r="AF293" t="s">
        <v>41</v>
      </c>
      <c r="AG293" t="s">
        <v>41</v>
      </c>
      <c r="AH293" t="s">
        <v>41</v>
      </c>
      <c r="AI293" s="2" t="s">
        <v>41</v>
      </c>
    </row>
    <row r="294" spans="1:35" ht="30" x14ac:dyDescent="0.25">
      <c r="A294" s="8" t="s">
        <v>1129</v>
      </c>
      <c r="B294" s="6" t="s">
        <v>169</v>
      </c>
      <c r="C294" s="7">
        <v>46107</v>
      </c>
      <c r="D294" s="9" t="str">
        <f t="shared" si="12"/>
        <v xml:space="preserve"> G/TBT/N/ARE/699, G/TBT/N/BHR/777, G/TBT/N/KWT/761, G/TBT/N/OMN/600, G/TBT/N/QAT/751, G/TBT/N/SAU/1434</v>
      </c>
      <c r="E294" s="8" t="s">
        <v>1127</v>
      </c>
      <c r="F294" s="8" t="s">
        <v>1128</v>
      </c>
      <c r="H294" s="8" t="s">
        <v>1122</v>
      </c>
      <c r="I294" s="8" t="s">
        <v>946</v>
      </c>
      <c r="J294" s="8" t="s">
        <v>119</v>
      </c>
      <c r="K294" s="8" t="s">
        <v>1123</v>
      </c>
      <c r="L294" s="8" t="s">
        <v>55</v>
      </c>
      <c r="M294" s="6"/>
      <c r="N294" s="7">
        <v>46167</v>
      </c>
      <c r="O294" s="7" t="s">
        <v>42</v>
      </c>
      <c r="P294" s="7" t="s">
        <v>1124</v>
      </c>
      <c r="Q294" s="6" t="s">
        <v>44</v>
      </c>
      <c r="R294" s="8" t="s">
        <v>1130</v>
      </c>
      <c r="S294" t="str">
        <f t="shared" si="13"/>
        <v>https://docs.wto.org/imrd/directdoc.asp?DDFDocuments/t/G/TBTN26/ARE699.docx</v>
      </c>
      <c r="T294" t="str">
        <f t="shared" si="14"/>
        <v>https://docs.wto.org/imrd/directdoc.asp?DDFDocuments/u/G/TBTN26/ARE699.docx</v>
      </c>
      <c r="U294" t="str">
        <f t="shared" si="15"/>
        <v>https://docs.wto.org/imrd/directdoc.asp?DDFDocuments/v/G/TBTN26/ARE699.docx</v>
      </c>
      <c r="V294" t="s">
        <v>46</v>
      </c>
      <c r="W294" t="s">
        <v>47</v>
      </c>
      <c r="X294" t="s">
        <v>46</v>
      </c>
      <c r="Y294" t="s">
        <v>47</v>
      </c>
      <c r="Z294" t="s">
        <v>47</v>
      </c>
      <c r="AA294" t="s">
        <v>47</v>
      </c>
      <c r="AB294" t="s">
        <v>47</v>
      </c>
      <c r="AC294" s="2" t="s">
        <v>1131</v>
      </c>
      <c r="AD294" t="s">
        <v>41</v>
      </c>
      <c r="AE294" t="s">
        <v>41</v>
      </c>
      <c r="AF294" t="s">
        <v>41</v>
      </c>
      <c r="AG294" t="s">
        <v>41</v>
      </c>
      <c r="AH294" t="s">
        <v>41</v>
      </c>
      <c r="AI294" s="2" t="s">
        <v>41</v>
      </c>
    </row>
    <row r="295" spans="1:35" ht="30" x14ac:dyDescent="0.25">
      <c r="A295" s="8" t="s">
        <v>1129</v>
      </c>
      <c r="B295" s="6" t="s">
        <v>170</v>
      </c>
      <c r="C295" s="7">
        <v>46107</v>
      </c>
      <c r="D295" s="9" t="str">
        <f t="shared" si="12"/>
        <v xml:space="preserve"> G/TBT/N/ARE/699, G/TBT/N/BHR/777, G/TBT/N/KWT/761, G/TBT/N/OMN/600, G/TBT/N/QAT/751, G/TBT/N/SAU/1434</v>
      </c>
      <c r="E295" s="8" t="s">
        <v>1127</v>
      </c>
      <c r="F295" s="8" t="s">
        <v>1128</v>
      </c>
      <c r="H295" s="8" t="s">
        <v>1122</v>
      </c>
      <c r="I295" s="8" t="s">
        <v>946</v>
      </c>
      <c r="J295" s="8" t="s">
        <v>119</v>
      </c>
      <c r="K295" s="8" t="s">
        <v>1123</v>
      </c>
      <c r="L295" s="8" t="s">
        <v>55</v>
      </c>
      <c r="M295" s="6"/>
      <c r="N295" s="7">
        <v>46167</v>
      </c>
      <c r="O295" s="7" t="s">
        <v>42</v>
      </c>
      <c r="P295" s="7" t="s">
        <v>1124</v>
      </c>
      <c r="Q295" s="6" t="s">
        <v>44</v>
      </c>
      <c r="R295" s="8" t="s">
        <v>1130</v>
      </c>
      <c r="S295" t="str">
        <f t="shared" si="13"/>
        <v>https://docs.wto.org/imrd/directdoc.asp?DDFDocuments/t/G/TBTN26/ARE699.docx</v>
      </c>
      <c r="T295" t="str">
        <f t="shared" si="14"/>
        <v>https://docs.wto.org/imrd/directdoc.asp?DDFDocuments/u/G/TBTN26/ARE699.docx</v>
      </c>
      <c r="U295" t="str">
        <f t="shared" si="15"/>
        <v>https://docs.wto.org/imrd/directdoc.asp?DDFDocuments/v/G/TBTN26/ARE699.docx</v>
      </c>
      <c r="V295" t="s">
        <v>46</v>
      </c>
      <c r="W295" t="s">
        <v>47</v>
      </c>
      <c r="X295" t="s">
        <v>46</v>
      </c>
      <c r="Y295" t="s">
        <v>47</v>
      </c>
      <c r="Z295" t="s">
        <v>47</v>
      </c>
      <c r="AA295" t="s">
        <v>47</v>
      </c>
      <c r="AB295" t="s">
        <v>47</v>
      </c>
      <c r="AC295" s="2" t="s">
        <v>1131</v>
      </c>
      <c r="AD295" t="s">
        <v>41</v>
      </c>
      <c r="AE295" t="s">
        <v>41</v>
      </c>
      <c r="AF295" t="s">
        <v>41</v>
      </c>
      <c r="AG295" t="s">
        <v>41</v>
      </c>
      <c r="AH295" t="s">
        <v>41</v>
      </c>
      <c r="AI295" s="2" t="s">
        <v>41</v>
      </c>
    </row>
    <row r="296" spans="1:35" ht="60" x14ac:dyDescent="0.25">
      <c r="A296" s="8" t="s">
        <v>1134</v>
      </c>
      <c r="B296" s="6" t="s">
        <v>106</v>
      </c>
      <c r="C296" s="7">
        <v>46107</v>
      </c>
      <c r="D296" s="9" t="str">
        <f>HYPERLINK("https://www.epingalert.org/en/Search?viewData= G/TBT/N/KAZ/34"," G/TBT/N/KAZ/34")</f>
        <v xml:space="preserve"> G/TBT/N/KAZ/34</v>
      </c>
      <c r="E296" s="8" t="s">
        <v>1132</v>
      </c>
      <c r="F296" s="8" t="s">
        <v>1133</v>
      </c>
      <c r="H296" s="8" t="s">
        <v>41</v>
      </c>
      <c r="I296" s="8" t="s">
        <v>396</v>
      </c>
      <c r="J296" s="8" t="s">
        <v>75</v>
      </c>
      <c r="K296" s="8" t="s">
        <v>41</v>
      </c>
      <c r="L296" s="8" t="s">
        <v>76</v>
      </c>
      <c r="M296" s="6"/>
      <c r="N296" s="7">
        <v>46167</v>
      </c>
      <c r="O296" s="7" t="s">
        <v>42</v>
      </c>
      <c r="P296" s="7" t="s">
        <v>42</v>
      </c>
      <c r="Q296" s="6" t="s">
        <v>44</v>
      </c>
      <c r="R296" s="6"/>
      <c r="S296" t="str">
        <f>HYPERLINK("https://docs.wto.org/imrd/directdoc.asp?DDFDocuments/t/G/TBTN26/KAZ34.docx", "https://docs.wto.org/imrd/directdoc.asp?DDFDocuments/t/G/TBTN26/KAZ34.docx")</f>
        <v>https://docs.wto.org/imrd/directdoc.asp?DDFDocuments/t/G/TBTN26/KAZ34.docx</v>
      </c>
      <c r="T296" t="str">
        <f>HYPERLINK("https://docs.wto.org/imrd/directdoc.asp?DDFDocuments/u/G/TBTN26/KAZ34.docx", "https://docs.wto.org/imrd/directdoc.asp?DDFDocuments/u/G/TBTN26/KAZ34.docx")</f>
        <v>https://docs.wto.org/imrd/directdoc.asp?DDFDocuments/u/G/TBTN26/KAZ34.docx</v>
      </c>
      <c r="U296" t="str">
        <f>HYPERLINK("https://docs.wto.org/imrd/directdoc.asp?DDFDocuments/v/G/TBTN26/KAZ34.docx", "https://docs.wto.org/imrd/directdoc.asp?DDFDocuments/v/G/TBTN26/KAZ34.docx")</f>
        <v>https://docs.wto.org/imrd/directdoc.asp?DDFDocuments/v/G/TBTN26/KAZ34.docx</v>
      </c>
      <c r="V296" t="s">
        <v>46</v>
      </c>
      <c r="W296" t="s">
        <v>47</v>
      </c>
      <c r="X296" t="s">
        <v>47</v>
      </c>
      <c r="Y296" t="s">
        <v>47</v>
      </c>
      <c r="Z296" t="s">
        <v>47</v>
      </c>
      <c r="AA296" t="s">
        <v>47</v>
      </c>
      <c r="AB296" t="s">
        <v>47</v>
      </c>
      <c r="AC296" s="2" t="s">
        <v>1135</v>
      </c>
      <c r="AD296" t="s">
        <v>41</v>
      </c>
      <c r="AE296" t="s">
        <v>41</v>
      </c>
      <c r="AF296" t="s">
        <v>41</v>
      </c>
      <c r="AG296" t="s">
        <v>41</v>
      </c>
      <c r="AH296" t="s">
        <v>41</v>
      </c>
      <c r="AI296" s="2" t="s">
        <v>41</v>
      </c>
    </row>
    <row r="297" spans="1:35" ht="165" x14ac:dyDescent="0.25">
      <c r="A297" s="8" t="s">
        <v>1138</v>
      </c>
      <c r="B297" s="6" t="s">
        <v>106</v>
      </c>
      <c r="C297" s="7">
        <v>46107</v>
      </c>
      <c r="D297" s="9" t="str">
        <f>HYPERLINK("https://www.epingalert.org/en/Search?viewData= G/TBT/N/KAZ/35"," G/TBT/N/KAZ/35")</f>
        <v xml:space="preserve"> G/TBT/N/KAZ/35</v>
      </c>
      <c r="E297" s="8" t="s">
        <v>1136</v>
      </c>
      <c r="F297" s="8" t="s">
        <v>1137</v>
      </c>
      <c r="H297" s="8" t="s">
        <v>1139</v>
      </c>
      <c r="I297" s="8" t="s">
        <v>355</v>
      </c>
      <c r="J297" s="8" t="s">
        <v>75</v>
      </c>
      <c r="K297" s="8" t="s">
        <v>41</v>
      </c>
      <c r="L297" s="8" t="s">
        <v>41</v>
      </c>
      <c r="M297" s="6"/>
      <c r="N297" s="7">
        <v>46167</v>
      </c>
      <c r="O297" s="7" t="s">
        <v>42</v>
      </c>
      <c r="P297" s="7" t="s">
        <v>42</v>
      </c>
      <c r="Q297" s="6" t="s">
        <v>44</v>
      </c>
      <c r="R297" s="6"/>
      <c r="S297" t="str">
        <f>HYPERLINK("https://docs.wto.org/imrd/directdoc.asp?DDFDocuments/t/G/TBTN26/KAZ35.docx", "https://docs.wto.org/imrd/directdoc.asp?DDFDocuments/t/G/TBTN26/KAZ35.docx")</f>
        <v>https://docs.wto.org/imrd/directdoc.asp?DDFDocuments/t/G/TBTN26/KAZ35.docx</v>
      </c>
      <c r="T297" t="str">
        <f>HYPERLINK("https://docs.wto.org/imrd/directdoc.asp?DDFDocuments/u/G/TBTN26/KAZ35.docx", "https://docs.wto.org/imrd/directdoc.asp?DDFDocuments/u/G/TBTN26/KAZ35.docx")</f>
        <v>https://docs.wto.org/imrd/directdoc.asp?DDFDocuments/u/G/TBTN26/KAZ35.docx</v>
      </c>
      <c r="U297" t="str">
        <f>HYPERLINK("https://docs.wto.org/imrd/directdoc.asp?DDFDocuments/v/G/TBTN26/KAZ35.docx", "https://docs.wto.org/imrd/directdoc.asp?DDFDocuments/v/G/TBTN26/KAZ35.docx")</f>
        <v>https://docs.wto.org/imrd/directdoc.asp?DDFDocuments/v/G/TBTN26/KAZ35.docx</v>
      </c>
      <c r="V297" t="s">
        <v>46</v>
      </c>
      <c r="W297" t="s">
        <v>47</v>
      </c>
      <c r="X297" t="s">
        <v>47</v>
      </c>
      <c r="Y297" t="s">
        <v>47</v>
      </c>
      <c r="Z297" t="s">
        <v>47</v>
      </c>
      <c r="AA297" t="s">
        <v>47</v>
      </c>
      <c r="AB297" t="s">
        <v>47</v>
      </c>
      <c r="AC297" s="2" t="s">
        <v>1140</v>
      </c>
      <c r="AD297" t="s">
        <v>41</v>
      </c>
      <c r="AE297" t="s">
        <v>41</v>
      </c>
      <c r="AF297" t="s">
        <v>41</v>
      </c>
      <c r="AG297" t="s">
        <v>41</v>
      </c>
      <c r="AH297" t="s">
        <v>41</v>
      </c>
      <c r="AI297" s="2" t="s">
        <v>41</v>
      </c>
    </row>
    <row r="298" spans="1:35" ht="165" x14ac:dyDescent="0.25">
      <c r="A298" s="8" t="s">
        <v>1143</v>
      </c>
      <c r="B298" s="6" t="s">
        <v>143</v>
      </c>
      <c r="C298" s="7">
        <v>46107</v>
      </c>
      <c r="D298" s="9" t="str">
        <f>HYPERLINK("https://www.epingalert.org/en/Search?viewData= G/TBT/N/PHL/360"," G/TBT/N/PHL/360")</f>
        <v xml:space="preserve"> G/TBT/N/PHL/360</v>
      </c>
      <c r="E298" s="8" t="s">
        <v>1141</v>
      </c>
      <c r="F298" s="8" t="s">
        <v>1142</v>
      </c>
      <c r="H298" s="8" t="s">
        <v>41</v>
      </c>
      <c r="I298" s="8" t="s">
        <v>355</v>
      </c>
      <c r="J298" s="8" t="s">
        <v>65</v>
      </c>
      <c r="K298" s="8" t="s">
        <v>1144</v>
      </c>
      <c r="L298" s="8" t="s">
        <v>41</v>
      </c>
      <c r="M298" s="6"/>
      <c r="N298" s="7">
        <v>46167</v>
      </c>
      <c r="O298" s="7" t="s">
        <v>42</v>
      </c>
      <c r="P298" s="7" t="s">
        <v>1145</v>
      </c>
      <c r="Q298" s="6" t="s">
        <v>44</v>
      </c>
      <c r="R298" s="8" t="s">
        <v>1146</v>
      </c>
      <c r="S298" t="str">
        <f>HYPERLINK("https://docs.wto.org/imrd/directdoc.asp?DDFDocuments/t/G/TBTN26/PHL360.docx", "https://docs.wto.org/imrd/directdoc.asp?DDFDocuments/t/G/TBTN26/PHL360.docx")</f>
        <v>https://docs.wto.org/imrd/directdoc.asp?DDFDocuments/t/G/TBTN26/PHL360.docx</v>
      </c>
      <c r="T298" t="str">
        <f>HYPERLINK("https://docs.wto.org/imrd/directdoc.asp?DDFDocuments/u/G/TBTN26/PHL360.docx", "https://docs.wto.org/imrd/directdoc.asp?DDFDocuments/u/G/TBTN26/PHL360.docx")</f>
        <v>https://docs.wto.org/imrd/directdoc.asp?DDFDocuments/u/G/TBTN26/PHL360.docx</v>
      </c>
      <c r="U298" t="str">
        <f>HYPERLINK("https://docs.wto.org/imrd/directdoc.asp?DDFDocuments/v/G/TBTN26/PHL360.docx", "https://docs.wto.org/imrd/directdoc.asp?DDFDocuments/v/G/TBTN26/PHL360.docx")</f>
        <v>https://docs.wto.org/imrd/directdoc.asp?DDFDocuments/v/G/TBTN26/PHL360.docx</v>
      </c>
      <c r="V298" t="s">
        <v>46</v>
      </c>
      <c r="W298" t="s">
        <v>47</v>
      </c>
      <c r="X298" t="s">
        <v>47</v>
      </c>
      <c r="Y298" t="s">
        <v>47</v>
      </c>
      <c r="Z298" t="s">
        <v>47</v>
      </c>
      <c r="AA298" t="s">
        <v>47</v>
      </c>
      <c r="AB298" t="s">
        <v>47</v>
      </c>
      <c r="AC298" s="2" t="s">
        <v>1147</v>
      </c>
      <c r="AD298" t="s">
        <v>41</v>
      </c>
      <c r="AE298" t="s">
        <v>41</v>
      </c>
      <c r="AF298" t="s">
        <v>41</v>
      </c>
      <c r="AG298" t="s">
        <v>41</v>
      </c>
      <c r="AH298" t="s">
        <v>41</v>
      </c>
      <c r="AI298" s="2" t="s">
        <v>41</v>
      </c>
    </row>
    <row r="299" spans="1:35" ht="195" x14ac:dyDescent="0.25">
      <c r="A299" s="8" t="s">
        <v>1150</v>
      </c>
      <c r="B299" s="6" t="s">
        <v>240</v>
      </c>
      <c r="C299" s="7">
        <v>46107</v>
      </c>
      <c r="D299" s="9" t="str">
        <f>HYPERLINK("https://www.epingalert.org/en/Search?viewData= G/TBT/N/VNM/395"," G/TBT/N/VNM/395")</f>
        <v xml:space="preserve"> G/TBT/N/VNM/395</v>
      </c>
      <c r="E299" s="8" t="s">
        <v>1148</v>
      </c>
      <c r="F299" s="8" t="s">
        <v>1149</v>
      </c>
      <c r="H299" s="8" t="s">
        <v>41</v>
      </c>
      <c r="I299" s="8" t="s">
        <v>1151</v>
      </c>
      <c r="J299" s="8" t="s">
        <v>65</v>
      </c>
      <c r="K299" s="8" t="s">
        <v>1152</v>
      </c>
      <c r="L299" s="8" t="s">
        <v>1153</v>
      </c>
      <c r="M299" s="6"/>
      <c r="N299" s="7">
        <v>46167</v>
      </c>
      <c r="O299" s="7" t="s">
        <v>1154</v>
      </c>
      <c r="P299" s="7" t="s">
        <v>1155</v>
      </c>
      <c r="Q299" s="6" t="s">
        <v>44</v>
      </c>
      <c r="R299" s="8" t="s">
        <v>1156</v>
      </c>
      <c r="S299" t="str">
        <f>HYPERLINK("https://docs.wto.org/imrd/directdoc.asp?DDFDocuments/t/G/TBTN26/VNM395.docx", "https://docs.wto.org/imrd/directdoc.asp?DDFDocuments/t/G/TBTN26/VNM395.docx")</f>
        <v>https://docs.wto.org/imrd/directdoc.asp?DDFDocuments/t/G/TBTN26/VNM395.docx</v>
      </c>
      <c r="T299" t="str">
        <f>HYPERLINK("https://docs.wto.org/imrd/directdoc.asp?DDFDocuments/u/G/TBTN26/VNM395.docx", "https://docs.wto.org/imrd/directdoc.asp?DDFDocuments/u/G/TBTN26/VNM395.docx")</f>
        <v>https://docs.wto.org/imrd/directdoc.asp?DDFDocuments/u/G/TBTN26/VNM395.docx</v>
      </c>
      <c r="U299" t="str">
        <f>HYPERLINK("https://docs.wto.org/imrd/directdoc.asp?DDFDocuments/v/G/TBTN26/VNM395.docx", "https://docs.wto.org/imrd/directdoc.asp?DDFDocuments/v/G/TBTN26/VNM395.docx")</f>
        <v>https://docs.wto.org/imrd/directdoc.asp?DDFDocuments/v/G/TBTN26/VNM395.docx</v>
      </c>
      <c r="V299" t="s">
        <v>46</v>
      </c>
      <c r="W299" t="s">
        <v>47</v>
      </c>
      <c r="X299" t="s">
        <v>47</v>
      </c>
      <c r="Y299" t="s">
        <v>47</v>
      </c>
      <c r="Z299" t="s">
        <v>47</v>
      </c>
      <c r="AA299" t="s">
        <v>47</v>
      </c>
      <c r="AB299" t="s">
        <v>47</v>
      </c>
      <c r="AC299" s="2" t="s">
        <v>1157</v>
      </c>
      <c r="AD299" t="s">
        <v>41</v>
      </c>
      <c r="AE299" t="s">
        <v>41</v>
      </c>
      <c r="AF299" t="s">
        <v>41</v>
      </c>
      <c r="AG299" t="s">
        <v>41</v>
      </c>
      <c r="AH299" t="s">
        <v>41</v>
      </c>
      <c r="AI299" s="2" t="s">
        <v>41</v>
      </c>
    </row>
    <row r="300" spans="1:35" ht="135" x14ac:dyDescent="0.25">
      <c r="A300" s="8" t="s">
        <v>1161</v>
      </c>
      <c r="B300" s="6" t="s">
        <v>1158</v>
      </c>
      <c r="C300" s="7">
        <v>46106</v>
      </c>
      <c r="D300" s="9" t="str">
        <f>HYPERLINK("https://www.epingalert.org/en/Search?viewData= G/TBT/N/COL/275"," G/TBT/N/COL/275")</f>
        <v xml:space="preserve"> G/TBT/N/COL/275</v>
      </c>
      <c r="E300" s="8" t="s">
        <v>1159</v>
      </c>
      <c r="F300" s="8" t="s">
        <v>1160</v>
      </c>
      <c r="H300" s="8" t="s">
        <v>1162</v>
      </c>
      <c r="I300" s="8" t="s">
        <v>111</v>
      </c>
      <c r="J300" s="8" t="s">
        <v>271</v>
      </c>
      <c r="K300" s="8" t="s">
        <v>41</v>
      </c>
      <c r="L300" s="8" t="s">
        <v>76</v>
      </c>
      <c r="M300" s="6"/>
      <c r="N300" s="7">
        <v>46166</v>
      </c>
      <c r="O300" s="7" t="s">
        <v>42</v>
      </c>
      <c r="P300" s="7" t="s">
        <v>1163</v>
      </c>
      <c r="Q300" s="6" t="s">
        <v>44</v>
      </c>
      <c r="R300" s="8" t="s">
        <v>1164</v>
      </c>
      <c r="S300" t="str">
        <f>HYPERLINK("https://docs.wto.org/imrd/directdoc.asp?DDFDocuments/t/G/TBTN26/COL275.docx", "https://docs.wto.org/imrd/directdoc.asp?DDFDocuments/t/G/TBTN26/COL275.docx")</f>
        <v>https://docs.wto.org/imrd/directdoc.asp?DDFDocuments/t/G/TBTN26/COL275.docx</v>
      </c>
      <c r="T300" t="str">
        <f>HYPERLINK("https://docs.wto.org/imrd/directdoc.asp?DDFDocuments/u/G/TBTN26/COL275.docx", "https://docs.wto.org/imrd/directdoc.asp?DDFDocuments/u/G/TBTN26/COL275.docx")</f>
        <v>https://docs.wto.org/imrd/directdoc.asp?DDFDocuments/u/G/TBTN26/COL275.docx</v>
      </c>
      <c r="U300" t="str">
        <f>HYPERLINK("https://docs.wto.org/imrd/directdoc.asp?DDFDocuments/v/G/TBTN26/COL275.docx", "https://docs.wto.org/imrd/directdoc.asp?DDFDocuments/v/G/TBTN26/COL275.docx")</f>
        <v>https://docs.wto.org/imrd/directdoc.asp?DDFDocuments/v/G/TBTN26/COL275.docx</v>
      </c>
      <c r="V300" t="s">
        <v>46</v>
      </c>
      <c r="W300" t="s">
        <v>47</v>
      </c>
      <c r="X300" t="s">
        <v>46</v>
      </c>
      <c r="Y300" t="s">
        <v>47</v>
      </c>
      <c r="Z300" t="s">
        <v>47</v>
      </c>
      <c r="AA300" t="s">
        <v>47</v>
      </c>
      <c r="AB300" t="s">
        <v>47</v>
      </c>
      <c r="AC300" s="2" t="s">
        <v>1165</v>
      </c>
      <c r="AD300" t="s">
        <v>41</v>
      </c>
      <c r="AE300" t="s">
        <v>41</v>
      </c>
      <c r="AF300" t="s">
        <v>41</v>
      </c>
      <c r="AG300" t="s">
        <v>41</v>
      </c>
      <c r="AH300" t="s">
        <v>41</v>
      </c>
      <c r="AI300" s="2" t="s">
        <v>41</v>
      </c>
    </row>
    <row r="301" spans="1:35" ht="90" x14ac:dyDescent="0.25">
      <c r="A301" s="8" t="s">
        <v>1168</v>
      </c>
      <c r="B301" s="6" t="s">
        <v>48</v>
      </c>
      <c r="C301" s="7">
        <v>46106</v>
      </c>
      <c r="D301" s="9" t="str">
        <f>HYPERLINK("https://www.epingalert.org/en/Search?viewData= G/TBT/N/EGY/570"," G/TBT/N/EGY/570")</f>
        <v xml:space="preserve"> G/TBT/N/EGY/570</v>
      </c>
      <c r="E301" s="8" t="s">
        <v>1166</v>
      </c>
      <c r="F301" s="8" t="s">
        <v>1167</v>
      </c>
      <c r="H301" s="8" t="s">
        <v>41</v>
      </c>
      <c r="I301" s="8" t="s">
        <v>1169</v>
      </c>
      <c r="J301" s="8" t="s">
        <v>53</v>
      </c>
      <c r="K301" s="8" t="s">
        <v>54</v>
      </c>
      <c r="L301" s="8" t="s">
        <v>55</v>
      </c>
      <c r="M301" s="6"/>
      <c r="N301" s="7">
        <v>46166</v>
      </c>
      <c r="O301" s="7">
        <v>46075</v>
      </c>
      <c r="P301" s="7" t="s">
        <v>1170</v>
      </c>
      <c r="Q301" s="6" t="s">
        <v>44</v>
      </c>
      <c r="R301" s="6"/>
      <c r="S301" t="str">
        <f>HYPERLINK("https://docs.wto.org/imrd/directdoc.asp?DDFDocuments/t/G/TBTN26/EGY570.docx", "https://docs.wto.org/imrd/directdoc.asp?DDFDocuments/t/G/TBTN26/EGY570.docx")</f>
        <v>https://docs.wto.org/imrd/directdoc.asp?DDFDocuments/t/G/TBTN26/EGY570.docx</v>
      </c>
      <c r="T301" t="str">
        <f>HYPERLINK("https://docs.wto.org/imrd/directdoc.asp?DDFDocuments/u/G/TBTN26/EGY570.docx", "https://docs.wto.org/imrd/directdoc.asp?DDFDocuments/u/G/TBTN26/EGY570.docx")</f>
        <v>https://docs.wto.org/imrd/directdoc.asp?DDFDocuments/u/G/TBTN26/EGY570.docx</v>
      </c>
      <c r="U301" t="str">
        <f>HYPERLINK("https://docs.wto.org/imrd/directdoc.asp?DDFDocuments/v/G/TBTN26/EGY570.docx", "https://docs.wto.org/imrd/directdoc.asp?DDFDocuments/v/G/TBTN26/EGY570.docx")</f>
        <v>https://docs.wto.org/imrd/directdoc.asp?DDFDocuments/v/G/TBTN26/EGY570.docx</v>
      </c>
      <c r="V301" t="s">
        <v>46</v>
      </c>
      <c r="W301" t="s">
        <v>47</v>
      </c>
      <c r="X301" t="s">
        <v>47</v>
      </c>
      <c r="Y301" t="s">
        <v>47</v>
      </c>
      <c r="Z301" t="s">
        <v>47</v>
      </c>
      <c r="AA301" t="s">
        <v>47</v>
      </c>
      <c r="AB301" t="s">
        <v>47</v>
      </c>
      <c r="AC301" s="2" t="s">
        <v>1171</v>
      </c>
      <c r="AD301" t="s">
        <v>41</v>
      </c>
      <c r="AE301" t="s">
        <v>41</v>
      </c>
      <c r="AF301" t="s">
        <v>41</v>
      </c>
      <c r="AG301" t="s">
        <v>41</v>
      </c>
      <c r="AH301" t="s">
        <v>41</v>
      </c>
      <c r="AI301" s="2" t="s">
        <v>41</v>
      </c>
    </row>
    <row r="302" spans="1:35" ht="105" x14ac:dyDescent="0.25">
      <c r="A302" s="8" t="s">
        <v>1174</v>
      </c>
      <c r="B302" s="6" t="s">
        <v>70</v>
      </c>
      <c r="C302" s="7">
        <v>46106</v>
      </c>
      <c r="D302" s="9" t="str">
        <f>HYPERLINK("https://www.epingalert.org/en/Search?viewData= G/TBT/N/MEX/559"," G/TBT/N/MEX/559")</f>
        <v xml:space="preserve"> G/TBT/N/MEX/559</v>
      </c>
      <c r="E302" s="8" t="s">
        <v>1172</v>
      </c>
      <c r="F302" s="8" t="s">
        <v>1173</v>
      </c>
      <c r="H302" s="8" t="s">
        <v>41</v>
      </c>
      <c r="I302" s="8" t="s">
        <v>1175</v>
      </c>
      <c r="J302" s="8" t="s">
        <v>75</v>
      </c>
      <c r="K302" s="8" t="s">
        <v>41</v>
      </c>
      <c r="L302" s="8" t="s">
        <v>76</v>
      </c>
      <c r="M302" s="6"/>
      <c r="N302" s="7">
        <v>46166</v>
      </c>
      <c r="O302" s="7" t="s">
        <v>42</v>
      </c>
      <c r="P302" s="7" t="s">
        <v>848</v>
      </c>
      <c r="Q302" s="6" t="s">
        <v>44</v>
      </c>
      <c r="R302" s="8" t="s">
        <v>1176</v>
      </c>
      <c r="S302" t="str">
        <f>HYPERLINK("https://docs.wto.org/imrd/directdoc.asp?DDFDocuments/t/G/TBTN26/MEX559.docx", "https://docs.wto.org/imrd/directdoc.asp?DDFDocuments/t/G/TBTN26/MEX559.docx")</f>
        <v>https://docs.wto.org/imrd/directdoc.asp?DDFDocuments/t/G/TBTN26/MEX559.docx</v>
      </c>
      <c r="T302" t="str">
        <f>HYPERLINK("https://docs.wto.org/imrd/directdoc.asp?DDFDocuments/u/G/TBTN26/MEX559.docx", "https://docs.wto.org/imrd/directdoc.asp?DDFDocuments/u/G/TBTN26/MEX559.docx")</f>
        <v>https://docs.wto.org/imrd/directdoc.asp?DDFDocuments/u/G/TBTN26/MEX559.docx</v>
      </c>
      <c r="U302" t="str">
        <f>HYPERLINK("https://docs.wto.org/imrd/directdoc.asp?DDFDocuments/v/G/TBTN26/MEX559.docx", "https://docs.wto.org/imrd/directdoc.asp?DDFDocuments/v/G/TBTN26/MEX559.docx")</f>
        <v>https://docs.wto.org/imrd/directdoc.asp?DDFDocuments/v/G/TBTN26/MEX559.docx</v>
      </c>
      <c r="V302" t="s">
        <v>46</v>
      </c>
      <c r="W302" t="s">
        <v>47</v>
      </c>
      <c r="X302" t="s">
        <v>46</v>
      </c>
      <c r="Y302" t="s">
        <v>47</v>
      </c>
      <c r="Z302" t="s">
        <v>47</v>
      </c>
      <c r="AA302" t="s">
        <v>47</v>
      </c>
      <c r="AB302" t="s">
        <v>47</v>
      </c>
      <c r="AC302" s="2" t="s">
        <v>1177</v>
      </c>
      <c r="AD302" t="s">
        <v>41</v>
      </c>
      <c r="AE302" t="s">
        <v>41</v>
      </c>
      <c r="AF302" t="s">
        <v>41</v>
      </c>
      <c r="AG302" t="s">
        <v>41</v>
      </c>
      <c r="AH302" t="s">
        <v>41</v>
      </c>
      <c r="AI302" s="2" t="s">
        <v>41</v>
      </c>
    </row>
    <row r="303" spans="1:35" ht="45" x14ac:dyDescent="0.25">
      <c r="A303" s="8" t="s">
        <v>1180</v>
      </c>
      <c r="B303" s="6" t="s">
        <v>34</v>
      </c>
      <c r="C303" s="7">
        <v>46105</v>
      </c>
      <c r="D303" s="9" t="str">
        <f>HYPERLINK("https://www.epingalert.org/en/Search?viewData= G/TBT/N/CHN/2237"," G/TBT/N/CHN/2237")</f>
        <v xml:space="preserve"> G/TBT/N/CHN/2237</v>
      </c>
      <c r="E303" s="8" t="s">
        <v>1178</v>
      </c>
      <c r="F303" s="8" t="s">
        <v>1179</v>
      </c>
      <c r="H303" s="8" t="s">
        <v>1181</v>
      </c>
      <c r="I303" s="8" t="s">
        <v>1182</v>
      </c>
      <c r="J303" s="8" t="s">
        <v>75</v>
      </c>
      <c r="K303" s="8" t="s">
        <v>41</v>
      </c>
      <c r="L303" s="8" t="s">
        <v>41</v>
      </c>
      <c r="M303" s="6"/>
      <c r="N303" s="7">
        <v>46165</v>
      </c>
      <c r="O303" s="7" t="s">
        <v>42</v>
      </c>
      <c r="P303" s="7" t="s">
        <v>1183</v>
      </c>
      <c r="Q303" s="6" t="s">
        <v>44</v>
      </c>
      <c r="R303" s="8" t="s">
        <v>1184</v>
      </c>
      <c r="S303" t="str">
        <f>HYPERLINK("https://docs.wto.org/imrd/directdoc.asp?DDFDocuments/t/G/TBTN26/CHN2237.docx", "https://docs.wto.org/imrd/directdoc.asp?DDFDocuments/t/G/TBTN26/CHN2237.docx")</f>
        <v>https://docs.wto.org/imrd/directdoc.asp?DDFDocuments/t/G/TBTN26/CHN2237.docx</v>
      </c>
      <c r="T303" t="str">
        <f>HYPERLINK("https://docs.wto.org/imrd/directdoc.asp?DDFDocuments/u/G/TBTN26/CHN2237.docx", "https://docs.wto.org/imrd/directdoc.asp?DDFDocuments/u/G/TBTN26/CHN2237.docx")</f>
        <v>https://docs.wto.org/imrd/directdoc.asp?DDFDocuments/u/G/TBTN26/CHN2237.docx</v>
      </c>
      <c r="U303" t="str">
        <f>HYPERLINK("https://docs.wto.org/imrd/directdoc.asp?DDFDocuments/v/G/TBTN26/CHN2237.docx", "https://docs.wto.org/imrd/directdoc.asp?DDFDocuments/v/G/TBTN26/CHN2237.docx")</f>
        <v>https://docs.wto.org/imrd/directdoc.asp?DDFDocuments/v/G/TBTN26/CHN2237.docx</v>
      </c>
      <c r="V303" t="s">
        <v>46</v>
      </c>
      <c r="W303" t="s">
        <v>47</v>
      </c>
      <c r="X303" t="s">
        <v>47</v>
      </c>
      <c r="Y303" t="s">
        <v>47</v>
      </c>
      <c r="Z303" t="s">
        <v>47</v>
      </c>
      <c r="AA303" t="s">
        <v>47</v>
      </c>
      <c r="AB303" t="s">
        <v>47</v>
      </c>
      <c r="AC303" s="2" t="s">
        <v>41</v>
      </c>
      <c r="AD303" t="s">
        <v>41</v>
      </c>
      <c r="AE303" t="s">
        <v>41</v>
      </c>
      <c r="AF303" t="s">
        <v>41</v>
      </c>
      <c r="AG303" t="s">
        <v>41</v>
      </c>
      <c r="AH303" t="s">
        <v>41</v>
      </c>
      <c r="AI303" s="2" t="s">
        <v>41</v>
      </c>
    </row>
    <row r="304" spans="1:35" ht="120" x14ac:dyDescent="0.25">
      <c r="A304" s="8" t="s">
        <v>1187</v>
      </c>
      <c r="B304" s="6" t="s">
        <v>34</v>
      </c>
      <c r="C304" s="7">
        <v>46105</v>
      </c>
      <c r="D304" s="9" t="str">
        <f>HYPERLINK("https://www.epingalert.org/en/Search?viewData= G/TBT/N/CHN/2238"," G/TBT/N/CHN/2238")</f>
        <v xml:space="preserve"> G/TBT/N/CHN/2238</v>
      </c>
      <c r="E304" s="8" t="s">
        <v>1185</v>
      </c>
      <c r="F304" s="8" t="s">
        <v>1186</v>
      </c>
      <c r="H304" s="8" t="s">
        <v>1188</v>
      </c>
      <c r="I304" s="8" t="s">
        <v>1189</v>
      </c>
      <c r="J304" s="8" t="s">
        <v>466</v>
      </c>
      <c r="K304" s="8" t="s">
        <v>41</v>
      </c>
      <c r="L304" s="8" t="s">
        <v>76</v>
      </c>
      <c r="M304" s="6"/>
      <c r="N304" s="7">
        <v>46165</v>
      </c>
      <c r="O304" s="7" t="s">
        <v>42</v>
      </c>
      <c r="P304" s="7" t="s">
        <v>253</v>
      </c>
      <c r="Q304" s="6" t="s">
        <v>44</v>
      </c>
      <c r="R304" s="8" t="s">
        <v>1190</v>
      </c>
      <c r="S304" t="str">
        <f>HYPERLINK("https://docs.wto.org/imrd/directdoc.asp?DDFDocuments/t/G/TBTN26/CHN2238.docx", "https://docs.wto.org/imrd/directdoc.asp?DDFDocuments/t/G/TBTN26/CHN2238.docx")</f>
        <v>https://docs.wto.org/imrd/directdoc.asp?DDFDocuments/t/G/TBTN26/CHN2238.docx</v>
      </c>
      <c r="T304" t="str">
        <f>HYPERLINK("https://docs.wto.org/imrd/directdoc.asp?DDFDocuments/u/G/TBTN26/CHN2238.docx", "https://docs.wto.org/imrd/directdoc.asp?DDFDocuments/u/G/TBTN26/CHN2238.docx")</f>
        <v>https://docs.wto.org/imrd/directdoc.asp?DDFDocuments/u/G/TBTN26/CHN2238.docx</v>
      </c>
      <c r="U304" t="str">
        <f>HYPERLINK("https://docs.wto.org/imrd/directdoc.asp?DDFDocuments/v/G/TBTN26/CHN2238.docx", "https://docs.wto.org/imrd/directdoc.asp?DDFDocuments/v/G/TBTN26/CHN2238.docx")</f>
        <v>https://docs.wto.org/imrd/directdoc.asp?DDFDocuments/v/G/TBTN26/CHN2238.docx</v>
      </c>
      <c r="V304" t="s">
        <v>46</v>
      </c>
      <c r="W304" t="s">
        <v>47</v>
      </c>
      <c r="X304" t="s">
        <v>47</v>
      </c>
      <c r="Y304" t="s">
        <v>47</v>
      </c>
      <c r="Z304" t="s">
        <v>47</v>
      </c>
      <c r="AA304" t="s">
        <v>47</v>
      </c>
      <c r="AB304" t="s">
        <v>47</v>
      </c>
      <c r="AC304" s="2" t="s">
        <v>1191</v>
      </c>
      <c r="AD304" t="s">
        <v>41</v>
      </c>
      <c r="AE304" t="s">
        <v>41</v>
      </c>
      <c r="AF304" t="s">
        <v>41</v>
      </c>
      <c r="AG304" t="s">
        <v>41</v>
      </c>
      <c r="AH304" t="s">
        <v>41</v>
      </c>
      <c r="AI304" s="2" t="s">
        <v>41</v>
      </c>
    </row>
    <row r="305" spans="1:35" ht="240" x14ac:dyDescent="0.25">
      <c r="A305" s="8" t="s">
        <v>1194</v>
      </c>
      <c r="B305" s="6" t="s">
        <v>34</v>
      </c>
      <c r="C305" s="7">
        <v>46105</v>
      </c>
      <c r="D305" s="9" t="str">
        <f>HYPERLINK("https://www.epingalert.org/en/Search?viewData= G/TBT/N/CHN/2239"," G/TBT/N/CHN/2239")</f>
        <v xml:space="preserve"> G/TBT/N/CHN/2239</v>
      </c>
      <c r="E305" s="8" t="s">
        <v>1192</v>
      </c>
      <c r="F305" s="8" t="s">
        <v>1193</v>
      </c>
      <c r="H305" s="8" t="s">
        <v>1195</v>
      </c>
      <c r="I305" s="8" t="s">
        <v>1196</v>
      </c>
      <c r="J305" s="8" t="s">
        <v>466</v>
      </c>
      <c r="K305" s="8" t="s">
        <v>41</v>
      </c>
      <c r="L305" s="8" t="s">
        <v>55</v>
      </c>
      <c r="M305" s="6"/>
      <c r="N305" s="7">
        <v>46165</v>
      </c>
      <c r="O305" s="7" t="s">
        <v>42</v>
      </c>
      <c r="P305" s="7" t="s">
        <v>42</v>
      </c>
      <c r="Q305" s="6" t="s">
        <v>44</v>
      </c>
      <c r="R305" s="8" t="s">
        <v>1197</v>
      </c>
      <c r="S305" t="str">
        <f>HYPERLINK("https://docs.wto.org/imrd/directdoc.asp?DDFDocuments/t/G/TBTN26/CHN2239.docx", "https://docs.wto.org/imrd/directdoc.asp?DDFDocuments/t/G/TBTN26/CHN2239.docx")</f>
        <v>https://docs.wto.org/imrd/directdoc.asp?DDFDocuments/t/G/TBTN26/CHN2239.docx</v>
      </c>
      <c r="T305" t="str">
        <f>HYPERLINK("https://docs.wto.org/imrd/directdoc.asp?DDFDocuments/u/G/TBTN26/CHN2239.docx", "https://docs.wto.org/imrd/directdoc.asp?DDFDocuments/u/G/TBTN26/CHN2239.docx")</f>
        <v>https://docs.wto.org/imrd/directdoc.asp?DDFDocuments/u/G/TBTN26/CHN2239.docx</v>
      </c>
      <c r="U305" t="str">
        <f>HYPERLINK("https://docs.wto.org/imrd/directdoc.asp?DDFDocuments/v/G/TBTN26/CHN2239.docx", "https://docs.wto.org/imrd/directdoc.asp?DDFDocuments/v/G/TBTN26/CHN2239.docx")</f>
        <v>https://docs.wto.org/imrd/directdoc.asp?DDFDocuments/v/G/TBTN26/CHN2239.docx</v>
      </c>
      <c r="V305" t="s">
        <v>46</v>
      </c>
      <c r="W305" t="s">
        <v>47</v>
      </c>
      <c r="X305" t="s">
        <v>47</v>
      </c>
      <c r="Y305" t="s">
        <v>47</v>
      </c>
      <c r="Z305" t="s">
        <v>47</v>
      </c>
      <c r="AA305" t="s">
        <v>47</v>
      </c>
      <c r="AB305" t="s">
        <v>47</v>
      </c>
      <c r="AC305" s="2" t="s">
        <v>1198</v>
      </c>
      <c r="AD305" t="s">
        <v>41</v>
      </c>
      <c r="AE305" t="s">
        <v>41</v>
      </c>
      <c r="AF305" t="s">
        <v>41</v>
      </c>
      <c r="AG305" t="s">
        <v>41</v>
      </c>
      <c r="AH305" t="s">
        <v>41</v>
      </c>
      <c r="AI305" s="2" t="s">
        <v>41</v>
      </c>
    </row>
    <row r="306" spans="1:35" ht="105" x14ac:dyDescent="0.25">
      <c r="A306" s="8" t="s">
        <v>1201</v>
      </c>
      <c r="B306" s="6" t="s">
        <v>34</v>
      </c>
      <c r="C306" s="7">
        <v>46105</v>
      </c>
      <c r="D306" s="9" t="str">
        <f>HYPERLINK("https://www.epingalert.org/en/Search?viewData= G/TBT/N/CHN/2240"," G/TBT/N/CHN/2240")</f>
        <v xml:space="preserve"> G/TBT/N/CHN/2240</v>
      </c>
      <c r="E306" s="8" t="s">
        <v>1199</v>
      </c>
      <c r="F306" s="8" t="s">
        <v>1200</v>
      </c>
      <c r="H306" s="8" t="s">
        <v>681</v>
      </c>
      <c r="I306" s="8" t="s">
        <v>270</v>
      </c>
      <c r="J306" s="8" t="s">
        <v>75</v>
      </c>
      <c r="K306" s="8" t="s">
        <v>41</v>
      </c>
      <c r="L306" s="8" t="s">
        <v>41</v>
      </c>
      <c r="M306" s="6"/>
      <c r="N306" s="7">
        <v>46165</v>
      </c>
      <c r="O306" s="7" t="s">
        <v>42</v>
      </c>
      <c r="P306" s="7" t="s">
        <v>1202</v>
      </c>
      <c r="Q306" s="6" t="s">
        <v>44</v>
      </c>
      <c r="R306" s="8" t="s">
        <v>1203</v>
      </c>
      <c r="S306" t="str">
        <f>HYPERLINK("https://docs.wto.org/imrd/directdoc.asp?DDFDocuments/t/G/TBTN26/CHN2240.docx", "https://docs.wto.org/imrd/directdoc.asp?DDFDocuments/t/G/TBTN26/CHN2240.docx")</f>
        <v>https://docs.wto.org/imrd/directdoc.asp?DDFDocuments/t/G/TBTN26/CHN2240.docx</v>
      </c>
      <c r="T306" t="str">
        <f>HYPERLINK("https://docs.wto.org/imrd/directdoc.asp?DDFDocuments/u/G/TBTN26/CHN2240.docx", "https://docs.wto.org/imrd/directdoc.asp?DDFDocuments/u/G/TBTN26/CHN2240.docx")</f>
        <v>https://docs.wto.org/imrd/directdoc.asp?DDFDocuments/u/G/TBTN26/CHN2240.docx</v>
      </c>
      <c r="U306" t="str">
        <f>HYPERLINK("https://docs.wto.org/imrd/directdoc.asp?DDFDocuments/v/G/TBTN26/CHN2240.docx", "https://docs.wto.org/imrd/directdoc.asp?DDFDocuments/v/G/TBTN26/CHN2240.docx")</f>
        <v>https://docs.wto.org/imrd/directdoc.asp?DDFDocuments/v/G/TBTN26/CHN2240.docx</v>
      </c>
      <c r="V306" t="s">
        <v>46</v>
      </c>
      <c r="W306" t="s">
        <v>47</v>
      </c>
      <c r="X306" t="s">
        <v>47</v>
      </c>
      <c r="Y306" t="s">
        <v>47</v>
      </c>
      <c r="Z306" t="s">
        <v>47</v>
      </c>
      <c r="AA306" t="s">
        <v>47</v>
      </c>
      <c r="AB306" t="s">
        <v>47</v>
      </c>
      <c r="AC306" s="2" t="s">
        <v>41</v>
      </c>
      <c r="AD306" t="s">
        <v>41</v>
      </c>
      <c r="AE306" t="s">
        <v>41</v>
      </c>
      <c r="AF306" t="s">
        <v>41</v>
      </c>
      <c r="AG306" t="s">
        <v>41</v>
      </c>
      <c r="AH306" t="s">
        <v>41</v>
      </c>
      <c r="AI306" s="2" t="s">
        <v>41</v>
      </c>
    </row>
    <row r="307" spans="1:35" ht="180" x14ac:dyDescent="0.25">
      <c r="A307" s="8" t="s">
        <v>1207</v>
      </c>
      <c r="B307" s="6" t="s">
        <v>1204</v>
      </c>
      <c r="C307" s="7">
        <v>46105</v>
      </c>
      <c r="D307" s="9" t="str">
        <f>HYPERLINK("https://www.epingalert.org/en/Search?viewData= G/TBT/N/THA/801"," G/TBT/N/THA/801")</f>
        <v xml:space="preserve"> G/TBT/N/THA/801</v>
      </c>
      <c r="E307" s="8" t="s">
        <v>1205</v>
      </c>
      <c r="F307" s="8" t="s">
        <v>1206</v>
      </c>
      <c r="H307" s="8" t="s">
        <v>41</v>
      </c>
      <c r="I307" s="8" t="s">
        <v>111</v>
      </c>
      <c r="J307" s="8" t="s">
        <v>75</v>
      </c>
      <c r="K307" s="8" t="s">
        <v>41</v>
      </c>
      <c r="L307" s="8" t="s">
        <v>76</v>
      </c>
      <c r="M307" s="6"/>
      <c r="N307" s="7">
        <v>46130</v>
      </c>
      <c r="O307" s="7" t="s">
        <v>42</v>
      </c>
      <c r="P307" s="7" t="s">
        <v>1208</v>
      </c>
      <c r="Q307" s="6" t="s">
        <v>44</v>
      </c>
      <c r="R307" s="8" t="s">
        <v>1209</v>
      </c>
      <c r="S307" t="str">
        <f>HYPERLINK("https://docs.wto.org/imrd/directdoc.asp?DDFDocuments/t/G/TBTN26/THA801.docx", "https://docs.wto.org/imrd/directdoc.asp?DDFDocuments/t/G/TBTN26/THA801.docx")</f>
        <v>https://docs.wto.org/imrd/directdoc.asp?DDFDocuments/t/G/TBTN26/THA801.docx</v>
      </c>
      <c r="T307" t="str">
        <f>HYPERLINK("https://docs.wto.org/imrd/directdoc.asp?DDFDocuments/u/G/TBTN26/THA801.docx", "https://docs.wto.org/imrd/directdoc.asp?DDFDocuments/u/G/TBTN26/THA801.docx")</f>
        <v>https://docs.wto.org/imrd/directdoc.asp?DDFDocuments/u/G/TBTN26/THA801.docx</v>
      </c>
      <c r="U307" t="str">
        <f>HYPERLINK("https://docs.wto.org/imrd/directdoc.asp?DDFDocuments/v/G/TBTN26/THA801.docx", "https://docs.wto.org/imrd/directdoc.asp?DDFDocuments/v/G/TBTN26/THA801.docx")</f>
        <v>https://docs.wto.org/imrd/directdoc.asp?DDFDocuments/v/G/TBTN26/THA801.docx</v>
      </c>
      <c r="V307" t="s">
        <v>46</v>
      </c>
      <c r="W307" t="s">
        <v>47</v>
      </c>
      <c r="X307" t="s">
        <v>47</v>
      </c>
      <c r="Y307" t="s">
        <v>47</v>
      </c>
      <c r="Z307" t="s">
        <v>47</v>
      </c>
      <c r="AA307" t="s">
        <v>47</v>
      </c>
      <c r="AB307" t="s">
        <v>47</v>
      </c>
      <c r="AC307" s="2" t="s">
        <v>1210</v>
      </c>
      <c r="AD307" t="s">
        <v>41</v>
      </c>
      <c r="AE307" t="s">
        <v>41</v>
      </c>
      <c r="AF307" t="s">
        <v>41</v>
      </c>
      <c r="AG307" t="s">
        <v>41</v>
      </c>
      <c r="AH307" t="s">
        <v>41</v>
      </c>
      <c r="AI307" s="2" t="s">
        <v>41</v>
      </c>
    </row>
    <row r="308" spans="1:35" ht="150" x14ac:dyDescent="0.25">
      <c r="A308" s="8" t="s">
        <v>1213</v>
      </c>
      <c r="B308" s="6" t="s">
        <v>200</v>
      </c>
      <c r="C308" s="7">
        <v>46105</v>
      </c>
      <c r="D308" s="9" t="str">
        <f>HYPERLINK("https://www.epingalert.org/en/Search?viewData= G/TBT/N/USA/2267"," G/TBT/N/USA/2267")</f>
        <v xml:space="preserve"> G/TBT/N/USA/2267</v>
      </c>
      <c r="E308" s="8" t="s">
        <v>1211</v>
      </c>
      <c r="F308" s="8" t="s">
        <v>1212</v>
      </c>
      <c r="H308" s="8" t="s">
        <v>41</v>
      </c>
      <c r="I308" s="8" t="s">
        <v>1214</v>
      </c>
      <c r="J308" s="8" t="s">
        <v>1215</v>
      </c>
      <c r="K308" s="8" t="s">
        <v>41</v>
      </c>
      <c r="L308" s="8" t="s">
        <v>41</v>
      </c>
      <c r="M308" s="6"/>
      <c r="N308" s="7">
        <v>46164</v>
      </c>
      <c r="O308" s="7" t="s">
        <v>42</v>
      </c>
      <c r="P308" s="7" t="s">
        <v>42</v>
      </c>
      <c r="Q308" s="6" t="s">
        <v>44</v>
      </c>
      <c r="R308" s="8" t="s">
        <v>1216</v>
      </c>
      <c r="S308" t="str">
        <f>HYPERLINK("https://docs.wto.org/imrd/directdoc.asp?DDFDocuments/t/G/TBTN26/USA2267.docx", "https://docs.wto.org/imrd/directdoc.asp?DDFDocuments/t/G/TBTN26/USA2267.docx")</f>
        <v>https://docs.wto.org/imrd/directdoc.asp?DDFDocuments/t/G/TBTN26/USA2267.docx</v>
      </c>
      <c r="T308" t="str">
        <f>HYPERLINK("https://docs.wto.org/imrd/directdoc.asp?DDFDocuments/u/G/TBTN26/USA2267.docx", "https://docs.wto.org/imrd/directdoc.asp?DDFDocuments/u/G/TBTN26/USA2267.docx")</f>
        <v>https://docs.wto.org/imrd/directdoc.asp?DDFDocuments/u/G/TBTN26/USA2267.docx</v>
      </c>
      <c r="U308" t="str">
        <f>HYPERLINK("https://docs.wto.org/imrd/directdoc.asp?DDFDocuments/v/G/TBTN26/USA2267.docx", "https://docs.wto.org/imrd/directdoc.asp?DDFDocuments/v/G/TBTN26/USA2267.docx")</f>
        <v>https://docs.wto.org/imrd/directdoc.asp?DDFDocuments/v/G/TBTN26/USA2267.docx</v>
      </c>
      <c r="V308" t="s">
        <v>46</v>
      </c>
      <c r="W308" t="s">
        <v>47</v>
      </c>
      <c r="X308" t="s">
        <v>47</v>
      </c>
      <c r="Y308" t="s">
        <v>47</v>
      </c>
      <c r="Z308" t="s">
        <v>47</v>
      </c>
      <c r="AA308" t="s">
        <v>47</v>
      </c>
      <c r="AB308" t="s">
        <v>47</v>
      </c>
      <c r="AC308" s="2" t="s">
        <v>1217</v>
      </c>
      <c r="AD308" t="s">
        <v>41</v>
      </c>
      <c r="AE308" t="s">
        <v>41</v>
      </c>
      <c r="AF308" t="s">
        <v>41</v>
      </c>
      <c r="AG308" t="s">
        <v>41</v>
      </c>
      <c r="AH308" t="s">
        <v>41</v>
      </c>
      <c r="AI308" s="2" t="s">
        <v>41</v>
      </c>
    </row>
    <row r="309" spans="1:35" ht="195" x14ac:dyDescent="0.25">
      <c r="A309" s="8" t="s">
        <v>1221</v>
      </c>
      <c r="B309" s="6" t="s">
        <v>1218</v>
      </c>
      <c r="C309" s="7">
        <v>46104</v>
      </c>
      <c r="D309" s="9" t="str">
        <f>HYPERLINK("https://www.epingalert.org/en/Search?viewData= G/TBT/N/AUS/197"," G/TBT/N/AUS/197")</f>
        <v xml:space="preserve"> G/TBT/N/AUS/197</v>
      </c>
      <c r="E309" s="8" t="s">
        <v>1219</v>
      </c>
      <c r="F309" s="8" t="s">
        <v>1220</v>
      </c>
      <c r="H309" s="8" t="s">
        <v>41</v>
      </c>
      <c r="I309" s="8" t="s">
        <v>102</v>
      </c>
      <c r="J309" s="8" t="s">
        <v>83</v>
      </c>
      <c r="K309" s="8" t="s">
        <v>1222</v>
      </c>
      <c r="L309" s="8" t="s">
        <v>41</v>
      </c>
      <c r="M309" s="6"/>
      <c r="N309" s="7">
        <v>46136</v>
      </c>
      <c r="O309" s="7">
        <v>46203</v>
      </c>
      <c r="P309" s="7" t="s">
        <v>1223</v>
      </c>
      <c r="Q309" s="6" t="s">
        <v>44</v>
      </c>
      <c r="R309" s="8" t="s">
        <v>1224</v>
      </c>
      <c r="S309" t="str">
        <f>HYPERLINK("https://docs.wto.org/imrd/directdoc.asp?DDFDocuments/t/G/TBTN26/AUS197.docx", "https://docs.wto.org/imrd/directdoc.asp?DDFDocuments/t/G/TBTN26/AUS197.docx")</f>
        <v>https://docs.wto.org/imrd/directdoc.asp?DDFDocuments/t/G/TBTN26/AUS197.docx</v>
      </c>
      <c r="T309" t="str">
        <f>HYPERLINK("https://docs.wto.org/imrd/directdoc.asp?DDFDocuments/u/G/TBTN26/AUS197.docx", "https://docs.wto.org/imrd/directdoc.asp?DDFDocuments/u/G/TBTN26/AUS197.docx")</f>
        <v>https://docs.wto.org/imrd/directdoc.asp?DDFDocuments/u/G/TBTN26/AUS197.docx</v>
      </c>
      <c r="U309" t="str">
        <f>HYPERLINK("https://docs.wto.org/imrd/directdoc.asp?DDFDocuments/v/G/TBTN26/AUS197.docx", "https://docs.wto.org/imrd/directdoc.asp?DDFDocuments/v/G/TBTN26/AUS197.docx")</f>
        <v>https://docs.wto.org/imrd/directdoc.asp?DDFDocuments/v/G/TBTN26/AUS197.docx</v>
      </c>
      <c r="V309" t="s">
        <v>46</v>
      </c>
      <c r="W309" t="s">
        <v>47</v>
      </c>
      <c r="X309" t="s">
        <v>47</v>
      </c>
      <c r="Y309" t="s">
        <v>47</v>
      </c>
      <c r="Z309" t="s">
        <v>47</v>
      </c>
      <c r="AA309" t="s">
        <v>47</v>
      </c>
      <c r="AB309" t="s">
        <v>47</v>
      </c>
      <c r="AC309" s="2" t="s">
        <v>1225</v>
      </c>
      <c r="AD309" t="s">
        <v>41</v>
      </c>
      <c r="AE309" t="s">
        <v>41</v>
      </c>
      <c r="AF309" t="s">
        <v>41</v>
      </c>
      <c r="AG309" t="s">
        <v>41</v>
      </c>
      <c r="AH309" t="s">
        <v>41</v>
      </c>
      <c r="AI309" s="2" t="s">
        <v>41</v>
      </c>
    </row>
    <row r="310" spans="1:35" ht="90" x14ac:dyDescent="0.25">
      <c r="A310" s="8" t="s">
        <v>1228</v>
      </c>
      <c r="B310" s="6" t="s">
        <v>34</v>
      </c>
      <c r="C310" s="7">
        <v>46104</v>
      </c>
      <c r="D310" s="9" t="str">
        <f>HYPERLINK("https://www.epingalert.org/en/Search?viewData= G/TBT/N/CHN/2234"," G/TBT/N/CHN/2234")</f>
        <v xml:space="preserve"> G/TBT/N/CHN/2234</v>
      </c>
      <c r="E310" s="8" t="s">
        <v>1226</v>
      </c>
      <c r="F310" s="8" t="s">
        <v>1227</v>
      </c>
      <c r="H310" s="8" t="s">
        <v>1229</v>
      </c>
      <c r="I310" s="8" t="s">
        <v>1230</v>
      </c>
      <c r="J310" s="8" t="s">
        <v>271</v>
      </c>
      <c r="K310" s="8" t="s">
        <v>41</v>
      </c>
      <c r="L310" s="8" t="s">
        <v>41</v>
      </c>
      <c r="M310" s="6"/>
      <c r="N310" s="7">
        <v>46164</v>
      </c>
      <c r="O310" s="7" t="s">
        <v>42</v>
      </c>
      <c r="P310" s="7" t="s">
        <v>253</v>
      </c>
      <c r="Q310" s="6" t="s">
        <v>44</v>
      </c>
      <c r="R310" s="8" t="s">
        <v>1231</v>
      </c>
      <c r="S310" t="str">
        <f>HYPERLINK("https://docs.wto.org/imrd/directdoc.asp?DDFDocuments/t/G/TBTN26/CHN2234.docx", "https://docs.wto.org/imrd/directdoc.asp?DDFDocuments/t/G/TBTN26/CHN2234.docx")</f>
        <v>https://docs.wto.org/imrd/directdoc.asp?DDFDocuments/t/G/TBTN26/CHN2234.docx</v>
      </c>
      <c r="T310" t="str">
        <f>HYPERLINK("https://docs.wto.org/imrd/directdoc.asp?DDFDocuments/u/G/TBTN26/CHN2234.docx", "https://docs.wto.org/imrd/directdoc.asp?DDFDocuments/u/G/TBTN26/CHN2234.docx")</f>
        <v>https://docs.wto.org/imrd/directdoc.asp?DDFDocuments/u/G/TBTN26/CHN2234.docx</v>
      </c>
      <c r="U310" t="str">
        <f>HYPERLINK("https://docs.wto.org/imrd/directdoc.asp?DDFDocuments/v/G/TBTN26/CHN2234.docx", "https://docs.wto.org/imrd/directdoc.asp?DDFDocuments/v/G/TBTN26/CHN2234.docx")</f>
        <v>https://docs.wto.org/imrd/directdoc.asp?DDFDocuments/v/G/TBTN26/CHN2234.docx</v>
      </c>
      <c r="V310" t="s">
        <v>46</v>
      </c>
      <c r="W310" t="s">
        <v>47</v>
      </c>
      <c r="X310" t="s">
        <v>47</v>
      </c>
      <c r="Y310" t="s">
        <v>47</v>
      </c>
      <c r="Z310" t="s">
        <v>47</v>
      </c>
      <c r="AA310" t="s">
        <v>47</v>
      </c>
      <c r="AB310" t="s">
        <v>47</v>
      </c>
      <c r="AC310" s="2" t="s">
        <v>1232</v>
      </c>
      <c r="AD310" t="s">
        <v>41</v>
      </c>
      <c r="AE310" t="s">
        <v>41</v>
      </c>
      <c r="AF310" t="s">
        <v>41</v>
      </c>
      <c r="AG310" t="s">
        <v>41</v>
      </c>
      <c r="AH310" t="s">
        <v>41</v>
      </c>
      <c r="AI310" s="2" t="s">
        <v>41</v>
      </c>
    </row>
    <row r="311" spans="1:35" ht="90" x14ac:dyDescent="0.25">
      <c r="A311" s="8" t="s">
        <v>1235</v>
      </c>
      <c r="B311" s="6" t="s">
        <v>34</v>
      </c>
      <c r="C311" s="7">
        <v>46104</v>
      </c>
      <c r="D311" s="9" t="str">
        <f>HYPERLINK("https://www.epingalert.org/en/Search?viewData= G/TBT/N/CHN/2235"," G/TBT/N/CHN/2235")</f>
        <v xml:space="preserve"> G/TBT/N/CHN/2235</v>
      </c>
      <c r="E311" s="8" t="s">
        <v>1233</v>
      </c>
      <c r="F311" s="8" t="s">
        <v>1234</v>
      </c>
      <c r="H311" s="8" t="s">
        <v>1236</v>
      </c>
      <c r="I311" s="8" t="s">
        <v>1230</v>
      </c>
      <c r="J311" s="8" t="s">
        <v>271</v>
      </c>
      <c r="K311" s="8" t="s">
        <v>41</v>
      </c>
      <c r="L311" s="8" t="s">
        <v>41</v>
      </c>
      <c r="M311" s="6"/>
      <c r="N311" s="7">
        <v>46164</v>
      </c>
      <c r="O311" s="7" t="s">
        <v>42</v>
      </c>
      <c r="P311" s="7" t="s">
        <v>253</v>
      </c>
      <c r="Q311" s="6" t="s">
        <v>44</v>
      </c>
      <c r="R311" s="8" t="s">
        <v>1237</v>
      </c>
      <c r="S311" t="str">
        <f>HYPERLINK("https://docs.wto.org/imrd/directdoc.asp?DDFDocuments/t/G/TBTN26/CHN2235.docx", "https://docs.wto.org/imrd/directdoc.asp?DDFDocuments/t/G/TBTN26/CHN2235.docx")</f>
        <v>https://docs.wto.org/imrd/directdoc.asp?DDFDocuments/t/G/TBTN26/CHN2235.docx</v>
      </c>
      <c r="T311" t="str">
        <f>HYPERLINK("https://docs.wto.org/imrd/directdoc.asp?DDFDocuments/u/G/TBTN26/CHN2235.docx", "https://docs.wto.org/imrd/directdoc.asp?DDFDocuments/u/G/TBTN26/CHN2235.docx")</f>
        <v>https://docs.wto.org/imrd/directdoc.asp?DDFDocuments/u/G/TBTN26/CHN2235.docx</v>
      </c>
      <c r="U311" t="str">
        <f>HYPERLINK("https://docs.wto.org/imrd/directdoc.asp?DDFDocuments/v/G/TBTN26/CHN2235.docx", "https://docs.wto.org/imrd/directdoc.asp?DDFDocuments/v/G/TBTN26/CHN2235.docx")</f>
        <v>https://docs.wto.org/imrd/directdoc.asp?DDFDocuments/v/G/TBTN26/CHN2235.docx</v>
      </c>
      <c r="V311" t="s">
        <v>46</v>
      </c>
      <c r="W311" t="s">
        <v>47</v>
      </c>
      <c r="X311" t="s">
        <v>47</v>
      </c>
      <c r="Y311" t="s">
        <v>47</v>
      </c>
      <c r="Z311" t="s">
        <v>47</v>
      </c>
      <c r="AA311" t="s">
        <v>47</v>
      </c>
      <c r="AB311" t="s">
        <v>47</v>
      </c>
      <c r="AC311" s="2" t="s">
        <v>1238</v>
      </c>
      <c r="AD311" t="s">
        <v>41</v>
      </c>
      <c r="AE311" t="s">
        <v>41</v>
      </c>
      <c r="AF311" t="s">
        <v>41</v>
      </c>
      <c r="AG311" t="s">
        <v>41</v>
      </c>
      <c r="AH311" t="s">
        <v>41</v>
      </c>
      <c r="AI311" s="2" t="s">
        <v>41</v>
      </c>
    </row>
    <row r="312" spans="1:35" ht="60" x14ac:dyDescent="0.25">
      <c r="A312" s="8" t="s">
        <v>1241</v>
      </c>
      <c r="B312" s="6" t="s">
        <v>34</v>
      </c>
      <c r="C312" s="7">
        <v>46104</v>
      </c>
      <c r="D312" s="9" t="str">
        <f>HYPERLINK("https://www.epingalert.org/en/Search?viewData= G/TBT/N/CHN/2236"," G/TBT/N/CHN/2236")</f>
        <v xml:space="preserve"> G/TBT/N/CHN/2236</v>
      </c>
      <c r="E312" s="8" t="s">
        <v>1239</v>
      </c>
      <c r="F312" s="8" t="s">
        <v>1240</v>
      </c>
      <c r="H312" s="8" t="s">
        <v>1229</v>
      </c>
      <c r="I312" s="8" t="s">
        <v>1230</v>
      </c>
      <c r="J312" s="8" t="s">
        <v>271</v>
      </c>
      <c r="K312" s="8" t="s">
        <v>41</v>
      </c>
      <c r="L312" s="8" t="s">
        <v>41</v>
      </c>
      <c r="M312" s="6"/>
      <c r="N312" s="7">
        <v>46164</v>
      </c>
      <c r="O312" s="7" t="s">
        <v>42</v>
      </c>
      <c r="P312" s="7" t="s">
        <v>253</v>
      </c>
      <c r="Q312" s="6" t="s">
        <v>44</v>
      </c>
      <c r="R312" s="8" t="s">
        <v>1242</v>
      </c>
      <c r="S312" t="str">
        <f>HYPERLINK("https://docs.wto.org/imrd/directdoc.asp?DDFDocuments/t/G/TBTN26/CHN2236.docx", "https://docs.wto.org/imrd/directdoc.asp?DDFDocuments/t/G/TBTN26/CHN2236.docx")</f>
        <v>https://docs.wto.org/imrd/directdoc.asp?DDFDocuments/t/G/TBTN26/CHN2236.docx</v>
      </c>
      <c r="T312" t="str">
        <f>HYPERLINK("https://docs.wto.org/imrd/directdoc.asp?DDFDocuments/u/G/TBTN26/CHN2236.docx", "https://docs.wto.org/imrd/directdoc.asp?DDFDocuments/u/G/TBTN26/CHN2236.docx")</f>
        <v>https://docs.wto.org/imrd/directdoc.asp?DDFDocuments/u/G/TBTN26/CHN2236.docx</v>
      </c>
      <c r="U312" t="str">
        <f>HYPERLINK("https://docs.wto.org/imrd/directdoc.asp?DDFDocuments/v/G/TBTN26/CHN2236.docx", "https://docs.wto.org/imrd/directdoc.asp?DDFDocuments/v/G/TBTN26/CHN2236.docx")</f>
        <v>https://docs.wto.org/imrd/directdoc.asp?DDFDocuments/v/G/TBTN26/CHN2236.docx</v>
      </c>
      <c r="V312" t="s">
        <v>46</v>
      </c>
      <c r="W312" t="s">
        <v>47</v>
      </c>
      <c r="X312" t="s">
        <v>47</v>
      </c>
      <c r="Y312" t="s">
        <v>47</v>
      </c>
      <c r="Z312" t="s">
        <v>47</v>
      </c>
      <c r="AA312" t="s">
        <v>47</v>
      </c>
      <c r="AB312" t="s">
        <v>47</v>
      </c>
      <c r="AC312" s="2" t="s">
        <v>41</v>
      </c>
      <c r="AD312" t="s">
        <v>41</v>
      </c>
      <c r="AE312" t="s">
        <v>41</v>
      </c>
      <c r="AF312" t="s">
        <v>41</v>
      </c>
      <c r="AG312" t="s">
        <v>41</v>
      </c>
      <c r="AH312" t="s">
        <v>41</v>
      </c>
      <c r="AI312" s="2" t="s">
        <v>41</v>
      </c>
    </row>
    <row r="313" spans="1:35" ht="60" x14ac:dyDescent="0.25">
      <c r="A313" s="8" t="s">
        <v>1245</v>
      </c>
      <c r="B313" s="6" t="s">
        <v>189</v>
      </c>
      <c r="C313" s="7">
        <v>46104</v>
      </c>
      <c r="D313" s="9" t="str">
        <f>HYPERLINK("https://www.epingalert.org/en/Search?viewData= G/TBT/N/EU/1198"," G/TBT/N/EU/1198")</f>
        <v xml:space="preserve"> G/TBT/N/EU/1198</v>
      </c>
      <c r="E313" s="8" t="s">
        <v>1243</v>
      </c>
      <c r="F313" s="8" t="s">
        <v>1244</v>
      </c>
      <c r="H313" s="8" t="s">
        <v>41</v>
      </c>
      <c r="I313" s="8" t="s">
        <v>1246</v>
      </c>
      <c r="J313" s="8" t="s">
        <v>1247</v>
      </c>
      <c r="K313" s="8" t="s">
        <v>1248</v>
      </c>
      <c r="L313" s="8" t="s">
        <v>41</v>
      </c>
      <c r="M313" s="6"/>
      <c r="N313" s="7">
        <v>46164</v>
      </c>
      <c r="O313" s="7" t="s">
        <v>328</v>
      </c>
      <c r="P313" s="7" t="s">
        <v>328</v>
      </c>
      <c r="Q313" s="6" t="s">
        <v>44</v>
      </c>
      <c r="R313" s="8" t="s">
        <v>1249</v>
      </c>
      <c r="S313" t="str">
        <f>HYPERLINK("https://docs.wto.org/imrd/directdoc.asp?DDFDocuments/t/G/TBTN26/EU1198.docx", "https://docs.wto.org/imrd/directdoc.asp?DDFDocuments/t/G/TBTN26/EU1198.docx")</f>
        <v>https://docs.wto.org/imrd/directdoc.asp?DDFDocuments/t/G/TBTN26/EU1198.docx</v>
      </c>
      <c r="T313" t="str">
        <f>HYPERLINK("https://docs.wto.org/imrd/directdoc.asp?DDFDocuments/u/G/TBTN26/EU1198.docx", "https://docs.wto.org/imrd/directdoc.asp?DDFDocuments/u/G/TBTN26/EU1198.docx")</f>
        <v>https://docs.wto.org/imrd/directdoc.asp?DDFDocuments/u/G/TBTN26/EU1198.docx</v>
      </c>
      <c r="U313" t="str">
        <f>HYPERLINK("https://docs.wto.org/imrd/directdoc.asp?DDFDocuments/v/G/TBTN26/EU1198.docx", "https://docs.wto.org/imrd/directdoc.asp?DDFDocuments/v/G/TBTN26/EU1198.docx")</f>
        <v>https://docs.wto.org/imrd/directdoc.asp?DDFDocuments/v/G/TBTN26/EU1198.docx</v>
      </c>
      <c r="V313" t="s">
        <v>46</v>
      </c>
      <c r="W313" t="s">
        <v>47</v>
      </c>
      <c r="X313" t="s">
        <v>47</v>
      </c>
      <c r="Y313" t="s">
        <v>47</v>
      </c>
      <c r="Z313" t="s">
        <v>47</v>
      </c>
      <c r="AA313" t="s">
        <v>47</v>
      </c>
      <c r="AB313" t="s">
        <v>47</v>
      </c>
      <c r="AC313" s="2" t="s">
        <v>1250</v>
      </c>
      <c r="AD313" t="s">
        <v>41</v>
      </c>
      <c r="AE313" t="s">
        <v>41</v>
      </c>
      <c r="AF313" t="s">
        <v>41</v>
      </c>
      <c r="AG313" t="s">
        <v>41</v>
      </c>
      <c r="AH313" t="s">
        <v>41</v>
      </c>
      <c r="AI313" s="2" t="s">
        <v>41</v>
      </c>
    </row>
    <row r="314" spans="1:35" ht="60" x14ac:dyDescent="0.25">
      <c r="A314" s="8" t="s">
        <v>1253</v>
      </c>
      <c r="B314" s="6" t="s">
        <v>189</v>
      </c>
      <c r="C314" s="7">
        <v>46104</v>
      </c>
      <c r="D314" s="9" t="str">
        <f>HYPERLINK("https://www.epingalert.org/en/Search?viewData= G/TBT/N/EU/1199"," G/TBT/N/EU/1199")</f>
        <v xml:space="preserve"> G/TBT/N/EU/1199</v>
      </c>
      <c r="E314" s="8" t="s">
        <v>1251</v>
      </c>
      <c r="F314" s="8" t="s">
        <v>1252</v>
      </c>
      <c r="H314" s="8" t="s">
        <v>41</v>
      </c>
      <c r="I314" s="8" t="s">
        <v>102</v>
      </c>
      <c r="J314" s="8" t="s">
        <v>1254</v>
      </c>
      <c r="K314" s="8" t="s">
        <v>41</v>
      </c>
      <c r="L314" s="8" t="s">
        <v>41</v>
      </c>
      <c r="M314" s="6"/>
      <c r="N314" s="7">
        <v>46164</v>
      </c>
      <c r="O314" s="7" t="s">
        <v>451</v>
      </c>
      <c r="P314" s="7" t="s">
        <v>1255</v>
      </c>
      <c r="Q314" s="6" t="s">
        <v>44</v>
      </c>
      <c r="R314" s="8" t="s">
        <v>1256</v>
      </c>
      <c r="S314" t="str">
        <f>HYPERLINK("https://docs.wto.org/imrd/directdoc.asp?DDFDocuments/t/G/TBTN26/EU1199.docx", "https://docs.wto.org/imrd/directdoc.asp?DDFDocuments/t/G/TBTN26/EU1199.docx")</f>
        <v>https://docs.wto.org/imrd/directdoc.asp?DDFDocuments/t/G/TBTN26/EU1199.docx</v>
      </c>
      <c r="T314" t="str">
        <f>HYPERLINK("https://docs.wto.org/imrd/directdoc.asp?DDFDocuments/u/G/TBTN26/EU1199.docx", "https://docs.wto.org/imrd/directdoc.asp?DDFDocuments/u/G/TBTN26/EU1199.docx")</f>
        <v>https://docs.wto.org/imrd/directdoc.asp?DDFDocuments/u/G/TBTN26/EU1199.docx</v>
      </c>
      <c r="U314" t="str">
        <f>HYPERLINK("https://docs.wto.org/imrd/directdoc.asp?DDFDocuments/v/G/TBTN26/EU1199.docx", "https://docs.wto.org/imrd/directdoc.asp?DDFDocuments/v/G/TBTN26/EU1199.docx")</f>
        <v>https://docs.wto.org/imrd/directdoc.asp?DDFDocuments/v/G/TBTN26/EU1199.docx</v>
      </c>
      <c r="V314" t="s">
        <v>46</v>
      </c>
      <c r="W314" t="s">
        <v>47</v>
      </c>
      <c r="X314" t="s">
        <v>47</v>
      </c>
      <c r="Y314" t="s">
        <v>47</v>
      </c>
      <c r="Z314" t="s">
        <v>47</v>
      </c>
      <c r="AA314" t="s">
        <v>47</v>
      </c>
      <c r="AB314" t="s">
        <v>47</v>
      </c>
      <c r="AC314" s="2" t="s">
        <v>1257</v>
      </c>
      <c r="AD314" t="s">
        <v>41</v>
      </c>
      <c r="AE314" t="s">
        <v>41</v>
      </c>
      <c r="AF314" t="s">
        <v>41</v>
      </c>
      <c r="AG314" t="s">
        <v>41</v>
      </c>
      <c r="AH314" t="s">
        <v>41</v>
      </c>
      <c r="AI314" s="2" t="s">
        <v>41</v>
      </c>
    </row>
    <row r="315" spans="1:35" ht="165" x14ac:dyDescent="0.25">
      <c r="A315" s="8" t="s">
        <v>1253</v>
      </c>
      <c r="B315" s="6" t="s">
        <v>189</v>
      </c>
      <c r="C315" s="7">
        <v>46104</v>
      </c>
      <c r="D315" s="9" t="str">
        <f>HYPERLINK("https://www.epingalert.org/en/Search?viewData= G/TBT/N/EU/1200"," G/TBT/N/EU/1200")</f>
        <v xml:space="preserve"> G/TBT/N/EU/1200</v>
      </c>
      <c r="E315" s="8" t="s">
        <v>1258</v>
      </c>
      <c r="F315" s="8" t="s">
        <v>1259</v>
      </c>
      <c r="H315" s="8" t="s">
        <v>41</v>
      </c>
      <c r="I315" s="8" t="s">
        <v>102</v>
      </c>
      <c r="J315" s="8" t="s">
        <v>1254</v>
      </c>
      <c r="K315" s="8" t="s">
        <v>41</v>
      </c>
      <c r="L315" s="8" t="s">
        <v>41</v>
      </c>
      <c r="M315" s="6"/>
      <c r="N315" s="7">
        <v>46164</v>
      </c>
      <c r="O315" s="7" t="s">
        <v>451</v>
      </c>
      <c r="P315" s="7" t="s">
        <v>1255</v>
      </c>
      <c r="Q315" s="6" t="s">
        <v>44</v>
      </c>
      <c r="R315" s="8" t="s">
        <v>1260</v>
      </c>
      <c r="S315" t="str">
        <f>HYPERLINK("https://docs.wto.org/imrd/directdoc.asp?DDFDocuments/t/G/TBTN26/EU1200.docx", "https://docs.wto.org/imrd/directdoc.asp?DDFDocuments/t/G/TBTN26/EU1200.docx")</f>
        <v>https://docs.wto.org/imrd/directdoc.asp?DDFDocuments/t/G/TBTN26/EU1200.docx</v>
      </c>
      <c r="T315" t="str">
        <f>HYPERLINK("https://docs.wto.org/imrd/directdoc.asp?DDFDocuments/u/G/TBTN26/EU1200.docx", "https://docs.wto.org/imrd/directdoc.asp?DDFDocuments/u/G/TBTN26/EU1200.docx")</f>
        <v>https://docs.wto.org/imrd/directdoc.asp?DDFDocuments/u/G/TBTN26/EU1200.docx</v>
      </c>
      <c r="U315" t="str">
        <f>HYPERLINK("https://docs.wto.org/imrd/directdoc.asp?DDFDocuments/v/G/TBTN26/EU1200.docx", "https://docs.wto.org/imrd/directdoc.asp?DDFDocuments/v/G/TBTN26/EU1200.docx")</f>
        <v>https://docs.wto.org/imrd/directdoc.asp?DDFDocuments/v/G/TBTN26/EU1200.docx</v>
      </c>
      <c r="V315" t="s">
        <v>46</v>
      </c>
      <c r="W315" t="s">
        <v>47</v>
      </c>
      <c r="X315" t="s">
        <v>47</v>
      </c>
      <c r="Y315" t="s">
        <v>47</v>
      </c>
      <c r="Z315" t="s">
        <v>47</v>
      </c>
      <c r="AA315" t="s">
        <v>47</v>
      </c>
      <c r="AB315" t="s">
        <v>47</v>
      </c>
      <c r="AC315" s="2" t="s">
        <v>1257</v>
      </c>
      <c r="AD315" t="s">
        <v>41</v>
      </c>
      <c r="AE315" t="s">
        <v>41</v>
      </c>
      <c r="AF315" t="s">
        <v>41</v>
      </c>
      <c r="AG315" t="s">
        <v>41</v>
      </c>
      <c r="AH315" t="s">
        <v>41</v>
      </c>
      <c r="AI315" s="2" t="s">
        <v>41</v>
      </c>
    </row>
    <row r="316" spans="1:35" ht="165" x14ac:dyDescent="0.25">
      <c r="A316" s="8" t="s">
        <v>1253</v>
      </c>
      <c r="B316" s="6" t="s">
        <v>189</v>
      </c>
      <c r="C316" s="7">
        <v>46104</v>
      </c>
      <c r="D316" s="9" t="str">
        <f>HYPERLINK("https://www.epingalert.org/en/Search?viewData= G/TBT/N/EU/1201"," G/TBT/N/EU/1201")</f>
        <v xml:space="preserve"> G/TBT/N/EU/1201</v>
      </c>
      <c r="E316" s="8" t="s">
        <v>1261</v>
      </c>
      <c r="F316" s="8" t="s">
        <v>1262</v>
      </c>
      <c r="H316" s="8" t="s">
        <v>41</v>
      </c>
      <c r="I316" s="8" t="s">
        <v>102</v>
      </c>
      <c r="J316" s="8" t="s">
        <v>1254</v>
      </c>
      <c r="K316" s="8" t="s">
        <v>41</v>
      </c>
      <c r="L316" s="8" t="s">
        <v>41</v>
      </c>
      <c r="M316" s="6"/>
      <c r="N316" s="7">
        <v>46164</v>
      </c>
      <c r="O316" s="7" t="s">
        <v>451</v>
      </c>
      <c r="P316" s="7" t="s">
        <v>1263</v>
      </c>
      <c r="Q316" s="6" t="s">
        <v>44</v>
      </c>
      <c r="R316" s="8" t="s">
        <v>1264</v>
      </c>
      <c r="S316" t="str">
        <f>HYPERLINK("https://docs.wto.org/imrd/directdoc.asp?DDFDocuments/t/G/TBTN26/EU1201.docx", "https://docs.wto.org/imrd/directdoc.asp?DDFDocuments/t/G/TBTN26/EU1201.docx")</f>
        <v>https://docs.wto.org/imrd/directdoc.asp?DDFDocuments/t/G/TBTN26/EU1201.docx</v>
      </c>
      <c r="T316" t="str">
        <f>HYPERLINK("https://docs.wto.org/imrd/directdoc.asp?DDFDocuments/u/G/TBTN26/EU1201.docx", "https://docs.wto.org/imrd/directdoc.asp?DDFDocuments/u/G/TBTN26/EU1201.docx")</f>
        <v>https://docs.wto.org/imrd/directdoc.asp?DDFDocuments/u/G/TBTN26/EU1201.docx</v>
      </c>
      <c r="U316" t="str">
        <f>HYPERLINK("https://docs.wto.org/imrd/directdoc.asp?DDFDocuments/v/G/TBTN26/EU1201.docx", "https://docs.wto.org/imrd/directdoc.asp?DDFDocuments/v/G/TBTN26/EU1201.docx")</f>
        <v>https://docs.wto.org/imrd/directdoc.asp?DDFDocuments/v/G/TBTN26/EU1201.docx</v>
      </c>
      <c r="V316" t="s">
        <v>46</v>
      </c>
      <c r="W316" t="s">
        <v>47</v>
      </c>
      <c r="X316" t="s">
        <v>47</v>
      </c>
      <c r="Y316" t="s">
        <v>47</v>
      </c>
      <c r="Z316" t="s">
        <v>47</v>
      </c>
      <c r="AA316" t="s">
        <v>47</v>
      </c>
      <c r="AB316" t="s">
        <v>47</v>
      </c>
      <c r="AC316" s="2" t="s">
        <v>1257</v>
      </c>
      <c r="AD316" t="s">
        <v>41</v>
      </c>
      <c r="AE316" t="s">
        <v>41</v>
      </c>
      <c r="AF316" t="s">
        <v>41</v>
      </c>
      <c r="AG316" t="s">
        <v>41</v>
      </c>
      <c r="AH316" t="s">
        <v>41</v>
      </c>
      <c r="AI316" s="2" t="s">
        <v>41</v>
      </c>
    </row>
    <row r="317" spans="1:35" ht="150" x14ac:dyDescent="0.25">
      <c r="A317" s="8" t="s">
        <v>1267</v>
      </c>
      <c r="B317" s="6" t="s">
        <v>240</v>
      </c>
      <c r="C317" s="7">
        <v>46104</v>
      </c>
      <c r="D317" s="9" t="str">
        <f>HYPERLINK("https://www.epingalert.org/en/Search?viewData= G/TBT/N/VNM/394"," G/TBT/N/VNM/394")</f>
        <v xml:space="preserve"> G/TBT/N/VNM/394</v>
      </c>
      <c r="E317" s="8" t="s">
        <v>1265</v>
      </c>
      <c r="F317" s="8" t="s">
        <v>1266</v>
      </c>
      <c r="H317" s="8" t="s">
        <v>41</v>
      </c>
      <c r="I317" s="8" t="s">
        <v>1268</v>
      </c>
      <c r="J317" s="8" t="s">
        <v>1269</v>
      </c>
      <c r="K317" s="8" t="s">
        <v>41</v>
      </c>
      <c r="L317" s="8" t="s">
        <v>41</v>
      </c>
      <c r="M317" s="6"/>
      <c r="N317" s="7">
        <v>46164</v>
      </c>
      <c r="O317" s="7" t="s">
        <v>328</v>
      </c>
      <c r="P317" s="7" t="s">
        <v>328</v>
      </c>
      <c r="Q317" s="6" t="s">
        <v>44</v>
      </c>
      <c r="R317" s="8" t="s">
        <v>1270</v>
      </c>
      <c r="S317" t="str">
        <f>HYPERLINK("https://docs.wto.org/imrd/directdoc.asp?DDFDocuments/t/G/TBTN26/VNM394.docx", "https://docs.wto.org/imrd/directdoc.asp?DDFDocuments/t/G/TBTN26/VNM394.docx")</f>
        <v>https://docs.wto.org/imrd/directdoc.asp?DDFDocuments/t/G/TBTN26/VNM394.docx</v>
      </c>
      <c r="T317" t="str">
        <f>HYPERLINK("https://docs.wto.org/imrd/directdoc.asp?DDFDocuments/u/G/TBTN26/VNM394.docx", "https://docs.wto.org/imrd/directdoc.asp?DDFDocuments/u/G/TBTN26/VNM394.docx")</f>
        <v>https://docs.wto.org/imrd/directdoc.asp?DDFDocuments/u/G/TBTN26/VNM394.docx</v>
      </c>
      <c r="U317" t="str">
        <f>HYPERLINK("https://docs.wto.org/imrd/directdoc.asp?DDFDocuments/v/G/TBTN26/VNM394.docx", "https://docs.wto.org/imrd/directdoc.asp?DDFDocuments/v/G/TBTN26/VNM394.docx")</f>
        <v>https://docs.wto.org/imrd/directdoc.asp?DDFDocuments/v/G/TBTN26/VNM394.docx</v>
      </c>
      <c r="V317" t="s">
        <v>46</v>
      </c>
      <c r="W317" t="s">
        <v>47</v>
      </c>
      <c r="X317" t="s">
        <v>47</v>
      </c>
      <c r="Y317" t="s">
        <v>47</v>
      </c>
      <c r="Z317" t="s">
        <v>47</v>
      </c>
      <c r="AA317" t="s">
        <v>47</v>
      </c>
      <c r="AB317" t="s">
        <v>47</v>
      </c>
      <c r="AC317" s="2" t="s">
        <v>1271</v>
      </c>
      <c r="AD317" t="s">
        <v>41</v>
      </c>
      <c r="AE317" t="s">
        <v>41</v>
      </c>
      <c r="AF317" t="s">
        <v>41</v>
      </c>
      <c r="AG317" t="s">
        <v>41</v>
      </c>
      <c r="AH317" t="s">
        <v>41</v>
      </c>
      <c r="AI317" s="2" t="s">
        <v>41</v>
      </c>
    </row>
    <row r="318" spans="1:35" ht="45" x14ac:dyDescent="0.25">
      <c r="A318" s="8" t="s">
        <v>1274</v>
      </c>
      <c r="B318" s="6" t="s">
        <v>321</v>
      </c>
      <c r="C318" s="7">
        <v>46101</v>
      </c>
      <c r="D318" s="9" t="str">
        <f>HYPERLINK("https://www.epingalert.org/en/Search?viewData= G/TBT/N/JPN/904"," G/TBT/N/JPN/904")</f>
        <v xml:space="preserve"> G/TBT/N/JPN/904</v>
      </c>
      <c r="E318" s="8" t="s">
        <v>1272</v>
      </c>
      <c r="F318" s="8" t="s">
        <v>1273</v>
      </c>
      <c r="H318" s="8" t="s">
        <v>41</v>
      </c>
      <c r="I318" s="8" t="s">
        <v>471</v>
      </c>
      <c r="J318" s="8" t="s">
        <v>65</v>
      </c>
      <c r="K318" s="8" t="s">
        <v>1275</v>
      </c>
      <c r="L318" s="8" t="s">
        <v>41</v>
      </c>
      <c r="M318" s="6"/>
      <c r="N318" s="7">
        <v>46161</v>
      </c>
      <c r="O318" s="7" t="s">
        <v>1276</v>
      </c>
      <c r="P318" s="7" t="s">
        <v>1276</v>
      </c>
      <c r="Q318" s="6" t="s">
        <v>44</v>
      </c>
      <c r="R318" s="8" t="s">
        <v>1277</v>
      </c>
      <c r="S318" t="str">
        <f>HYPERLINK("https://docs.wto.org/imrd/directdoc.asp?DDFDocuments/t/G/TBTN26/JPN904.docx", "https://docs.wto.org/imrd/directdoc.asp?DDFDocuments/t/G/TBTN26/JPN904.docx")</f>
        <v>https://docs.wto.org/imrd/directdoc.asp?DDFDocuments/t/G/TBTN26/JPN904.docx</v>
      </c>
      <c r="T318" t="str">
        <f>HYPERLINK("https://docs.wto.org/imrd/directdoc.asp?DDFDocuments/u/G/TBTN26/JPN904.docx", "https://docs.wto.org/imrd/directdoc.asp?DDFDocuments/u/G/TBTN26/JPN904.docx")</f>
        <v>https://docs.wto.org/imrd/directdoc.asp?DDFDocuments/u/G/TBTN26/JPN904.docx</v>
      </c>
      <c r="U318" t="str">
        <f>HYPERLINK("https://docs.wto.org/imrd/directdoc.asp?DDFDocuments/v/G/TBTN26/JPN904.docx", "https://docs.wto.org/imrd/directdoc.asp?DDFDocuments/v/G/TBTN26/JPN904.docx")</f>
        <v>https://docs.wto.org/imrd/directdoc.asp?DDFDocuments/v/G/TBTN26/JPN904.docx</v>
      </c>
      <c r="V318" t="s">
        <v>46</v>
      </c>
      <c r="W318" t="s">
        <v>47</v>
      </c>
      <c r="X318" t="s">
        <v>47</v>
      </c>
      <c r="Y318" t="s">
        <v>47</v>
      </c>
      <c r="Z318" t="s">
        <v>47</v>
      </c>
      <c r="AA318" t="s">
        <v>47</v>
      </c>
      <c r="AB318" t="s">
        <v>47</v>
      </c>
      <c r="AC318" s="2" t="s">
        <v>475</v>
      </c>
      <c r="AD318" t="s">
        <v>41</v>
      </c>
      <c r="AE318" t="s">
        <v>41</v>
      </c>
      <c r="AF318" t="s">
        <v>41</v>
      </c>
      <c r="AG318" t="s">
        <v>41</v>
      </c>
      <c r="AH318" t="s">
        <v>41</v>
      </c>
      <c r="AI318" s="2" t="s">
        <v>41</v>
      </c>
    </row>
    <row r="319" spans="1:35" ht="150" x14ac:dyDescent="0.25">
      <c r="A319" s="8" t="s">
        <v>1281</v>
      </c>
      <c r="B319" s="6" t="s">
        <v>1278</v>
      </c>
      <c r="C319" s="7">
        <v>46101</v>
      </c>
      <c r="D319" s="9" t="str">
        <f>HYPERLINK("https://www.epingalert.org/en/Search?viewData= G/TBT/N/MDA/60"," G/TBT/N/MDA/60")</f>
        <v xml:space="preserve"> G/TBT/N/MDA/60</v>
      </c>
      <c r="E319" s="8" t="s">
        <v>1279</v>
      </c>
      <c r="F319" s="8" t="s">
        <v>1280</v>
      </c>
      <c r="H319" s="8" t="s">
        <v>1282</v>
      </c>
      <c r="I319" s="8" t="s">
        <v>1283</v>
      </c>
      <c r="J319" s="8" t="s">
        <v>1284</v>
      </c>
      <c r="K319" s="8" t="s">
        <v>1285</v>
      </c>
      <c r="L319" s="8" t="s">
        <v>55</v>
      </c>
      <c r="M319" s="6"/>
      <c r="N319" s="7">
        <v>46101</v>
      </c>
      <c r="O319" s="7">
        <v>45770</v>
      </c>
      <c r="P319" s="7">
        <v>45771</v>
      </c>
      <c r="Q319" s="6" t="s">
        <v>44</v>
      </c>
      <c r="R319" s="8" t="s">
        <v>1286</v>
      </c>
      <c r="S319" t="str">
        <f>HYPERLINK("https://docs.wto.org/imrd/directdoc.asp?DDFDocuments/t/G/TBTN26/MDA60.docx", "https://docs.wto.org/imrd/directdoc.asp?DDFDocuments/t/G/TBTN26/MDA60.docx")</f>
        <v>https://docs.wto.org/imrd/directdoc.asp?DDFDocuments/t/G/TBTN26/MDA60.docx</v>
      </c>
      <c r="T319" t="str">
        <f>HYPERLINK("https://docs.wto.org/imrd/directdoc.asp?DDFDocuments/u/G/TBTN26/MDA60.docx", "https://docs.wto.org/imrd/directdoc.asp?DDFDocuments/u/G/TBTN26/MDA60.docx")</f>
        <v>https://docs.wto.org/imrd/directdoc.asp?DDFDocuments/u/G/TBTN26/MDA60.docx</v>
      </c>
      <c r="U319" t="str">
        <f>HYPERLINK("https://docs.wto.org/imrd/directdoc.asp?DDFDocuments/v/G/TBTN26/MDA60.docx", "https://docs.wto.org/imrd/directdoc.asp?DDFDocuments/v/G/TBTN26/MDA60.docx")</f>
        <v>https://docs.wto.org/imrd/directdoc.asp?DDFDocuments/v/G/TBTN26/MDA60.docx</v>
      </c>
      <c r="V319" t="s">
        <v>46</v>
      </c>
      <c r="W319" t="s">
        <v>47</v>
      </c>
      <c r="X319" t="s">
        <v>47</v>
      </c>
      <c r="Y319" t="s">
        <v>47</v>
      </c>
      <c r="Z319" t="s">
        <v>47</v>
      </c>
      <c r="AA319" t="s">
        <v>47</v>
      </c>
      <c r="AB319" t="s">
        <v>47</v>
      </c>
      <c r="AC319" s="2" t="s">
        <v>41</v>
      </c>
      <c r="AD319" t="s">
        <v>41</v>
      </c>
      <c r="AE319" t="s">
        <v>41</v>
      </c>
      <c r="AF319" t="s">
        <v>41</v>
      </c>
      <c r="AG319" t="s">
        <v>41</v>
      </c>
      <c r="AH319" t="s">
        <v>41</v>
      </c>
      <c r="AI319" s="2" t="s">
        <v>41</v>
      </c>
    </row>
    <row r="320" spans="1:35" ht="105" x14ac:dyDescent="0.25">
      <c r="A320" s="8" t="s">
        <v>1289</v>
      </c>
      <c r="B320" s="6" t="s">
        <v>1278</v>
      </c>
      <c r="C320" s="7">
        <v>46101</v>
      </c>
      <c r="D320" s="9" t="str">
        <f>HYPERLINK("https://www.epingalert.org/en/Search?viewData= G/TBT/N/MDA/61"," G/TBT/N/MDA/61")</f>
        <v xml:space="preserve"> G/TBT/N/MDA/61</v>
      </c>
      <c r="E320" s="8" t="s">
        <v>1287</v>
      </c>
      <c r="F320" s="8" t="s">
        <v>1288</v>
      </c>
      <c r="H320" s="8" t="s">
        <v>1290</v>
      </c>
      <c r="I320" s="8" t="s">
        <v>1291</v>
      </c>
      <c r="J320" s="8" t="s">
        <v>1284</v>
      </c>
      <c r="K320" s="8" t="s">
        <v>1292</v>
      </c>
      <c r="L320" s="8" t="s">
        <v>55</v>
      </c>
      <c r="M320" s="6"/>
      <c r="N320" s="7" t="s">
        <v>41</v>
      </c>
      <c r="O320" s="7">
        <v>45649</v>
      </c>
      <c r="P320" s="7">
        <v>45674</v>
      </c>
      <c r="Q320" s="6" t="s">
        <v>44</v>
      </c>
      <c r="R320" s="8" t="s">
        <v>1293</v>
      </c>
      <c r="S320" t="str">
        <f>HYPERLINK("https://docs.wto.org/imrd/directdoc.asp?DDFDocuments/t/G/TBTN26/MDA61.docx", "https://docs.wto.org/imrd/directdoc.asp?DDFDocuments/t/G/TBTN26/MDA61.docx")</f>
        <v>https://docs.wto.org/imrd/directdoc.asp?DDFDocuments/t/G/TBTN26/MDA61.docx</v>
      </c>
      <c r="T320" t="str">
        <f>HYPERLINK("https://docs.wto.org/imrd/directdoc.asp?DDFDocuments/u/G/TBTN26/MDA61.docx", "https://docs.wto.org/imrd/directdoc.asp?DDFDocuments/u/G/TBTN26/MDA61.docx")</f>
        <v>https://docs.wto.org/imrd/directdoc.asp?DDFDocuments/u/G/TBTN26/MDA61.docx</v>
      </c>
      <c r="U320" t="str">
        <f>HYPERLINK("https://docs.wto.org/imrd/directdoc.asp?DDFDocuments/v/G/TBTN26/MDA61.docx", "https://docs.wto.org/imrd/directdoc.asp?DDFDocuments/v/G/TBTN26/MDA61.docx")</f>
        <v>https://docs.wto.org/imrd/directdoc.asp?DDFDocuments/v/G/TBTN26/MDA61.docx</v>
      </c>
      <c r="V320" t="s">
        <v>46</v>
      </c>
      <c r="W320" t="s">
        <v>47</v>
      </c>
      <c r="X320" t="s">
        <v>47</v>
      </c>
      <c r="Y320" t="s">
        <v>47</v>
      </c>
      <c r="Z320" t="s">
        <v>47</v>
      </c>
      <c r="AA320" t="s">
        <v>47</v>
      </c>
      <c r="AB320" t="s">
        <v>47</v>
      </c>
      <c r="AC320" s="2" t="s">
        <v>41</v>
      </c>
      <c r="AD320" t="s">
        <v>41</v>
      </c>
      <c r="AE320" t="s">
        <v>41</v>
      </c>
      <c r="AF320" t="s">
        <v>41</v>
      </c>
      <c r="AG320" t="s">
        <v>41</v>
      </c>
      <c r="AH320" t="s">
        <v>41</v>
      </c>
      <c r="AI320" s="2" t="s">
        <v>41</v>
      </c>
    </row>
    <row r="321" spans="1:35" ht="225" x14ac:dyDescent="0.25">
      <c r="A321" s="8" t="s">
        <v>1296</v>
      </c>
      <c r="B321" s="6" t="s">
        <v>86</v>
      </c>
      <c r="C321" s="7">
        <v>46101</v>
      </c>
      <c r="D321" s="9" t="str">
        <f>HYPERLINK("https://www.epingalert.org/en/Search?viewData= G/TBT/N/TPKM/588"," G/TBT/N/TPKM/588")</f>
        <v xml:space="preserve"> G/TBT/N/TPKM/588</v>
      </c>
      <c r="E321" s="8" t="s">
        <v>1294</v>
      </c>
      <c r="F321" s="8" t="s">
        <v>1295</v>
      </c>
      <c r="H321" s="8" t="s">
        <v>41</v>
      </c>
      <c r="I321" s="8" t="s">
        <v>1297</v>
      </c>
      <c r="J321" s="8" t="s">
        <v>194</v>
      </c>
      <c r="K321" s="8" t="s">
        <v>41</v>
      </c>
      <c r="L321" s="8" t="s">
        <v>41</v>
      </c>
      <c r="M321" s="6"/>
      <c r="N321" s="7">
        <v>46161</v>
      </c>
      <c r="O321" s="7" t="s">
        <v>42</v>
      </c>
      <c r="P321" s="7" t="s">
        <v>42</v>
      </c>
      <c r="Q321" s="6" t="s">
        <v>44</v>
      </c>
      <c r="R321" s="8" t="s">
        <v>1298</v>
      </c>
      <c r="S321" t="str">
        <f>HYPERLINK("https://docs.wto.org/imrd/directdoc.asp?DDFDocuments/t/G/TBTN26/TPKM588.docx", "https://docs.wto.org/imrd/directdoc.asp?DDFDocuments/t/G/TBTN26/TPKM588.docx")</f>
        <v>https://docs.wto.org/imrd/directdoc.asp?DDFDocuments/t/G/TBTN26/TPKM588.docx</v>
      </c>
      <c r="T321" t="str">
        <f>HYPERLINK("https://docs.wto.org/imrd/directdoc.asp?DDFDocuments/u/G/TBTN26/TPKM588.docx", "https://docs.wto.org/imrd/directdoc.asp?DDFDocuments/u/G/TBTN26/TPKM588.docx")</f>
        <v>https://docs.wto.org/imrd/directdoc.asp?DDFDocuments/u/G/TBTN26/TPKM588.docx</v>
      </c>
      <c r="U321" t="str">
        <f>HYPERLINK("https://docs.wto.org/imrd/directdoc.asp?DDFDocuments/v/G/TBTN26/TPKM588.docx", "https://docs.wto.org/imrd/directdoc.asp?DDFDocuments/v/G/TBTN26/TPKM588.docx")</f>
        <v>https://docs.wto.org/imrd/directdoc.asp?DDFDocuments/v/G/TBTN26/TPKM588.docx</v>
      </c>
      <c r="V321" t="s">
        <v>46</v>
      </c>
      <c r="W321" t="s">
        <v>47</v>
      </c>
      <c r="X321" t="s">
        <v>46</v>
      </c>
      <c r="Y321" t="s">
        <v>47</v>
      </c>
      <c r="Z321" t="s">
        <v>47</v>
      </c>
      <c r="AA321" t="s">
        <v>47</v>
      </c>
      <c r="AB321" t="s">
        <v>47</v>
      </c>
      <c r="AC321" s="2" t="s">
        <v>1299</v>
      </c>
      <c r="AD321" t="s">
        <v>41</v>
      </c>
      <c r="AE321" t="s">
        <v>41</v>
      </c>
      <c r="AF321" t="s">
        <v>41</v>
      </c>
      <c r="AG321" t="s">
        <v>41</v>
      </c>
      <c r="AH321" t="s">
        <v>41</v>
      </c>
      <c r="AI321" s="2" t="s">
        <v>41</v>
      </c>
    </row>
    <row r="322" spans="1:35" ht="240" x14ac:dyDescent="0.25">
      <c r="A322" s="8" t="s">
        <v>1302</v>
      </c>
      <c r="B322" s="6" t="s">
        <v>285</v>
      </c>
      <c r="C322" s="7">
        <v>46101</v>
      </c>
      <c r="D322" s="9" t="str">
        <f>HYPERLINK("https://www.epingalert.org/en/Search?viewData= G/TBT/N/TZA/1549"," G/TBT/N/TZA/1549")</f>
        <v xml:space="preserve"> G/TBT/N/TZA/1549</v>
      </c>
      <c r="E322" s="8" t="s">
        <v>1300</v>
      </c>
      <c r="F322" s="8" t="s">
        <v>1301</v>
      </c>
      <c r="H322" s="8" t="s">
        <v>1303</v>
      </c>
      <c r="I322" s="8" t="s">
        <v>1304</v>
      </c>
      <c r="J322" s="8" t="s">
        <v>318</v>
      </c>
      <c r="K322" s="8" t="s">
        <v>41</v>
      </c>
      <c r="L322" s="8" t="s">
        <v>41</v>
      </c>
      <c r="M322" s="6"/>
      <c r="N322" s="7">
        <v>46161</v>
      </c>
      <c r="O322" s="7" t="s">
        <v>1020</v>
      </c>
      <c r="P322" s="7" t="s">
        <v>42</v>
      </c>
      <c r="Q322" s="6" t="s">
        <v>44</v>
      </c>
      <c r="R322" s="8" t="s">
        <v>1305</v>
      </c>
      <c r="S322" t="str">
        <f>HYPERLINK("https://docs.wto.org/imrd/directdoc.asp?DDFDocuments/t/G/TBTN26/TZA1549.docx", "https://docs.wto.org/imrd/directdoc.asp?DDFDocuments/t/G/TBTN26/TZA1549.docx")</f>
        <v>https://docs.wto.org/imrd/directdoc.asp?DDFDocuments/t/G/TBTN26/TZA1549.docx</v>
      </c>
      <c r="T322" t="str">
        <f>HYPERLINK("https://docs.wto.org/imrd/directdoc.asp?DDFDocuments/u/G/TBTN26/TZA1549.docx", "https://docs.wto.org/imrd/directdoc.asp?DDFDocuments/u/G/TBTN26/TZA1549.docx")</f>
        <v>https://docs.wto.org/imrd/directdoc.asp?DDFDocuments/u/G/TBTN26/TZA1549.docx</v>
      </c>
      <c r="U322" t="str">
        <f>HYPERLINK("https://docs.wto.org/imrd/directdoc.asp?DDFDocuments/v/G/TBTN26/TZA1549.docx", "https://docs.wto.org/imrd/directdoc.asp?DDFDocuments/v/G/TBTN26/TZA1549.docx")</f>
        <v>https://docs.wto.org/imrd/directdoc.asp?DDFDocuments/v/G/TBTN26/TZA1549.docx</v>
      </c>
      <c r="V322" t="s">
        <v>46</v>
      </c>
      <c r="W322" t="s">
        <v>47</v>
      </c>
      <c r="X322" t="s">
        <v>47</v>
      </c>
      <c r="Y322" t="s">
        <v>47</v>
      </c>
      <c r="Z322" t="s">
        <v>47</v>
      </c>
      <c r="AA322" t="s">
        <v>47</v>
      </c>
      <c r="AB322" t="s">
        <v>47</v>
      </c>
      <c r="AC322" s="2" t="s">
        <v>1306</v>
      </c>
      <c r="AD322" t="s">
        <v>41</v>
      </c>
      <c r="AE322" t="s">
        <v>41</v>
      </c>
      <c r="AF322" t="s">
        <v>41</v>
      </c>
      <c r="AG322" t="s">
        <v>41</v>
      </c>
      <c r="AH322" t="s">
        <v>41</v>
      </c>
      <c r="AI322" s="2" t="s">
        <v>41</v>
      </c>
    </row>
    <row r="323" spans="1:35" ht="30" x14ac:dyDescent="0.25">
      <c r="A323" s="8" t="s">
        <v>1309</v>
      </c>
      <c r="B323" s="6" t="s">
        <v>285</v>
      </c>
      <c r="C323" s="7">
        <v>46101</v>
      </c>
      <c r="D323" s="9" t="str">
        <f>HYPERLINK("https://www.epingalert.org/en/Search?viewData= G/TBT/N/TZA/1550"," G/TBT/N/TZA/1550")</f>
        <v xml:space="preserve"> G/TBT/N/TZA/1550</v>
      </c>
      <c r="E323" s="8" t="s">
        <v>1307</v>
      </c>
      <c r="F323" s="8" t="s">
        <v>1308</v>
      </c>
      <c r="H323" s="8" t="s">
        <v>1310</v>
      </c>
      <c r="I323" s="8" t="s">
        <v>1311</v>
      </c>
      <c r="J323" s="8" t="s">
        <v>1312</v>
      </c>
      <c r="K323" s="8" t="s">
        <v>41</v>
      </c>
      <c r="L323" s="8" t="s">
        <v>41</v>
      </c>
      <c r="M323" s="6"/>
      <c r="N323" s="7">
        <v>46161</v>
      </c>
      <c r="O323" s="7" t="s">
        <v>1020</v>
      </c>
      <c r="P323" s="7" t="s">
        <v>42</v>
      </c>
      <c r="Q323" s="6" t="s">
        <v>44</v>
      </c>
      <c r="R323" s="8" t="s">
        <v>1313</v>
      </c>
      <c r="S323" t="str">
        <f>HYPERLINK("https://docs.wto.org/imrd/directdoc.asp?DDFDocuments/t/G/TBTN26/TZA1550.docx", "https://docs.wto.org/imrd/directdoc.asp?DDFDocuments/t/G/TBTN26/TZA1550.docx")</f>
        <v>https://docs.wto.org/imrd/directdoc.asp?DDFDocuments/t/G/TBTN26/TZA1550.docx</v>
      </c>
      <c r="T323" t="str">
        <f>HYPERLINK("https://docs.wto.org/imrd/directdoc.asp?DDFDocuments/u/G/TBTN26/TZA1550.docx", "https://docs.wto.org/imrd/directdoc.asp?DDFDocuments/u/G/TBTN26/TZA1550.docx")</f>
        <v>https://docs.wto.org/imrd/directdoc.asp?DDFDocuments/u/G/TBTN26/TZA1550.docx</v>
      </c>
      <c r="U323" t="str">
        <f>HYPERLINK("https://docs.wto.org/imrd/directdoc.asp?DDFDocuments/v/G/TBTN26/TZA1550.docx", "https://docs.wto.org/imrd/directdoc.asp?DDFDocuments/v/G/TBTN26/TZA1550.docx")</f>
        <v>https://docs.wto.org/imrd/directdoc.asp?DDFDocuments/v/G/TBTN26/TZA1550.docx</v>
      </c>
      <c r="V323" t="s">
        <v>46</v>
      </c>
      <c r="W323" t="s">
        <v>47</v>
      </c>
      <c r="X323" t="s">
        <v>47</v>
      </c>
      <c r="Y323" t="s">
        <v>47</v>
      </c>
      <c r="Z323" t="s">
        <v>47</v>
      </c>
      <c r="AA323" t="s">
        <v>47</v>
      </c>
      <c r="AB323" t="s">
        <v>47</v>
      </c>
      <c r="AC323" s="2" t="s">
        <v>41</v>
      </c>
      <c r="AD323" t="s">
        <v>41</v>
      </c>
      <c r="AE323" t="s">
        <v>41</v>
      </c>
      <c r="AF323" t="s">
        <v>41</v>
      </c>
      <c r="AG323" t="s">
        <v>41</v>
      </c>
      <c r="AH323" t="s">
        <v>41</v>
      </c>
      <c r="AI323" s="2" t="s">
        <v>41</v>
      </c>
    </row>
    <row r="324" spans="1:35" ht="150" x14ac:dyDescent="0.25">
      <c r="A324" s="8" t="s">
        <v>1316</v>
      </c>
      <c r="B324" s="6" t="s">
        <v>285</v>
      </c>
      <c r="C324" s="7">
        <v>46101</v>
      </c>
      <c r="D324" s="9" t="str">
        <f>HYPERLINK("https://www.epingalert.org/en/Search?viewData= G/TBT/N/TZA/1551"," G/TBT/N/TZA/1551")</f>
        <v xml:space="preserve"> G/TBT/N/TZA/1551</v>
      </c>
      <c r="E324" s="8" t="s">
        <v>1314</v>
      </c>
      <c r="F324" s="8" t="s">
        <v>1315</v>
      </c>
      <c r="H324" s="8" t="s">
        <v>1317</v>
      </c>
      <c r="I324" s="8" t="s">
        <v>1318</v>
      </c>
      <c r="J324" s="8" t="s">
        <v>318</v>
      </c>
      <c r="K324" s="8" t="s">
        <v>41</v>
      </c>
      <c r="L324" s="8" t="s">
        <v>41</v>
      </c>
      <c r="M324" s="6"/>
      <c r="N324" s="7">
        <v>46161</v>
      </c>
      <c r="O324" s="7" t="s">
        <v>1020</v>
      </c>
      <c r="P324" s="7" t="s">
        <v>42</v>
      </c>
      <c r="Q324" s="6" t="s">
        <v>44</v>
      </c>
      <c r="R324" s="8" t="s">
        <v>1319</v>
      </c>
      <c r="S324" t="str">
        <f>HYPERLINK("https://docs.wto.org/imrd/directdoc.asp?DDFDocuments/t/G/TBTN26/TZA1551.docx", "https://docs.wto.org/imrd/directdoc.asp?DDFDocuments/t/G/TBTN26/TZA1551.docx")</f>
        <v>https://docs.wto.org/imrd/directdoc.asp?DDFDocuments/t/G/TBTN26/TZA1551.docx</v>
      </c>
      <c r="T324" t="str">
        <f>HYPERLINK("https://docs.wto.org/imrd/directdoc.asp?DDFDocuments/u/G/TBTN26/TZA1551.docx", "https://docs.wto.org/imrd/directdoc.asp?DDFDocuments/u/G/TBTN26/TZA1551.docx")</f>
        <v>https://docs.wto.org/imrd/directdoc.asp?DDFDocuments/u/G/TBTN26/TZA1551.docx</v>
      </c>
      <c r="U324" t="str">
        <f>HYPERLINK("https://docs.wto.org/imrd/directdoc.asp?DDFDocuments/v/G/TBTN26/TZA1551.docx", "https://docs.wto.org/imrd/directdoc.asp?DDFDocuments/v/G/TBTN26/TZA1551.docx")</f>
        <v>https://docs.wto.org/imrd/directdoc.asp?DDFDocuments/v/G/TBTN26/TZA1551.docx</v>
      </c>
      <c r="V324" t="s">
        <v>46</v>
      </c>
      <c r="W324" t="s">
        <v>47</v>
      </c>
      <c r="X324" t="s">
        <v>47</v>
      </c>
      <c r="Y324" t="s">
        <v>47</v>
      </c>
      <c r="Z324" t="s">
        <v>47</v>
      </c>
      <c r="AA324" t="s">
        <v>47</v>
      </c>
      <c r="AB324" t="s">
        <v>47</v>
      </c>
      <c r="AC324" s="2" t="s">
        <v>1320</v>
      </c>
      <c r="AD324" t="s">
        <v>41</v>
      </c>
      <c r="AE324" t="s">
        <v>41</v>
      </c>
      <c r="AF324" t="s">
        <v>41</v>
      </c>
      <c r="AG324" t="s">
        <v>41</v>
      </c>
      <c r="AH324" t="s">
        <v>41</v>
      </c>
      <c r="AI324" s="2" t="s">
        <v>41</v>
      </c>
    </row>
    <row r="325" spans="1:35" ht="105" x14ac:dyDescent="0.25">
      <c r="A325" s="8" t="s">
        <v>1323</v>
      </c>
      <c r="B325" s="6" t="s">
        <v>285</v>
      </c>
      <c r="C325" s="7">
        <v>46101</v>
      </c>
      <c r="D325" s="9" t="str">
        <f>HYPERLINK("https://www.epingalert.org/en/Search?viewData= G/TBT/N/TZA/1552"," G/TBT/N/TZA/1552")</f>
        <v xml:space="preserve"> G/TBT/N/TZA/1552</v>
      </c>
      <c r="E325" s="8" t="s">
        <v>1321</v>
      </c>
      <c r="F325" s="8" t="s">
        <v>1322</v>
      </c>
      <c r="H325" s="8" t="s">
        <v>1324</v>
      </c>
      <c r="I325" s="8" t="s">
        <v>1318</v>
      </c>
      <c r="J325" s="8" t="s">
        <v>1312</v>
      </c>
      <c r="K325" s="8" t="s">
        <v>41</v>
      </c>
      <c r="L325" s="8" t="s">
        <v>41</v>
      </c>
      <c r="M325" s="6"/>
      <c r="N325" s="7">
        <v>46161</v>
      </c>
      <c r="O325" s="7" t="s">
        <v>1020</v>
      </c>
      <c r="P325" s="7" t="s">
        <v>42</v>
      </c>
      <c r="Q325" s="6" t="s">
        <v>44</v>
      </c>
      <c r="R325" s="8" t="s">
        <v>1325</v>
      </c>
      <c r="S325" t="str">
        <f>HYPERLINK("https://docs.wto.org/imrd/directdoc.asp?DDFDocuments/t/G/TBTN26/TZA1552.docx", "https://docs.wto.org/imrd/directdoc.asp?DDFDocuments/t/G/TBTN26/TZA1552.docx")</f>
        <v>https://docs.wto.org/imrd/directdoc.asp?DDFDocuments/t/G/TBTN26/TZA1552.docx</v>
      </c>
      <c r="T325" t="str">
        <f>HYPERLINK("https://docs.wto.org/imrd/directdoc.asp?DDFDocuments/u/G/TBTN26/TZA1552.docx", "https://docs.wto.org/imrd/directdoc.asp?DDFDocuments/u/G/TBTN26/TZA1552.docx")</f>
        <v>https://docs.wto.org/imrd/directdoc.asp?DDFDocuments/u/G/TBTN26/TZA1552.docx</v>
      </c>
      <c r="U325" t="str">
        <f>HYPERLINK("https://docs.wto.org/imrd/directdoc.asp?DDFDocuments/v/G/TBTN26/TZA1552.docx", "https://docs.wto.org/imrd/directdoc.asp?DDFDocuments/v/G/TBTN26/TZA1552.docx")</f>
        <v>https://docs.wto.org/imrd/directdoc.asp?DDFDocuments/v/G/TBTN26/TZA1552.docx</v>
      </c>
      <c r="V325" t="s">
        <v>46</v>
      </c>
      <c r="W325" t="s">
        <v>47</v>
      </c>
      <c r="X325" t="s">
        <v>47</v>
      </c>
      <c r="Y325" t="s">
        <v>47</v>
      </c>
      <c r="Z325" t="s">
        <v>47</v>
      </c>
      <c r="AA325" t="s">
        <v>47</v>
      </c>
      <c r="AB325" t="s">
        <v>47</v>
      </c>
      <c r="AC325" s="2" t="s">
        <v>41</v>
      </c>
      <c r="AD325" t="s">
        <v>41</v>
      </c>
      <c r="AE325" t="s">
        <v>41</v>
      </c>
      <c r="AF325" t="s">
        <v>41</v>
      </c>
      <c r="AG325" t="s">
        <v>41</v>
      </c>
      <c r="AH325" t="s">
        <v>41</v>
      </c>
      <c r="AI325" s="2" t="s">
        <v>41</v>
      </c>
    </row>
    <row r="326" spans="1:35" ht="210" x14ac:dyDescent="0.25">
      <c r="A326" s="8" t="s">
        <v>1328</v>
      </c>
      <c r="B326" s="6" t="s">
        <v>285</v>
      </c>
      <c r="C326" s="7">
        <v>46101</v>
      </c>
      <c r="D326" s="9" t="str">
        <f>HYPERLINK("https://www.epingalert.org/en/Search?viewData= G/TBT/N/TZA/1553"," G/TBT/N/TZA/1553")</f>
        <v xml:space="preserve"> G/TBT/N/TZA/1553</v>
      </c>
      <c r="E326" s="8" t="s">
        <v>1326</v>
      </c>
      <c r="F326" s="8" t="s">
        <v>1327</v>
      </c>
      <c r="H326" s="8" t="s">
        <v>317</v>
      </c>
      <c r="I326" s="8" t="s">
        <v>986</v>
      </c>
      <c r="J326" s="8" t="s">
        <v>318</v>
      </c>
      <c r="K326" s="8" t="s">
        <v>41</v>
      </c>
      <c r="L326" s="8" t="s">
        <v>41</v>
      </c>
      <c r="M326" s="6"/>
      <c r="N326" s="7">
        <v>46161</v>
      </c>
      <c r="O326" s="7" t="s">
        <v>1020</v>
      </c>
      <c r="P326" s="7" t="s">
        <v>42</v>
      </c>
      <c r="Q326" s="6" t="s">
        <v>44</v>
      </c>
      <c r="R326" s="8" t="s">
        <v>1329</v>
      </c>
      <c r="S326" t="str">
        <f>HYPERLINK("https://docs.wto.org/imrd/directdoc.asp?DDFDocuments/t/G/TBTN26/TZA1553.docx", "https://docs.wto.org/imrd/directdoc.asp?DDFDocuments/t/G/TBTN26/TZA1553.docx")</f>
        <v>https://docs.wto.org/imrd/directdoc.asp?DDFDocuments/t/G/TBTN26/TZA1553.docx</v>
      </c>
      <c r="T326" t="str">
        <f>HYPERLINK("https://docs.wto.org/imrd/directdoc.asp?DDFDocuments/u/G/TBTN26/TZA1553.docx", "https://docs.wto.org/imrd/directdoc.asp?DDFDocuments/u/G/TBTN26/TZA1553.docx")</f>
        <v>https://docs.wto.org/imrd/directdoc.asp?DDFDocuments/u/G/TBTN26/TZA1553.docx</v>
      </c>
      <c r="U326" t="str">
        <f>HYPERLINK("https://docs.wto.org/imrd/directdoc.asp?DDFDocuments/v/G/TBTN26/TZA1553.docx", "https://docs.wto.org/imrd/directdoc.asp?DDFDocuments/v/G/TBTN26/TZA1553.docx")</f>
        <v>https://docs.wto.org/imrd/directdoc.asp?DDFDocuments/v/G/TBTN26/TZA1553.docx</v>
      </c>
      <c r="V326" t="s">
        <v>46</v>
      </c>
      <c r="W326" t="s">
        <v>47</v>
      </c>
      <c r="X326" t="s">
        <v>47</v>
      </c>
      <c r="Y326" t="s">
        <v>47</v>
      </c>
      <c r="Z326" t="s">
        <v>47</v>
      </c>
      <c r="AA326" t="s">
        <v>47</v>
      </c>
      <c r="AB326" t="s">
        <v>47</v>
      </c>
      <c r="AC326" s="2" t="s">
        <v>1330</v>
      </c>
      <c r="AD326" t="s">
        <v>41</v>
      </c>
      <c r="AE326" t="s">
        <v>41</v>
      </c>
      <c r="AF326" t="s">
        <v>41</v>
      </c>
      <c r="AG326" t="s">
        <v>41</v>
      </c>
      <c r="AH326" t="s">
        <v>41</v>
      </c>
      <c r="AI326" s="2" t="s">
        <v>41</v>
      </c>
    </row>
    <row r="327" spans="1:35" ht="300" x14ac:dyDescent="0.25">
      <c r="A327" s="8" t="s">
        <v>1333</v>
      </c>
      <c r="B327" s="6" t="s">
        <v>285</v>
      </c>
      <c r="C327" s="7">
        <v>46101</v>
      </c>
      <c r="D327" s="9" t="str">
        <f>HYPERLINK("https://www.epingalert.org/en/Search?viewData= G/TBT/N/TZA/1554"," G/TBT/N/TZA/1554")</f>
        <v xml:space="preserve"> G/TBT/N/TZA/1554</v>
      </c>
      <c r="E327" s="8" t="s">
        <v>1331</v>
      </c>
      <c r="F327" s="8" t="s">
        <v>1332</v>
      </c>
      <c r="H327" s="8" t="s">
        <v>1334</v>
      </c>
      <c r="I327" s="8" t="s">
        <v>1335</v>
      </c>
      <c r="J327" s="8" t="s">
        <v>318</v>
      </c>
      <c r="K327" s="8" t="s">
        <v>41</v>
      </c>
      <c r="L327" s="8" t="s">
        <v>41</v>
      </c>
      <c r="M327" s="6"/>
      <c r="N327" s="7">
        <v>46161</v>
      </c>
      <c r="O327" s="7" t="s">
        <v>1020</v>
      </c>
      <c r="P327" s="7" t="s">
        <v>42</v>
      </c>
      <c r="Q327" s="6" t="s">
        <v>44</v>
      </c>
      <c r="R327" s="8" t="s">
        <v>1336</v>
      </c>
      <c r="S327" t="str">
        <f>HYPERLINK("https://docs.wto.org/imrd/directdoc.asp?DDFDocuments/t/G/TBTN26/TZA1554.docx", "https://docs.wto.org/imrd/directdoc.asp?DDFDocuments/t/G/TBTN26/TZA1554.docx")</f>
        <v>https://docs.wto.org/imrd/directdoc.asp?DDFDocuments/t/G/TBTN26/TZA1554.docx</v>
      </c>
      <c r="T327" t="str">
        <f>HYPERLINK("https://docs.wto.org/imrd/directdoc.asp?DDFDocuments/u/G/TBTN26/TZA1554.docx", "https://docs.wto.org/imrd/directdoc.asp?DDFDocuments/u/G/TBTN26/TZA1554.docx")</f>
        <v>https://docs.wto.org/imrd/directdoc.asp?DDFDocuments/u/G/TBTN26/TZA1554.docx</v>
      </c>
      <c r="U327" t="str">
        <f>HYPERLINK("https://docs.wto.org/imrd/directdoc.asp?DDFDocuments/v/G/TBTN26/TZA1554.docx", "https://docs.wto.org/imrd/directdoc.asp?DDFDocuments/v/G/TBTN26/TZA1554.docx")</f>
        <v>https://docs.wto.org/imrd/directdoc.asp?DDFDocuments/v/G/TBTN26/TZA1554.docx</v>
      </c>
      <c r="V327" t="s">
        <v>46</v>
      </c>
      <c r="W327" t="s">
        <v>47</v>
      </c>
      <c r="X327" t="s">
        <v>47</v>
      </c>
      <c r="Y327" t="s">
        <v>47</v>
      </c>
      <c r="Z327" t="s">
        <v>47</v>
      </c>
      <c r="AA327" t="s">
        <v>47</v>
      </c>
      <c r="AB327" t="s">
        <v>47</v>
      </c>
      <c r="AC327" s="2" t="s">
        <v>1337</v>
      </c>
      <c r="AD327" t="s">
        <v>41</v>
      </c>
      <c r="AE327" t="s">
        <v>41</v>
      </c>
      <c r="AF327" t="s">
        <v>41</v>
      </c>
      <c r="AG327" t="s">
        <v>41</v>
      </c>
      <c r="AH327" t="s">
        <v>41</v>
      </c>
      <c r="AI327" s="2" t="s">
        <v>41</v>
      </c>
    </row>
    <row r="328" spans="1:35" ht="240" x14ac:dyDescent="0.25">
      <c r="A328" s="8" t="s">
        <v>1340</v>
      </c>
      <c r="B328" s="6" t="s">
        <v>285</v>
      </c>
      <c r="C328" s="7">
        <v>46101</v>
      </c>
      <c r="D328" s="9" t="str">
        <f>HYPERLINK("https://www.epingalert.org/en/Search?viewData= G/TBT/N/TZA/1555"," G/TBT/N/TZA/1555")</f>
        <v xml:space="preserve"> G/TBT/N/TZA/1555</v>
      </c>
      <c r="E328" s="8" t="s">
        <v>1338</v>
      </c>
      <c r="F328" s="8" t="s">
        <v>1339</v>
      </c>
      <c r="H328" s="8" t="s">
        <v>1341</v>
      </c>
      <c r="I328" s="8" t="s">
        <v>986</v>
      </c>
      <c r="J328" s="8" t="s">
        <v>318</v>
      </c>
      <c r="K328" s="8" t="s">
        <v>41</v>
      </c>
      <c r="L328" s="8" t="s">
        <v>41</v>
      </c>
      <c r="M328" s="6"/>
      <c r="N328" s="7">
        <v>46161</v>
      </c>
      <c r="O328" s="7" t="s">
        <v>1020</v>
      </c>
      <c r="P328" s="7" t="s">
        <v>42</v>
      </c>
      <c r="Q328" s="6" t="s">
        <v>44</v>
      </c>
      <c r="R328" s="8" t="s">
        <v>1342</v>
      </c>
      <c r="S328" t="str">
        <f>HYPERLINK("https://docs.wto.org/imrd/directdoc.asp?DDFDocuments/t/G/TBTN26/TZA1555.docx", "https://docs.wto.org/imrd/directdoc.asp?DDFDocuments/t/G/TBTN26/TZA1555.docx")</f>
        <v>https://docs.wto.org/imrd/directdoc.asp?DDFDocuments/t/G/TBTN26/TZA1555.docx</v>
      </c>
      <c r="T328" t="str">
        <f>HYPERLINK("https://docs.wto.org/imrd/directdoc.asp?DDFDocuments/u/G/TBTN26/TZA1555.docx", "https://docs.wto.org/imrd/directdoc.asp?DDFDocuments/u/G/TBTN26/TZA1555.docx")</f>
        <v>https://docs.wto.org/imrd/directdoc.asp?DDFDocuments/u/G/TBTN26/TZA1555.docx</v>
      </c>
      <c r="U328" t="str">
        <f>HYPERLINK("https://docs.wto.org/imrd/directdoc.asp?DDFDocuments/v/G/TBTN26/TZA1555.docx", "https://docs.wto.org/imrd/directdoc.asp?DDFDocuments/v/G/TBTN26/TZA1555.docx")</f>
        <v>https://docs.wto.org/imrd/directdoc.asp?DDFDocuments/v/G/TBTN26/TZA1555.docx</v>
      </c>
      <c r="V328" t="s">
        <v>46</v>
      </c>
      <c r="W328" t="s">
        <v>47</v>
      </c>
      <c r="X328" t="s">
        <v>47</v>
      </c>
      <c r="Y328" t="s">
        <v>47</v>
      </c>
      <c r="Z328" t="s">
        <v>47</v>
      </c>
      <c r="AA328" t="s">
        <v>47</v>
      </c>
      <c r="AB328" t="s">
        <v>47</v>
      </c>
      <c r="AC328" s="2" t="s">
        <v>1343</v>
      </c>
      <c r="AD328" t="s">
        <v>41</v>
      </c>
      <c r="AE328" t="s">
        <v>41</v>
      </c>
      <c r="AF328" t="s">
        <v>41</v>
      </c>
      <c r="AG328" t="s">
        <v>41</v>
      </c>
      <c r="AH328" t="s">
        <v>41</v>
      </c>
      <c r="AI328" s="2" t="s">
        <v>41</v>
      </c>
    </row>
    <row r="329" spans="1:35" ht="75" x14ac:dyDescent="0.25">
      <c r="A329" s="8" t="s">
        <v>1346</v>
      </c>
      <c r="B329" s="6" t="s">
        <v>285</v>
      </c>
      <c r="C329" s="7">
        <v>46101</v>
      </c>
      <c r="D329" s="9" t="str">
        <f>HYPERLINK("https://www.epingalert.org/en/Search?viewData= G/TBT/N/TZA/1556"," G/TBT/N/TZA/1556")</f>
        <v xml:space="preserve"> G/TBT/N/TZA/1556</v>
      </c>
      <c r="E329" s="8" t="s">
        <v>1344</v>
      </c>
      <c r="F329" s="8" t="s">
        <v>1345</v>
      </c>
      <c r="H329" s="8" t="s">
        <v>1347</v>
      </c>
      <c r="I329" s="8" t="s">
        <v>986</v>
      </c>
      <c r="J329" s="8" t="s">
        <v>318</v>
      </c>
      <c r="K329" s="8" t="s">
        <v>41</v>
      </c>
      <c r="L329" s="8" t="s">
        <v>41</v>
      </c>
      <c r="M329" s="6"/>
      <c r="N329" s="7">
        <v>46161</v>
      </c>
      <c r="O329" s="7" t="s">
        <v>1020</v>
      </c>
      <c r="P329" s="7" t="s">
        <v>42</v>
      </c>
      <c r="Q329" s="6" t="s">
        <v>44</v>
      </c>
      <c r="R329" s="8" t="s">
        <v>1348</v>
      </c>
      <c r="S329" t="str">
        <f>HYPERLINK("https://docs.wto.org/imrd/directdoc.asp?DDFDocuments/t/G/TBTN26/TZA1556.docx", "https://docs.wto.org/imrd/directdoc.asp?DDFDocuments/t/G/TBTN26/TZA1556.docx")</f>
        <v>https://docs.wto.org/imrd/directdoc.asp?DDFDocuments/t/G/TBTN26/TZA1556.docx</v>
      </c>
      <c r="T329" t="str">
        <f>HYPERLINK("https://docs.wto.org/imrd/directdoc.asp?DDFDocuments/u/G/TBTN26/TZA1556.docx", "https://docs.wto.org/imrd/directdoc.asp?DDFDocuments/u/G/TBTN26/TZA1556.docx")</f>
        <v>https://docs.wto.org/imrd/directdoc.asp?DDFDocuments/u/G/TBTN26/TZA1556.docx</v>
      </c>
      <c r="U329" t="str">
        <f>HYPERLINK("https://docs.wto.org/imrd/directdoc.asp?DDFDocuments/v/G/TBTN26/TZA1556.docx", "https://docs.wto.org/imrd/directdoc.asp?DDFDocuments/v/G/TBTN26/TZA1556.docx")</f>
        <v>https://docs.wto.org/imrd/directdoc.asp?DDFDocuments/v/G/TBTN26/TZA1556.docx</v>
      </c>
      <c r="V329" t="s">
        <v>46</v>
      </c>
      <c r="W329" t="s">
        <v>47</v>
      </c>
      <c r="X329" t="s">
        <v>47</v>
      </c>
      <c r="Y329" t="s">
        <v>47</v>
      </c>
      <c r="Z329" t="s">
        <v>47</v>
      </c>
      <c r="AA329" t="s">
        <v>47</v>
      </c>
      <c r="AB329" t="s">
        <v>47</v>
      </c>
      <c r="AC329" s="2" t="s">
        <v>1349</v>
      </c>
      <c r="AD329" t="s">
        <v>41</v>
      </c>
      <c r="AE329" t="s">
        <v>41</v>
      </c>
      <c r="AF329" t="s">
        <v>41</v>
      </c>
      <c r="AG329" t="s">
        <v>41</v>
      </c>
      <c r="AH329" t="s">
        <v>41</v>
      </c>
      <c r="AI329" s="2" t="s">
        <v>41</v>
      </c>
    </row>
    <row r="330" spans="1:35" ht="150" x14ac:dyDescent="0.25">
      <c r="A330" s="8" t="s">
        <v>1328</v>
      </c>
      <c r="B330" s="6" t="s">
        <v>285</v>
      </c>
      <c r="C330" s="7">
        <v>46101</v>
      </c>
      <c r="D330" s="9" t="str">
        <f>HYPERLINK("https://www.epingalert.org/en/Search?viewData= G/TBT/N/TZA/1557"," G/TBT/N/TZA/1557")</f>
        <v xml:space="preserve"> G/TBT/N/TZA/1557</v>
      </c>
      <c r="E330" s="8" t="s">
        <v>1350</v>
      </c>
      <c r="F330" s="8" t="s">
        <v>1351</v>
      </c>
      <c r="H330" s="8" t="s">
        <v>317</v>
      </c>
      <c r="I330" s="8" t="s">
        <v>986</v>
      </c>
      <c r="J330" s="8" t="s">
        <v>318</v>
      </c>
      <c r="K330" s="8" t="s">
        <v>41</v>
      </c>
      <c r="L330" s="8" t="s">
        <v>41</v>
      </c>
      <c r="M330" s="6"/>
      <c r="N330" s="7">
        <v>46161</v>
      </c>
      <c r="O330" s="7" t="s">
        <v>1020</v>
      </c>
      <c r="P330" s="7" t="s">
        <v>42</v>
      </c>
      <c r="Q330" s="6" t="s">
        <v>44</v>
      </c>
      <c r="R330" s="8" t="s">
        <v>1352</v>
      </c>
      <c r="S330" t="str">
        <f>HYPERLINK("https://docs.wto.org/imrd/directdoc.asp?DDFDocuments/t/G/TBTN26/TZA1557.docx", "https://docs.wto.org/imrd/directdoc.asp?DDFDocuments/t/G/TBTN26/TZA1557.docx")</f>
        <v>https://docs.wto.org/imrd/directdoc.asp?DDFDocuments/t/G/TBTN26/TZA1557.docx</v>
      </c>
      <c r="T330" t="str">
        <f>HYPERLINK("https://docs.wto.org/imrd/directdoc.asp?DDFDocuments/u/G/TBTN26/TZA1557.docx", "https://docs.wto.org/imrd/directdoc.asp?DDFDocuments/u/G/TBTN26/TZA1557.docx")</f>
        <v>https://docs.wto.org/imrd/directdoc.asp?DDFDocuments/u/G/TBTN26/TZA1557.docx</v>
      </c>
      <c r="U330" t="str">
        <f>HYPERLINK("https://docs.wto.org/imrd/directdoc.asp?DDFDocuments/v/G/TBTN26/TZA1557.docx", "https://docs.wto.org/imrd/directdoc.asp?DDFDocuments/v/G/TBTN26/TZA1557.docx")</f>
        <v>https://docs.wto.org/imrd/directdoc.asp?DDFDocuments/v/G/TBTN26/TZA1557.docx</v>
      </c>
      <c r="V330" t="s">
        <v>46</v>
      </c>
      <c r="W330" t="s">
        <v>47</v>
      </c>
      <c r="X330" t="s">
        <v>47</v>
      </c>
      <c r="Y330" t="s">
        <v>47</v>
      </c>
      <c r="Z330" t="s">
        <v>47</v>
      </c>
      <c r="AA330" t="s">
        <v>47</v>
      </c>
      <c r="AB330" t="s">
        <v>47</v>
      </c>
      <c r="AC330" s="2" t="s">
        <v>1353</v>
      </c>
      <c r="AD330" t="s">
        <v>41</v>
      </c>
      <c r="AE330" t="s">
        <v>41</v>
      </c>
      <c r="AF330" t="s">
        <v>41</v>
      </c>
      <c r="AG330" t="s">
        <v>41</v>
      </c>
      <c r="AH330" t="s">
        <v>41</v>
      </c>
      <c r="AI330" s="2" t="s">
        <v>41</v>
      </c>
    </row>
    <row r="331" spans="1:35" ht="90" x14ac:dyDescent="0.25">
      <c r="A331" s="8" t="s">
        <v>1356</v>
      </c>
      <c r="B331" s="6" t="s">
        <v>285</v>
      </c>
      <c r="C331" s="7">
        <v>46101</v>
      </c>
      <c r="D331" s="9" t="str">
        <f>HYPERLINK("https://www.epingalert.org/en/Search?viewData= G/TBT/N/TZA/1558"," G/TBT/N/TZA/1558")</f>
        <v xml:space="preserve"> G/TBT/N/TZA/1558</v>
      </c>
      <c r="E331" s="8" t="s">
        <v>1354</v>
      </c>
      <c r="F331" s="8" t="s">
        <v>1355</v>
      </c>
      <c r="H331" s="8" t="s">
        <v>1357</v>
      </c>
      <c r="I331" s="8" t="s">
        <v>396</v>
      </c>
      <c r="J331" s="8" t="s">
        <v>1358</v>
      </c>
      <c r="K331" s="8" t="s">
        <v>41</v>
      </c>
      <c r="L331" s="8" t="s">
        <v>41</v>
      </c>
      <c r="M331" s="6"/>
      <c r="N331" s="7">
        <v>46161</v>
      </c>
      <c r="O331" s="7" t="s">
        <v>1020</v>
      </c>
      <c r="P331" s="7" t="s">
        <v>42</v>
      </c>
      <c r="Q331" s="6" t="s">
        <v>44</v>
      </c>
      <c r="R331" s="8" t="s">
        <v>1359</v>
      </c>
      <c r="S331" t="str">
        <f>HYPERLINK("https://docs.wto.org/imrd/directdoc.asp?DDFDocuments/t/G/TBTN26/TZA1558.docx", "https://docs.wto.org/imrd/directdoc.asp?DDFDocuments/t/G/TBTN26/TZA1558.docx")</f>
        <v>https://docs.wto.org/imrd/directdoc.asp?DDFDocuments/t/G/TBTN26/TZA1558.docx</v>
      </c>
      <c r="T331" t="str">
        <f>HYPERLINK("https://docs.wto.org/imrd/directdoc.asp?DDFDocuments/u/G/TBTN26/TZA1558.docx", "https://docs.wto.org/imrd/directdoc.asp?DDFDocuments/u/G/TBTN26/TZA1558.docx")</f>
        <v>https://docs.wto.org/imrd/directdoc.asp?DDFDocuments/u/G/TBTN26/TZA1558.docx</v>
      </c>
      <c r="U331" t="str">
        <f>HYPERLINK("https://docs.wto.org/imrd/directdoc.asp?DDFDocuments/v/G/TBTN26/TZA1558.docx", "https://docs.wto.org/imrd/directdoc.asp?DDFDocuments/v/G/TBTN26/TZA1558.docx")</f>
        <v>https://docs.wto.org/imrd/directdoc.asp?DDFDocuments/v/G/TBTN26/TZA1558.docx</v>
      </c>
      <c r="V331" t="s">
        <v>46</v>
      </c>
      <c r="W331" t="s">
        <v>47</v>
      </c>
      <c r="X331" t="s">
        <v>47</v>
      </c>
      <c r="Y331" t="s">
        <v>47</v>
      </c>
      <c r="Z331" t="s">
        <v>47</v>
      </c>
      <c r="AA331" t="s">
        <v>47</v>
      </c>
      <c r="AB331" t="s">
        <v>47</v>
      </c>
      <c r="AC331" s="2" t="s">
        <v>41</v>
      </c>
      <c r="AD331" t="s">
        <v>41</v>
      </c>
      <c r="AE331" t="s">
        <v>41</v>
      </c>
      <c r="AF331" t="s">
        <v>41</v>
      </c>
      <c r="AG331" t="s">
        <v>41</v>
      </c>
      <c r="AH331" t="s">
        <v>41</v>
      </c>
      <c r="AI331" s="2" t="s">
        <v>41</v>
      </c>
    </row>
    <row r="332" spans="1:35" ht="90" x14ac:dyDescent="0.25">
      <c r="A332" s="8" t="s">
        <v>1362</v>
      </c>
      <c r="B332" s="6" t="s">
        <v>285</v>
      </c>
      <c r="C332" s="7">
        <v>46101</v>
      </c>
      <c r="D332" s="9" t="str">
        <f>HYPERLINK("https://www.epingalert.org/en/Search?viewData= G/TBT/N/TZA/1559"," G/TBT/N/TZA/1559")</f>
        <v xml:space="preserve"> G/TBT/N/TZA/1559</v>
      </c>
      <c r="E332" s="8" t="s">
        <v>1360</v>
      </c>
      <c r="F332" s="8" t="s">
        <v>1361</v>
      </c>
      <c r="H332" s="8" t="s">
        <v>1363</v>
      </c>
      <c r="I332" s="8" t="s">
        <v>1364</v>
      </c>
      <c r="J332" s="8" t="s">
        <v>1365</v>
      </c>
      <c r="K332" s="8" t="s">
        <v>41</v>
      </c>
      <c r="L332" s="8" t="s">
        <v>41</v>
      </c>
      <c r="M332" s="6"/>
      <c r="N332" s="7">
        <v>46161</v>
      </c>
      <c r="O332" s="7" t="s">
        <v>1020</v>
      </c>
      <c r="P332" s="7" t="s">
        <v>42</v>
      </c>
      <c r="Q332" s="6" t="s">
        <v>44</v>
      </c>
      <c r="R332" s="8" t="s">
        <v>1366</v>
      </c>
      <c r="S332" t="str">
        <f>HYPERLINK("https://docs.wto.org/imrd/directdoc.asp?DDFDocuments/t/G/TBTN26/TZA1559.docx", "https://docs.wto.org/imrd/directdoc.asp?DDFDocuments/t/G/TBTN26/TZA1559.docx")</f>
        <v>https://docs.wto.org/imrd/directdoc.asp?DDFDocuments/t/G/TBTN26/TZA1559.docx</v>
      </c>
      <c r="T332" t="str">
        <f>HYPERLINK("https://docs.wto.org/imrd/directdoc.asp?DDFDocuments/u/G/TBTN26/TZA1559.docx", "https://docs.wto.org/imrd/directdoc.asp?DDFDocuments/u/G/TBTN26/TZA1559.docx")</f>
        <v>https://docs.wto.org/imrd/directdoc.asp?DDFDocuments/u/G/TBTN26/TZA1559.docx</v>
      </c>
      <c r="U332" t="str">
        <f>HYPERLINK("https://docs.wto.org/imrd/directdoc.asp?DDFDocuments/v/G/TBTN26/TZA1559.docx", "https://docs.wto.org/imrd/directdoc.asp?DDFDocuments/v/G/TBTN26/TZA1559.docx")</f>
        <v>https://docs.wto.org/imrd/directdoc.asp?DDFDocuments/v/G/TBTN26/TZA1559.docx</v>
      </c>
      <c r="V332" t="s">
        <v>46</v>
      </c>
      <c r="W332" t="s">
        <v>47</v>
      </c>
      <c r="X332" t="s">
        <v>47</v>
      </c>
      <c r="Y332" t="s">
        <v>47</v>
      </c>
      <c r="Z332" t="s">
        <v>47</v>
      </c>
      <c r="AA332" t="s">
        <v>47</v>
      </c>
      <c r="AB332" t="s">
        <v>47</v>
      </c>
      <c r="AC332" s="2" t="s">
        <v>1367</v>
      </c>
      <c r="AD332" t="s">
        <v>41</v>
      </c>
      <c r="AE332" t="s">
        <v>41</v>
      </c>
      <c r="AF332" t="s">
        <v>41</v>
      </c>
      <c r="AG332" t="s">
        <v>41</v>
      </c>
      <c r="AH332" t="s">
        <v>41</v>
      </c>
      <c r="AI332" s="2" t="s">
        <v>41</v>
      </c>
    </row>
    <row r="333" spans="1:35" ht="150" x14ac:dyDescent="0.25">
      <c r="A333" s="8" t="s">
        <v>1370</v>
      </c>
      <c r="B333" s="6" t="s">
        <v>285</v>
      </c>
      <c r="C333" s="7">
        <v>46101</v>
      </c>
      <c r="D333" s="9" t="str">
        <f>HYPERLINK("https://www.epingalert.org/en/Search?viewData= G/TBT/N/TZA/1560"," G/TBT/N/TZA/1560")</f>
        <v xml:space="preserve"> G/TBT/N/TZA/1560</v>
      </c>
      <c r="E333" s="8" t="s">
        <v>1368</v>
      </c>
      <c r="F333" s="8" t="s">
        <v>1369</v>
      </c>
      <c r="H333" s="8" t="s">
        <v>1371</v>
      </c>
      <c r="I333" s="8" t="s">
        <v>1372</v>
      </c>
      <c r="J333" s="8" t="s">
        <v>318</v>
      </c>
      <c r="K333" s="8" t="s">
        <v>41</v>
      </c>
      <c r="L333" s="8" t="s">
        <v>41</v>
      </c>
      <c r="M333" s="6"/>
      <c r="N333" s="7">
        <v>46161</v>
      </c>
      <c r="O333" s="7" t="s">
        <v>1020</v>
      </c>
      <c r="P333" s="7" t="s">
        <v>42</v>
      </c>
      <c r="Q333" s="6" t="s">
        <v>44</v>
      </c>
      <c r="R333" s="8" t="s">
        <v>1373</v>
      </c>
      <c r="S333" t="str">
        <f>HYPERLINK("https://docs.wto.org/imrd/directdoc.asp?DDFDocuments/t/G/TBTN26/TZA1560.docx", "https://docs.wto.org/imrd/directdoc.asp?DDFDocuments/t/G/TBTN26/TZA1560.docx")</f>
        <v>https://docs.wto.org/imrd/directdoc.asp?DDFDocuments/t/G/TBTN26/TZA1560.docx</v>
      </c>
      <c r="T333" t="str">
        <f>HYPERLINK("https://docs.wto.org/imrd/directdoc.asp?DDFDocuments/u/G/TBTN26/TZA1560.docx", "https://docs.wto.org/imrd/directdoc.asp?DDFDocuments/u/G/TBTN26/TZA1560.docx")</f>
        <v>https://docs.wto.org/imrd/directdoc.asp?DDFDocuments/u/G/TBTN26/TZA1560.docx</v>
      </c>
      <c r="U333" t="str">
        <f>HYPERLINK("https://docs.wto.org/imrd/directdoc.asp?DDFDocuments/v/G/TBTN26/TZA1560.docx", "https://docs.wto.org/imrd/directdoc.asp?DDFDocuments/v/G/TBTN26/TZA1560.docx")</f>
        <v>https://docs.wto.org/imrd/directdoc.asp?DDFDocuments/v/G/TBTN26/TZA1560.docx</v>
      </c>
      <c r="V333" t="s">
        <v>46</v>
      </c>
      <c r="W333" t="s">
        <v>47</v>
      </c>
      <c r="X333" t="s">
        <v>47</v>
      </c>
      <c r="Y333" t="s">
        <v>47</v>
      </c>
      <c r="Z333" t="s">
        <v>47</v>
      </c>
      <c r="AA333" t="s">
        <v>47</v>
      </c>
      <c r="AB333" t="s">
        <v>47</v>
      </c>
      <c r="AC333" s="2" t="s">
        <v>1374</v>
      </c>
      <c r="AD333" t="s">
        <v>41</v>
      </c>
      <c r="AE333" t="s">
        <v>41</v>
      </c>
      <c r="AF333" t="s">
        <v>41</v>
      </c>
      <c r="AG333" t="s">
        <v>41</v>
      </c>
      <c r="AH333" t="s">
        <v>41</v>
      </c>
      <c r="AI333" s="2" t="s">
        <v>41</v>
      </c>
    </row>
    <row r="334" spans="1:35" ht="409.5" x14ac:dyDescent="0.25">
      <c r="A334" s="8" t="s">
        <v>1377</v>
      </c>
      <c r="B334" s="6" t="s">
        <v>596</v>
      </c>
      <c r="C334" s="7">
        <v>46101</v>
      </c>
      <c r="D334" s="9" t="str">
        <f>HYPERLINK("https://www.epingalert.org/en/Search?viewData= G/TBT/N/UKR/374"," G/TBT/N/UKR/374")</f>
        <v xml:space="preserve"> G/TBT/N/UKR/374</v>
      </c>
      <c r="E334" s="8" t="s">
        <v>1375</v>
      </c>
      <c r="F334" s="8" t="s">
        <v>1376</v>
      </c>
      <c r="H334" s="8" t="s">
        <v>41</v>
      </c>
      <c r="I334" s="8" t="s">
        <v>1378</v>
      </c>
      <c r="J334" s="8" t="s">
        <v>460</v>
      </c>
      <c r="K334" s="8" t="s">
        <v>41</v>
      </c>
      <c r="L334" s="8" t="s">
        <v>55</v>
      </c>
      <c r="M334" s="6"/>
      <c r="N334" s="7">
        <v>46161</v>
      </c>
      <c r="O334" s="7" t="s">
        <v>42</v>
      </c>
      <c r="P334" s="7" t="s">
        <v>1379</v>
      </c>
      <c r="Q334" s="6" t="s">
        <v>44</v>
      </c>
      <c r="R334" s="8" t="s">
        <v>1380</v>
      </c>
      <c r="S334" t="str">
        <f>HYPERLINK("https://docs.wto.org/imrd/directdoc.asp?DDFDocuments/t/G/TBTN26/UKR374.docx", "https://docs.wto.org/imrd/directdoc.asp?DDFDocuments/t/G/TBTN26/UKR374.docx")</f>
        <v>https://docs.wto.org/imrd/directdoc.asp?DDFDocuments/t/G/TBTN26/UKR374.docx</v>
      </c>
      <c r="T334" t="str">
        <f>HYPERLINK("https://docs.wto.org/imrd/directdoc.asp?DDFDocuments/u/G/TBTN26/UKR374.docx", "https://docs.wto.org/imrd/directdoc.asp?DDFDocuments/u/G/TBTN26/UKR374.docx")</f>
        <v>https://docs.wto.org/imrd/directdoc.asp?DDFDocuments/u/G/TBTN26/UKR374.docx</v>
      </c>
      <c r="U334" t="str">
        <f>HYPERLINK("https://docs.wto.org/imrd/directdoc.asp?DDFDocuments/v/G/TBTN26/UKR374.docx", "https://docs.wto.org/imrd/directdoc.asp?DDFDocuments/v/G/TBTN26/UKR374.docx")</f>
        <v>https://docs.wto.org/imrd/directdoc.asp?DDFDocuments/v/G/TBTN26/UKR374.docx</v>
      </c>
      <c r="V334" t="s">
        <v>46</v>
      </c>
      <c r="W334" t="s">
        <v>47</v>
      </c>
      <c r="X334" t="s">
        <v>46</v>
      </c>
      <c r="Y334" t="s">
        <v>47</v>
      </c>
      <c r="Z334" t="s">
        <v>47</v>
      </c>
      <c r="AA334" t="s">
        <v>47</v>
      </c>
      <c r="AB334" t="s">
        <v>47</v>
      </c>
      <c r="AC334" s="2" t="s">
        <v>1381</v>
      </c>
      <c r="AD334" t="s">
        <v>41</v>
      </c>
      <c r="AE334" t="s">
        <v>41</v>
      </c>
      <c r="AF334" t="s">
        <v>41</v>
      </c>
      <c r="AG334" t="s">
        <v>41</v>
      </c>
      <c r="AH334" t="s">
        <v>41</v>
      </c>
      <c r="AI334" s="2" t="s">
        <v>41</v>
      </c>
    </row>
    <row r="335" spans="1:35" ht="75" x14ac:dyDescent="0.25">
      <c r="A335" s="8" t="s">
        <v>1384</v>
      </c>
      <c r="B335" s="6" t="s">
        <v>60</v>
      </c>
      <c r="C335" s="7">
        <v>46100</v>
      </c>
      <c r="D335" s="9" t="str">
        <f>HYPERLINK("https://www.epingalert.org/en/Search?viewData= G/TBT/N/IND/431"," G/TBT/N/IND/431")</f>
        <v xml:space="preserve"> G/TBT/N/IND/431</v>
      </c>
      <c r="E335" s="8" t="s">
        <v>1382</v>
      </c>
      <c r="F335" s="8" t="s">
        <v>1383</v>
      </c>
      <c r="H335" s="8" t="s">
        <v>41</v>
      </c>
      <c r="I335" s="8" t="s">
        <v>64</v>
      </c>
      <c r="J335" s="8" t="s">
        <v>65</v>
      </c>
      <c r="K335" s="8" t="s">
        <v>1385</v>
      </c>
      <c r="L335" s="8" t="s">
        <v>41</v>
      </c>
      <c r="M335" s="6"/>
      <c r="N335" s="7">
        <v>46160</v>
      </c>
      <c r="O335" s="7" t="s">
        <v>42</v>
      </c>
      <c r="P335" s="7" t="s">
        <v>42</v>
      </c>
      <c r="Q335" s="6" t="s">
        <v>44</v>
      </c>
      <c r="R335" s="8" t="s">
        <v>1386</v>
      </c>
      <c r="S335" t="str">
        <f>HYPERLINK("https://docs.wto.org/imrd/directdoc.asp?DDFDocuments/t/G/TBTN26/IND431.docx", "https://docs.wto.org/imrd/directdoc.asp?DDFDocuments/t/G/TBTN26/IND431.docx")</f>
        <v>https://docs.wto.org/imrd/directdoc.asp?DDFDocuments/t/G/TBTN26/IND431.docx</v>
      </c>
      <c r="T335" t="str">
        <f>HYPERLINK("https://docs.wto.org/imrd/directdoc.asp?DDFDocuments/u/G/TBTN26/IND431.docx", "https://docs.wto.org/imrd/directdoc.asp?DDFDocuments/u/G/TBTN26/IND431.docx")</f>
        <v>https://docs.wto.org/imrd/directdoc.asp?DDFDocuments/u/G/TBTN26/IND431.docx</v>
      </c>
      <c r="U335" t="str">
        <f>HYPERLINK("https://docs.wto.org/imrd/directdoc.asp?DDFDocuments/v/G/TBTN26/IND431.docx", "https://docs.wto.org/imrd/directdoc.asp?DDFDocuments/v/G/TBTN26/IND431.docx")</f>
        <v>https://docs.wto.org/imrd/directdoc.asp?DDFDocuments/v/G/TBTN26/IND431.docx</v>
      </c>
      <c r="V335" t="s">
        <v>46</v>
      </c>
      <c r="W335" t="s">
        <v>47</v>
      </c>
      <c r="X335" t="s">
        <v>47</v>
      </c>
      <c r="Y335" t="s">
        <v>47</v>
      </c>
      <c r="Z335" t="s">
        <v>47</v>
      </c>
      <c r="AA335" t="s">
        <v>47</v>
      </c>
      <c r="AB335" t="s">
        <v>47</v>
      </c>
      <c r="AC335" s="2" t="s">
        <v>1387</v>
      </c>
      <c r="AD335" t="s">
        <v>41</v>
      </c>
      <c r="AE335" t="s">
        <v>41</v>
      </c>
      <c r="AF335" t="s">
        <v>41</v>
      </c>
      <c r="AG335" t="s">
        <v>41</v>
      </c>
      <c r="AH335" t="s">
        <v>41</v>
      </c>
      <c r="AI335" s="2" t="s">
        <v>41</v>
      </c>
    </row>
    <row r="336" spans="1:35" ht="105" x14ac:dyDescent="0.25">
      <c r="A336" s="8" t="s">
        <v>1390</v>
      </c>
      <c r="B336" s="6" t="s">
        <v>34</v>
      </c>
      <c r="C336" s="7">
        <v>46099</v>
      </c>
      <c r="D336" s="9" t="str">
        <f>HYPERLINK("https://www.epingalert.org/en/Search?viewData= G/TBT/N/CHN/2233"," G/TBT/N/CHN/2233")</f>
        <v xml:space="preserve"> G/TBT/N/CHN/2233</v>
      </c>
      <c r="E336" s="8" t="s">
        <v>1388</v>
      </c>
      <c r="F336" s="8" t="s">
        <v>1389</v>
      </c>
      <c r="H336" s="8" t="s">
        <v>1391</v>
      </c>
      <c r="I336" s="8" t="s">
        <v>1392</v>
      </c>
      <c r="J336" s="8" t="s">
        <v>265</v>
      </c>
      <c r="K336" s="8" t="s">
        <v>41</v>
      </c>
      <c r="L336" s="8" t="s">
        <v>41</v>
      </c>
      <c r="M336" s="6"/>
      <c r="N336" s="7" t="s">
        <v>41</v>
      </c>
      <c r="O336" s="7" t="s">
        <v>42</v>
      </c>
      <c r="P336" s="7" t="s">
        <v>253</v>
      </c>
      <c r="Q336" s="6" t="s">
        <v>44</v>
      </c>
      <c r="R336" s="8" t="s">
        <v>1393</v>
      </c>
      <c r="S336" t="str">
        <f>HYPERLINK("https://docs.wto.org/imrd/directdoc.asp?DDFDocuments/t/G/TBTN26/CHN2233.docx", "https://docs.wto.org/imrd/directdoc.asp?DDFDocuments/t/G/TBTN26/CHN2233.docx")</f>
        <v>https://docs.wto.org/imrd/directdoc.asp?DDFDocuments/t/G/TBTN26/CHN2233.docx</v>
      </c>
      <c r="T336" t="str">
        <f>HYPERLINK("https://docs.wto.org/imrd/directdoc.asp?DDFDocuments/u/G/TBTN26/CHN2233.docx", "https://docs.wto.org/imrd/directdoc.asp?DDFDocuments/u/G/TBTN26/CHN2233.docx")</f>
        <v>https://docs.wto.org/imrd/directdoc.asp?DDFDocuments/u/G/TBTN26/CHN2233.docx</v>
      </c>
      <c r="U336" t="str">
        <f>HYPERLINK("https://docs.wto.org/imrd/directdoc.asp?DDFDocuments/v/G/TBTN26/CHN2233.docx", "https://docs.wto.org/imrd/directdoc.asp?DDFDocuments/v/G/TBTN26/CHN2233.docx")</f>
        <v>https://docs.wto.org/imrd/directdoc.asp?DDFDocuments/v/G/TBTN26/CHN2233.docx</v>
      </c>
      <c r="V336" t="s">
        <v>47</v>
      </c>
      <c r="W336" t="s">
        <v>46</v>
      </c>
      <c r="X336" t="s">
        <v>47</v>
      </c>
      <c r="Y336" t="s">
        <v>47</v>
      </c>
      <c r="Z336" t="s">
        <v>47</v>
      </c>
      <c r="AA336" t="s">
        <v>47</v>
      </c>
      <c r="AB336" t="s">
        <v>47</v>
      </c>
      <c r="AC336" s="2" t="s">
        <v>41</v>
      </c>
      <c r="AD336" t="s">
        <v>41</v>
      </c>
      <c r="AE336" t="s">
        <v>41</v>
      </c>
      <c r="AF336" t="s">
        <v>41</v>
      </c>
      <c r="AG336" t="s">
        <v>41</v>
      </c>
      <c r="AH336" t="s">
        <v>41</v>
      </c>
      <c r="AI336" s="2" t="s">
        <v>41</v>
      </c>
    </row>
    <row r="337" spans="1:35" ht="285" x14ac:dyDescent="0.25">
      <c r="A337" s="8" t="s">
        <v>1396</v>
      </c>
      <c r="B337" s="6" t="s">
        <v>737</v>
      </c>
      <c r="C337" s="7">
        <v>46099</v>
      </c>
      <c r="D337" s="9" t="str">
        <f>HYPERLINK("https://www.epingalert.org/en/Search?viewData= G/TBT/N/IDN/185"," G/TBT/N/IDN/185")</f>
        <v xml:space="preserve"> G/TBT/N/IDN/185</v>
      </c>
      <c r="E337" s="8" t="s">
        <v>1394</v>
      </c>
      <c r="F337" s="8" t="s">
        <v>1395</v>
      </c>
      <c r="H337" s="8" t="s">
        <v>1397</v>
      </c>
      <c r="I337" s="8" t="s">
        <v>565</v>
      </c>
      <c r="J337" s="8" t="s">
        <v>75</v>
      </c>
      <c r="K337" s="8" t="s">
        <v>1398</v>
      </c>
      <c r="L337" s="8" t="s">
        <v>55</v>
      </c>
      <c r="M337" s="6"/>
      <c r="N337" s="7">
        <v>46159</v>
      </c>
      <c r="O337" s="7">
        <v>45971</v>
      </c>
      <c r="P337" s="7">
        <v>45971</v>
      </c>
      <c r="Q337" s="6" t="s">
        <v>44</v>
      </c>
      <c r="R337" s="8" t="s">
        <v>1399</v>
      </c>
      <c r="S337" t="str">
        <f>HYPERLINK("https://docs.wto.org/imrd/directdoc.asp?DDFDocuments/t/G/TBTN26/IDN185.docx", "https://docs.wto.org/imrd/directdoc.asp?DDFDocuments/t/G/TBTN26/IDN185.docx")</f>
        <v>https://docs.wto.org/imrd/directdoc.asp?DDFDocuments/t/G/TBTN26/IDN185.docx</v>
      </c>
      <c r="T337" t="str">
        <f>HYPERLINK("https://docs.wto.org/imrd/directdoc.asp?DDFDocuments/u/G/TBTN26/IDN185.docx", "https://docs.wto.org/imrd/directdoc.asp?DDFDocuments/u/G/TBTN26/IDN185.docx")</f>
        <v>https://docs.wto.org/imrd/directdoc.asp?DDFDocuments/u/G/TBTN26/IDN185.docx</v>
      </c>
      <c r="U337" t="str">
        <f>HYPERLINK("https://docs.wto.org/imrd/directdoc.asp?DDFDocuments/v/G/TBTN26/IDN185.docx", "https://docs.wto.org/imrd/directdoc.asp?DDFDocuments/v/G/TBTN26/IDN185.docx")</f>
        <v>https://docs.wto.org/imrd/directdoc.asp?DDFDocuments/v/G/TBTN26/IDN185.docx</v>
      </c>
      <c r="V337" t="s">
        <v>46</v>
      </c>
      <c r="W337" t="s">
        <v>47</v>
      </c>
      <c r="X337" t="s">
        <v>46</v>
      </c>
      <c r="Y337" t="s">
        <v>47</v>
      </c>
      <c r="Z337" t="s">
        <v>47</v>
      </c>
      <c r="AA337" t="s">
        <v>47</v>
      </c>
      <c r="AB337" t="s">
        <v>47</v>
      </c>
      <c r="AC337" s="2" t="s">
        <v>1400</v>
      </c>
      <c r="AD337" t="s">
        <v>41</v>
      </c>
      <c r="AE337" t="s">
        <v>41</v>
      </c>
      <c r="AF337" t="s">
        <v>41</v>
      </c>
      <c r="AG337" t="s">
        <v>41</v>
      </c>
      <c r="AH337" t="s">
        <v>41</v>
      </c>
      <c r="AI337" s="2" t="s">
        <v>41</v>
      </c>
    </row>
    <row r="338" spans="1:35" ht="165" x14ac:dyDescent="0.25">
      <c r="A338" s="8" t="s">
        <v>360</v>
      </c>
      <c r="B338" s="6" t="s">
        <v>283</v>
      </c>
      <c r="C338" s="7">
        <v>46099</v>
      </c>
      <c r="D338" s="9" t="str">
        <f>HYPERLINK("https://www.epingalert.org/en/Search?viewData= G/TBT/N/KEN/2001"," G/TBT/N/KEN/2001")</f>
        <v xml:space="preserve"> G/TBT/N/KEN/2001</v>
      </c>
      <c r="E338" s="8" t="s">
        <v>1401</v>
      </c>
      <c r="F338" s="8" t="s">
        <v>1402</v>
      </c>
      <c r="H338" s="8" t="s">
        <v>41</v>
      </c>
      <c r="I338" s="8" t="s">
        <v>361</v>
      </c>
      <c r="J338" s="8" t="s">
        <v>840</v>
      </c>
      <c r="K338" s="8" t="s">
        <v>41</v>
      </c>
      <c r="L338" s="8" t="s">
        <v>41</v>
      </c>
      <c r="M338" s="6"/>
      <c r="N338" s="7">
        <v>46159</v>
      </c>
      <c r="O338" s="7" t="s">
        <v>363</v>
      </c>
      <c r="P338" s="7" t="s">
        <v>42</v>
      </c>
      <c r="Q338" s="6" t="s">
        <v>44</v>
      </c>
      <c r="R338" s="8" t="s">
        <v>1403</v>
      </c>
      <c r="S338" t="str">
        <f>HYPERLINK("https://docs.wto.org/imrd/directdoc.asp?DDFDocuments/t/G/TBTN26/KEN2001.docx", "https://docs.wto.org/imrd/directdoc.asp?DDFDocuments/t/G/TBTN26/KEN2001.docx")</f>
        <v>https://docs.wto.org/imrd/directdoc.asp?DDFDocuments/t/G/TBTN26/KEN2001.docx</v>
      </c>
      <c r="T338" t="str">
        <f>HYPERLINK("https://docs.wto.org/imrd/directdoc.asp?DDFDocuments/u/G/TBTN26/KEN2001.docx", "https://docs.wto.org/imrd/directdoc.asp?DDFDocuments/u/G/TBTN26/KEN2001.docx")</f>
        <v>https://docs.wto.org/imrd/directdoc.asp?DDFDocuments/u/G/TBTN26/KEN2001.docx</v>
      </c>
      <c r="U338" t="str">
        <f>HYPERLINK("https://docs.wto.org/imrd/directdoc.asp?DDFDocuments/v/G/TBTN26/KEN2001.docx", "https://docs.wto.org/imrd/directdoc.asp?DDFDocuments/v/G/TBTN26/KEN2001.docx")</f>
        <v>https://docs.wto.org/imrd/directdoc.asp?DDFDocuments/v/G/TBTN26/KEN2001.docx</v>
      </c>
      <c r="V338" t="s">
        <v>46</v>
      </c>
      <c r="W338" t="s">
        <v>47</v>
      </c>
      <c r="X338" t="s">
        <v>47</v>
      </c>
      <c r="Y338" t="s">
        <v>47</v>
      </c>
      <c r="Z338" t="s">
        <v>47</v>
      </c>
      <c r="AA338" t="s">
        <v>47</v>
      </c>
      <c r="AB338" t="s">
        <v>47</v>
      </c>
      <c r="AC338" s="2" t="s">
        <v>1404</v>
      </c>
      <c r="AD338" t="s">
        <v>41</v>
      </c>
      <c r="AE338" t="s">
        <v>41</v>
      </c>
      <c r="AF338" t="s">
        <v>41</v>
      </c>
      <c r="AG338" t="s">
        <v>41</v>
      </c>
      <c r="AH338" t="s">
        <v>41</v>
      </c>
      <c r="AI338" s="2" t="s">
        <v>41</v>
      </c>
    </row>
    <row r="339" spans="1:35" ht="240" x14ac:dyDescent="0.25">
      <c r="A339" s="8" t="s">
        <v>360</v>
      </c>
      <c r="B339" s="6" t="s">
        <v>283</v>
      </c>
      <c r="C339" s="7">
        <v>46099</v>
      </c>
      <c r="D339" s="9" t="str">
        <f>HYPERLINK("https://www.epingalert.org/en/Search?viewData= G/TBT/N/KEN/2002"," G/TBT/N/KEN/2002")</f>
        <v xml:space="preserve"> G/TBT/N/KEN/2002</v>
      </c>
      <c r="E339" s="8" t="s">
        <v>1405</v>
      </c>
      <c r="F339" s="8" t="s">
        <v>1406</v>
      </c>
      <c r="H339" s="8" t="s">
        <v>41</v>
      </c>
      <c r="I339" s="8" t="s">
        <v>361</v>
      </c>
      <c r="J339" s="8" t="s">
        <v>840</v>
      </c>
      <c r="K339" s="8" t="s">
        <v>41</v>
      </c>
      <c r="L339" s="8" t="s">
        <v>41</v>
      </c>
      <c r="M339" s="6"/>
      <c r="N339" s="7">
        <v>46159</v>
      </c>
      <c r="O339" s="7" t="s">
        <v>363</v>
      </c>
      <c r="P339" s="7" t="s">
        <v>42</v>
      </c>
      <c r="Q339" s="6" t="s">
        <v>44</v>
      </c>
      <c r="R339" s="8" t="s">
        <v>1407</v>
      </c>
      <c r="S339" t="str">
        <f>HYPERLINK("https://docs.wto.org/imrd/directdoc.asp?DDFDocuments/t/G/TBTN26/KEN2002.docx", "https://docs.wto.org/imrd/directdoc.asp?DDFDocuments/t/G/TBTN26/KEN2002.docx")</f>
        <v>https://docs.wto.org/imrd/directdoc.asp?DDFDocuments/t/G/TBTN26/KEN2002.docx</v>
      </c>
      <c r="T339" t="str">
        <f>HYPERLINK("https://docs.wto.org/imrd/directdoc.asp?DDFDocuments/u/G/TBTN26/KEN2002.docx", "https://docs.wto.org/imrd/directdoc.asp?DDFDocuments/u/G/TBTN26/KEN2002.docx")</f>
        <v>https://docs.wto.org/imrd/directdoc.asp?DDFDocuments/u/G/TBTN26/KEN2002.docx</v>
      </c>
      <c r="U339" t="str">
        <f>HYPERLINK("https://docs.wto.org/imrd/directdoc.asp?DDFDocuments/v/G/TBTN26/KEN2002.docx", "https://docs.wto.org/imrd/directdoc.asp?DDFDocuments/v/G/TBTN26/KEN2002.docx")</f>
        <v>https://docs.wto.org/imrd/directdoc.asp?DDFDocuments/v/G/TBTN26/KEN2002.docx</v>
      </c>
      <c r="V339" t="s">
        <v>46</v>
      </c>
      <c r="W339" t="s">
        <v>47</v>
      </c>
      <c r="X339" t="s">
        <v>47</v>
      </c>
      <c r="Y339" t="s">
        <v>47</v>
      </c>
      <c r="Z339" t="s">
        <v>47</v>
      </c>
      <c r="AA339" t="s">
        <v>47</v>
      </c>
      <c r="AB339" t="s">
        <v>47</v>
      </c>
      <c r="AC339" s="2" t="s">
        <v>1408</v>
      </c>
      <c r="AD339" t="s">
        <v>41</v>
      </c>
      <c r="AE339" t="s">
        <v>41</v>
      </c>
      <c r="AF339" t="s">
        <v>41</v>
      </c>
      <c r="AG339" t="s">
        <v>41</v>
      </c>
      <c r="AH339" t="s">
        <v>41</v>
      </c>
      <c r="AI339" s="2" t="s">
        <v>41</v>
      </c>
    </row>
    <row r="340" spans="1:35" ht="409.5" x14ac:dyDescent="0.25">
      <c r="A340" s="8" t="s">
        <v>1411</v>
      </c>
      <c r="B340" s="6" t="s">
        <v>283</v>
      </c>
      <c r="C340" s="7">
        <v>46099</v>
      </c>
      <c r="D340" s="9" t="str">
        <f>HYPERLINK("https://www.epingalert.org/en/Search?viewData= G/TBT/N/KEN/2003"," G/TBT/N/KEN/2003")</f>
        <v xml:space="preserve"> G/TBT/N/KEN/2003</v>
      </c>
      <c r="E340" s="8" t="s">
        <v>1409</v>
      </c>
      <c r="F340" s="8" t="s">
        <v>1410</v>
      </c>
      <c r="H340" s="8" t="s">
        <v>41</v>
      </c>
      <c r="I340" s="8" t="s">
        <v>1412</v>
      </c>
      <c r="J340" s="8" t="s">
        <v>840</v>
      </c>
      <c r="K340" s="8" t="s">
        <v>41</v>
      </c>
      <c r="L340" s="8" t="s">
        <v>41</v>
      </c>
      <c r="M340" s="6"/>
      <c r="N340" s="7">
        <v>46159</v>
      </c>
      <c r="O340" s="7" t="s">
        <v>363</v>
      </c>
      <c r="P340" s="7" t="s">
        <v>42</v>
      </c>
      <c r="Q340" s="6" t="s">
        <v>44</v>
      </c>
      <c r="R340" s="8" t="s">
        <v>1413</v>
      </c>
      <c r="S340" t="str">
        <f>HYPERLINK("https://docs.wto.org/imrd/directdoc.asp?DDFDocuments/t/G/TBTN26/KEN2003.docx", "https://docs.wto.org/imrd/directdoc.asp?DDFDocuments/t/G/TBTN26/KEN2003.docx")</f>
        <v>https://docs.wto.org/imrd/directdoc.asp?DDFDocuments/t/G/TBTN26/KEN2003.docx</v>
      </c>
      <c r="T340" t="str">
        <f>HYPERLINK("https://docs.wto.org/imrd/directdoc.asp?DDFDocuments/u/G/TBTN26/KEN2003.docx", "https://docs.wto.org/imrd/directdoc.asp?DDFDocuments/u/G/TBTN26/KEN2003.docx")</f>
        <v>https://docs.wto.org/imrd/directdoc.asp?DDFDocuments/u/G/TBTN26/KEN2003.docx</v>
      </c>
      <c r="U340" t="str">
        <f>HYPERLINK("https://docs.wto.org/imrd/directdoc.asp?DDFDocuments/v/G/TBTN26/KEN2003.docx", "https://docs.wto.org/imrd/directdoc.asp?DDFDocuments/v/G/TBTN26/KEN2003.docx")</f>
        <v>https://docs.wto.org/imrd/directdoc.asp?DDFDocuments/v/G/TBTN26/KEN2003.docx</v>
      </c>
      <c r="V340" t="s">
        <v>46</v>
      </c>
      <c r="W340" t="s">
        <v>47</v>
      </c>
      <c r="X340" t="s">
        <v>47</v>
      </c>
      <c r="Y340" t="s">
        <v>47</v>
      </c>
      <c r="Z340" t="s">
        <v>47</v>
      </c>
      <c r="AA340" t="s">
        <v>47</v>
      </c>
      <c r="AB340" t="s">
        <v>47</v>
      </c>
      <c r="AC340" s="2" t="s">
        <v>1414</v>
      </c>
      <c r="AD340" t="s">
        <v>41</v>
      </c>
      <c r="AE340" t="s">
        <v>41</v>
      </c>
      <c r="AF340" t="s">
        <v>41</v>
      </c>
      <c r="AG340" t="s">
        <v>41</v>
      </c>
      <c r="AH340" t="s">
        <v>41</v>
      </c>
      <c r="AI340" s="2" t="s">
        <v>41</v>
      </c>
    </row>
    <row r="341" spans="1:35" ht="225" x14ac:dyDescent="0.25">
      <c r="A341" s="8" t="s">
        <v>360</v>
      </c>
      <c r="B341" s="6" t="s">
        <v>283</v>
      </c>
      <c r="C341" s="7">
        <v>46099</v>
      </c>
      <c r="D341" s="9" t="str">
        <f>HYPERLINK("https://www.epingalert.org/en/Search?viewData= G/TBT/N/KEN/2004"," G/TBT/N/KEN/2004")</f>
        <v xml:space="preserve"> G/TBT/N/KEN/2004</v>
      </c>
      <c r="E341" s="8" t="s">
        <v>1415</v>
      </c>
      <c r="F341" s="8" t="s">
        <v>1416</v>
      </c>
      <c r="H341" s="8" t="s">
        <v>41</v>
      </c>
      <c r="I341" s="8" t="s">
        <v>361</v>
      </c>
      <c r="J341" s="8" t="s">
        <v>840</v>
      </c>
      <c r="K341" s="8" t="s">
        <v>41</v>
      </c>
      <c r="L341" s="8" t="s">
        <v>41</v>
      </c>
      <c r="M341" s="6"/>
      <c r="N341" s="7">
        <v>46159</v>
      </c>
      <c r="O341" s="7" t="s">
        <v>363</v>
      </c>
      <c r="P341" s="7" t="s">
        <v>42</v>
      </c>
      <c r="Q341" s="6" t="s">
        <v>44</v>
      </c>
      <c r="R341" s="8" t="s">
        <v>1417</v>
      </c>
      <c r="S341" t="str">
        <f>HYPERLINK("https://docs.wto.org/imrd/directdoc.asp?DDFDocuments/t/G/TBTN26/KEN2004.docx", "https://docs.wto.org/imrd/directdoc.asp?DDFDocuments/t/G/TBTN26/KEN2004.docx")</f>
        <v>https://docs.wto.org/imrd/directdoc.asp?DDFDocuments/t/G/TBTN26/KEN2004.docx</v>
      </c>
      <c r="T341" t="str">
        <f>HYPERLINK("https://docs.wto.org/imrd/directdoc.asp?DDFDocuments/u/G/TBTN26/KEN2004.docx", "https://docs.wto.org/imrd/directdoc.asp?DDFDocuments/u/G/TBTN26/KEN2004.docx")</f>
        <v>https://docs.wto.org/imrd/directdoc.asp?DDFDocuments/u/G/TBTN26/KEN2004.docx</v>
      </c>
      <c r="U341" t="str">
        <f>HYPERLINK("https://docs.wto.org/imrd/directdoc.asp?DDFDocuments/v/G/TBTN26/KEN2004.docx", "https://docs.wto.org/imrd/directdoc.asp?DDFDocuments/v/G/TBTN26/KEN2004.docx")</f>
        <v>https://docs.wto.org/imrd/directdoc.asp?DDFDocuments/v/G/TBTN26/KEN2004.docx</v>
      </c>
      <c r="V341" t="s">
        <v>46</v>
      </c>
      <c r="W341" t="s">
        <v>47</v>
      </c>
      <c r="X341" t="s">
        <v>47</v>
      </c>
      <c r="Y341" t="s">
        <v>47</v>
      </c>
      <c r="Z341" t="s">
        <v>47</v>
      </c>
      <c r="AA341" t="s">
        <v>47</v>
      </c>
      <c r="AB341" t="s">
        <v>47</v>
      </c>
      <c r="AC341" s="2" t="s">
        <v>1418</v>
      </c>
      <c r="AD341" t="s">
        <v>41</v>
      </c>
      <c r="AE341" t="s">
        <v>41</v>
      </c>
      <c r="AF341" t="s">
        <v>41</v>
      </c>
      <c r="AG341" t="s">
        <v>41</v>
      </c>
      <c r="AH341" t="s">
        <v>41</v>
      </c>
      <c r="AI341" s="2" t="s">
        <v>41</v>
      </c>
    </row>
    <row r="342" spans="1:35" ht="240" x14ac:dyDescent="0.25">
      <c r="A342" s="8" t="s">
        <v>360</v>
      </c>
      <c r="B342" s="6" t="s">
        <v>283</v>
      </c>
      <c r="C342" s="7">
        <v>46099</v>
      </c>
      <c r="D342" s="9" t="str">
        <f>HYPERLINK("https://www.epingalert.org/en/Search?viewData= G/TBT/N/KEN/2005"," G/TBT/N/KEN/2005")</f>
        <v xml:space="preserve"> G/TBT/N/KEN/2005</v>
      </c>
      <c r="E342" s="8" t="s">
        <v>1419</v>
      </c>
      <c r="F342" s="8" t="s">
        <v>1420</v>
      </c>
      <c r="H342" s="8" t="s">
        <v>41</v>
      </c>
      <c r="I342" s="8" t="s">
        <v>361</v>
      </c>
      <c r="J342" s="8" t="s">
        <v>840</v>
      </c>
      <c r="K342" s="8" t="s">
        <v>41</v>
      </c>
      <c r="L342" s="8" t="s">
        <v>41</v>
      </c>
      <c r="M342" s="6"/>
      <c r="N342" s="7">
        <v>46159</v>
      </c>
      <c r="O342" s="7" t="s">
        <v>363</v>
      </c>
      <c r="P342" s="7" t="s">
        <v>42</v>
      </c>
      <c r="Q342" s="6" t="s">
        <v>44</v>
      </c>
      <c r="R342" s="8" t="s">
        <v>1421</v>
      </c>
      <c r="S342" t="str">
        <f>HYPERLINK("https://docs.wto.org/imrd/directdoc.asp?DDFDocuments/t/G/TBTN26/KEN2005.docx", "https://docs.wto.org/imrd/directdoc.asp?DDFDocuments/t/G/TBTN26/KEN2005.docx")</f>
        <v>https://docs.wto.org/imrd/directdoc.asp?DDFDocuments/t/G/TBTN26/KEN2005.docx</v>
      </c>
      <c r="T342" t="str">
        <f>HYPERLINK("https://docs.wto.org/imrd/directdoc.asp?DDFDocuments/u/G/TBTN26/KEN2005.docx", "https://docs.wto.org/imrd/directdoc.asp?DDFDocuments/u/G/TBTN26/KEN2005.docx")</f>
        <v>https://docs.wto.org/imrd/directdoc.asp?DDFDocuments/u/G/TBTN26/KEN2005.docx</v>
      </c>
      <c r="U342" t="str">
        <f>HYPERLINK("https://docs.wto.org/imrd/directdoc.asp?DDFDocuments/v/G/TBTN26/KEN2005.docx", "https://docs.wto.org/imrd/directdoc.asp?DDFDocuments/v/G/TBTN26/KEN2005.docx")</f>
        <v>https://docs.wto.org/imrd/directdoc.asp?DDFDocuments/v/G/TBTN26/KEN2005.docx</v>
      </c>
      <c r="V342" t="s">
        <v>46</v>
      </c>
      <c r="W342" t="s">
        <v>47</v>
      </c>
      <c r="X342" t="s">
        <v>47</v>
      </c>
      <c r="Y342" t="s">
        <v>47</v>
      </c>
      <c r="Z342" t="s">
        <v>47</v>
      </c>
      <c r="AA342" t="s">
        <v>47</v>
      </c>
      <c r="AB342" t="s">
        <v>47</v>
      </c>
      <c r="AC342" s="2" t="s">
        <v>1422</v>
      </c>
      <c r="AD342" t="s">
        <v>41</v>
      </c>
      <c r="AE342" t="s">
        <v>41</v>
      </c>
      <c r="AF342" t="s">
        <v>41</v>
      </c>
      <c r="AG342" t="s">
        <v>41</v>
      </c>
      <c r="AH342" t="s">
        <v>41</v>
      </c>
      <c r="AI342" s="2" t="s">
        <v>41</v>
      </c>
    </row>
    <row r="343" spans="1:35" ht="60" x14ac:dyDescent="0.25">
      <c r="A343" s="8" t="s">
        <v>1425</v>
      </c>
      <c r="B343" s="6" t="s">
        <v>283</v>
      </c>
      <c r="C343" s="7">
        <v>46099</v>
      </c>
      <c r="D343" s="9" t="str">
        <f>HYPERLINK("https://www.epingalert.org/en/Search?viewData= G/TBT/N/KEN/2006"," G/TBT/N/KEN/2006")</f>
        <v xml:space="preserve"> G/TBT/N/KEN/2006</v>
      </c>
      <c r="E343" s="8" t="s">
        <v>1423</v>
      </c>
      <c r="F343" s="8" t="s">
        <v>1424</v>
      </c>
      <c r="H343" s="8" t="s">
        <v>41</v>
      </c>
      <c r="I343" s="8" t="s">
        <v>1426</v>
      </c>
      <c r="J343" s="8" t="s">
        <v>1284</v>
      </c>
      <c r="K343" s="8" t="s">
        <v>41</v>
      </c>
      <c r="L343" s="8" t="s">
        <v>55</v>
      </c>
      <c r="M343" s="6"/>
      <c r="N343" s="7">
        <v>46159</v>
      </c>
      <c r="O343" s="7" t="s">
        <v>42</v>
      </c>
      <c r="P343" s="7" t="s">
        <v>42</v>
      </c>
      <c r="Q343" s="6" t="s">
        <v>44</v>
      </c>
      <c r="R343" s="8" t="s">
        <v>1427</v>
      </c>
      <c r="S343" t="str">
        <f>HYPERLINK("https://docs.wto.org/imrd/directdoc.asp?DDFDocuments/t/G/TBTN26/KEN2006.docx", "https://docs.wto.org/imrd/directdoc.asp?DDFDocuments/t/G/TBTN26/KEN2006.docx")</f>
        <v>https://docs.wto.org/imrd/directdoc.asp?DDFDocuments/t/G/TBTN26/KEN2006.docx</v>
      </c>
      <c r="T343" t="str">
        <f>HYPERLINK("https://docs.wto.org/imrd/directdoc.asp?DDFDocuments/u/G/TBTN26/KEN2006.docx", "https://docs.wto.org/imrd/directdoc.asp?DDFDocuments/u/G/TBTN26/KEN2006.docx")</f>
        <v>https://docs.wto.org/imrd/directdoc.asp?DDFDocuments/u/G/TBTN26/KEN2006.docx</v>
      </c>
      <c r="U343" t="str">
        <f>HYPERLINK("https://docs.wto.org/imrd/directdoc.asp?DDFDocuments/v/G/TBTN26/KEN2006.docx", "https://docs.wto.org/imrd/directdoc.asp?DDFDocuments/v/G/TBTN26/KEN2006.docx")</f>
        <v>https://docs.wto.org/imrd/directdoc.asp?DDFDocuments/v/G/TBTN26/KEN2006.docx</v>
      </c>
      <c r="V343" t="s">
        <v>46</v>
      </c>
      <c r="W343" t="s">
        <v>47</v>
      </c>
      <c r="X343" t="s">
        <v>46</v>
      </c>
      <c r="Y343" t="s">
        <v>47</v>
      </c>
      <c r="Z343" t="s">
        <v>47</v>
      </c>
      <c r="AA343" t="s">
        <v>47</v>
      </c>
      <c r="AB343" t="s">
        <v>47</v>
      </c>
      <c r="AC343" s="2" t="s">
        <v>1428</v>
      </c>
      <c r="AD343" t="s">
        <v>41</v>
      </c>
      <c r="AE343" t="s">
        <v>41</v>
      </c>
      <c r="AF343" t="s">
        <v>41</v>
      </c>
      <c r="AG343" t="s">
        <v>41</v>
      </c>
      <c r="AH343" t="s">
        <v>41</v>
      </c>
      <c r="AI343" s="2" t="s">
        <v>41</v>
      </c>
    </row>
    <row r="344" spans="1:35" ht="60" x14ac:dyDescent="0.25">
      <c r="A344" s="8" t="s">
        <v>1425</v>
      </c>
      <c r="B344" s="6" t="s">
        <v>283</v>
      </c>
      <c r="C344" s="7">
        <v>46099</v>
      </c>
      <c r="D344" s="9" t="str">
        <f>HYPERLINK("https://www.epingalert.org/en/Search?viewData= G/TBT/N/KEN/2007"," G/TBT/N/KEN/2007")</f>
        <v xml:space="preserve"> G/TBT/N/KEN/2007</v>
      </c>
      <c r="E344" s="8" t="s">
        <v>1429</v>
      </c>
      <c r="F344" s="8" t="s">
        <v>1430</v>
      </c>
      <c r="H344" s="8" t="s">
        <v>41</v>
      </c>
      <c r="I344" s="8" t="s">
        <v>1426</v>
      </c>
      <c r="J344" s="8" t="s">
        <v>1365</v>
      </c>
      <c r="K344" s="8" t="s">
        <v>41</v>
      </c>
      <c r="L344" s="8" t="s">
        <v>55</v>
      </c>
      <c r="M344" s="6"/>
      <c r="N344" s="7">
        <v>46159</v>
      </c>
      <c r="O344" s="7" t="s">
        <v>42</v>
      </c>
      <c r="P344" s="7" t="s">
        <v>42</v>
      </c>
      <c r="Q344" s="6" t="s">
        <v>44</v>
      </c>
      <c r="R344" s="8" t="s">
        <v>1431</v>
      </c>
      <c r="S344" t="str">
        <f>HYPERLINK("https://docs.wto.org/imrd/directdoc.asp?DDFDocuments/t/G/TBTN26/KEN2007.docx", "https://docs.wto.org/imrd/directdoc.asp?DDFDocuments/t/G/TBTN26/KEN2007.docx")</f>
        <v>https://docs.wto.org/imrd/directdoc.asp?DDFDocuments/t/G/TBTN26/KEN2007.docx</v>
      </c>
      <c r="T344" t="str">
        <f>HYPERLINK("https://docs.wto.org/imrd/directdoc.asp?DDFDocuments/u/G/TBTN26/KEN2007.docx", "https://docs.wto.org/imrd/directdoc.asp?DDFDocuments/u/G/TBTN26/KEN2007.docx")</f>
        <v>https://docs.wto.org/imrd/directdoc.asp?DDFDocuments/u/G/TBTN26/KEN2007.docx</v>
      </c>
      <c r="U344" t="str">
        <f>HYPERLINK("https://docs.wto.org/imrd/directdoc.asp?DDFDocuments/v/G/TBTN26/KEN2007.docx", "https://docs.wto.org/imrd/directdoc.asp?DDFDocuments/v/G/TBTN26/KEN2007.docx")</f>
        <v>https://docs.wto.org/imrd/directdoc.asp?DDFDocuments/v/G/TBTN26/KEN2007.docx</v>
      </c>
      <c r="V344" t="s">
        <v>46</v>
      </c>
      <c r="W344" t="s">
        <v>47</v>
      </c>
      <c r="X344" t="s">
        <v>46</v>
      </c>
      <c r="Y344" t="s">
        <v>47</v>
      </c>
      <c r="Z344" t="s">
        <v>47</v>
      </c>
      <c r="AA344" t="s">
        <v>47</v>
      </c>
      <c r="AB344" t="s">
        <v>47</v>
      </c>
      <c r="AC344" s="2" t="s">
        <v>1432</v>
      </c>
      <c r="AD344" t="s">
        <v>41</v>
      </c>
      <c r="AE344" t="s">
        <v>41</v>
      </c>
      <c r="AF344" t="s">
        <v>41</v>
      </c>
      <c r="AG344" t="s">
        <v>41</v>
      </c>
      <c r="AH344" t="s">
        <v>41</v>
      </c>
      <c r="AI344" s="2" t="s">
        <v>41</v>
      </c>
    </row>
    <row r="345" spans="1:35" x14ac:dyDescent="0.25">
      <c r="A345" s="8" t="s">
        <v>1435</v>
      </c>
      <c r="B345" s="6" t="s">
        <v>283</v>
      </c>
      <c r="C345" s="7">
        <v>46099</v>
      </c>
      <c r="D345" s="9" t="str">
        <f>HYPERLINK("https://www.epingalert.org/en/Search?viewData= G/TBT/N/KEN/2008"," G/TBT/N/KEN/2008")</f>
        <v xml:space="preserve"> G/TBT/N/KEN/2008</v>
      </c>
      <c r="E345" s="8" t="s">
        <v>1433</v>
      </c>
      <c r="F345" s="8" t="s">
        <v>1434</v>
      </c>
      <c r="H345" s="8" t="s">
        <v>41</v>
      </c>
      <c r="I345" s="8" t="s">
        <v>1436</v>
      </c>
      <c r="J345" s="8" t="s">
        <v>271</v>
      </c>
      <c r="K345" s="8" t="s">
        <v>41</v>
      </c>
      <c r="L345" s="8" t="s">
        <v>41</v>
      </c>
      <c r="M345" s="6"/>
      <c r="N345" s="7">
        <v>46159</v>
      </c>
      <c r="O345" s="7" t="s">
        <v>42</v>
      </c>
      <c r="P345" s="7" t="s">
        <v>42</v>
      </c>
      <c r="Q345" s="6" t="s">
        <v>44</v>
      </c>
      <c r="R345" s="8" t="s">
        <v>1437</v>
      </c>
      <c r="S345" t="str">
        <f>HYPERLINK("https://docs.wto.org/imrd/directdoc.asp?DDFDocuments/t/G/TBTN26/KEN2008.docx", "https://docs.wto.org/imrd/directdoc.asp?DDFDocuments/t/G/TBTN26/KEN2008.docx")</f>
        <v>https://docs.wto.org/imrd/directdoc.asp?DDFDocuments/t/G/TBTN26/KEN2008.docx</v>
      </c>
      <c r="T345" t="str">
        <f>HYPERLINK("https://docs.wto.org/imrd/directdoc.asp?DDFDocuments/u/G/TBTN26/KEN2008.docx", "https://docs.wto.org/imrd/directdoc.asp?DDFDocuments/u/G/TBTN26/KEN2008.docx")</f>
        <v>https://docs.wto.org/imrd/directdoc.asp?DDFDocuments/u/G/TBTN26/KEN2008.docx</v>
      </c>
      <c r="U345" t="str">
        <f>HYPERLINK("https://docs.wto.org/imrd/directdoc.asp?DDFDocuments/v/G/TBTN26/KEN2008.docx", "https://docs.wto.org/imrd/directdoc.asp?DDFDocuments/v/G/TBTN26/KEN2008.docx")</f>
        <v>https://docs.wto.org/imrd/directdoc.asp?DDFDocuments/v/G/TBTN26/KEN2008.docx</v>
      </c>
      <c r="V345" t="s">
        <v>46</v>
      </c>
      <c r="W345" t="s">
        <v>47</v>
      </c>
      <c r="X345" t="s">
        <v>47</v>
      </c>
      <c r="Y345" t="s">
        <v>47</v>
      </c>
      <c r="Z345" t="s">
        <v>47</v>
      </c>
      <c r="AA345" t="s">
        <v>47</v>
      </c>
      <c r="AB345" t="s">
        <v>47</v>
      </c>
      <c r="AC345" s="2" t="s">
        <v>1438</v>
      </c>
      <c r="AD345" t="s">
        <v>41</v>
      </c>
      <c r="AE345" t="s">
        <v>41</v>
      </c>
      <c r="AF345" t="s">
        <v>41</v>
      </c>
      <c r="AG345" t="s">
        <v>41</v>
      </c>
      <c r="AH345" t="s">
        <v>41</v>
      </c>
      <c r="AI345" s="2" t="s">
        <v>41</v>
      </c>
    </row>
    <row r="346" spans="1:35" ht="135" x14ac:dyDescent="0.25">
      <c r="A346" s="8" t="s">
        <v>1435</v>
      </c>
      <c r="B346" s="6" t="s">
        <v>283</v>
      </c>
      <c r="C346" s="7">
        <v>46099</v>
      </c>
      <c r="D346" s="9" t="str">
        <f>HYPERLINK("https://www.epingalert.org/en/Search?viewData= G/TBT/N/KEN/2009"," G/TBT/N/KEN/2009")</f>
        <v xml:space="preserve"> G/TBT/N/KEN/2009</v>
      </c>
      <c r="E346" s="8" t="s">
        <v>1439</v>
      </c>
      <c r="F346" s="8" t="s">
        <v>1440</v>
      </c>
      <c r="H346" s="8" t="s">
        <v>41</v>
      </c>
      <c r="I346" s="8" t="s">
        <v>1436</v>
      </c>
      <c r="J346" s="8" t="s">
        <v>53</v>
      </c>
      <c r="K346" s="8" t="s">
        <v>41</v>
      </c>
      <c r="L346" s="8" t="s">
        <v>41</v>
      </c>
      <c r="M346" s="6"/>
      <c r="N346" s="7">
        <v>46159</v>
      </c>
      <c r="O346" s="7" t="s">
        <v>42</v>
      </c>
      <c r="P346" s="7" t="s">
        <v>42</v>
      </c>
      <c r="Q346" s="6" t="s">
        <v>44</v>
      </c>
      <c r="R346" s="8" t="s">
        <v>1441</v>
      </c>
      <c r="S346" t="str">
        <f>HYPERLINK("https://docs.wto.org/imrd/directdoc.asp?DDFDocuments/t/G/TBTN26/KEN2009.docx", "https://docs.wto.org/imrd/directdoc.asp?DDFDocuments/t/G/TBTN26/KEN2009.docx")</f>
        <v>https://docs.wto.org/imrd/directdoc.asp?DDFDocuments/t/G/TBTN26/KEN2009.docx</v>
      </c>
      <c r="T346" t="str">
        <f>HYPERLINK("https://docs.wto.org/imrd/directdoc.asp?DDFDocuments/u/G/TBTN26/KEN2009.docx", "https://docs.wto.org/imrd/directdoc.asp?DDFDocuments/u/G/TBTN26/KEN2009.docx")</f>
        <v>https://docs.wto.org/imrd/directdoc.asp?DDFDocuments/u/G/TBTN26/KEN2009.docx</v>
      </c>
      <c r="U346" t="str">
        <f>HYPERLINK("https://docs.wto.org/imrd/directdoc.asp?DDFDocuments/v/G/TBTN26/KEN2009.docx", "https://docs.wto.org/imrd/directdoc.asp?DDFDocuments/v/G/TBTN26/KEN2009.docx")</f>
        <v>https://docs.wto.org/imrd/directdoc.asp?DDFDocuments/v/G/TBTN26/KEN2009.docx</v>
      </c>
      <c r="V346" t="s">
        <v>46</v>
      </c>
      <c r="W346" t="s">
        <v>47</v>
      </c>
      <c r="X346" t="s">
        <v>47</v>
      </c>
      <c r="Y346" t="s">
        <v>47</v>
      </c>
      <c r="Z346" t="s">
        <v>47</v>
      </c>
      <c r="AA346" t="s">
        <v>47</v>
      </c>
      <c r="AB346" t="s">
        <v>47</v>
      </c>
      <c r="AC346" s="2" t="s">
        <v>1442</v>
      </c>
      <c r="AD346" t="s">
        <v>41</v>
      </c>
      <c r="AE346" t="s">
        <v>41</v>
      </c>
      <c r="AF346" t="s">
        <v>41</v>
      </c>
      <c r="AG346" t="s">
        <v>41</v>
      </c>
      <c r="AH346" t="s">
        <v>41</v>
      </c>
      <c r="AI346" s="2" t="s">
        <v>41</v>
      </c>
    </row>
    <row r="347" spans="1:35" ht="105" x14ac:dyDescent="0.25">
      <c r="A347" s="8" t="s">
        <v>1445</v>
      </c>
      <c r="B347" s="6" t="s">
        <v>283</v>
      </c>
      <c r="C347" s="7">
        <v>46099</v>
      </c>
      <c r="D347" s="9" t="str">
        <f>HYPERLINK("https://www.epingalert.org/en/Search?viewData= G/TBT/N/KEN/2010"," G/TBT/N/KEN/2010")</f>
        <v xml:space="preserve"> G/TBT/N/KEN/2010</v>
      </c>
      <c r="E347" s="8" t="s">
        <v>1443</v>
      </c>
      <c r="F347" s="8" t="s">
        <v>1444</v>
      </c>
      <c r="H347" s="8" t="s">
        <v>41</v>
      </c>
      <c r="I347" s="8" t="s">
        <v>1446</v>
      </c>
      <c r="J347" s="8" t="s">
        <v>53</v>
      </c>
      <c r="K347" s="8" t="s">
        <v>41</v>
      </c>
      <c r="L347" s="8" t="s">
        <v>41</v>
      </c>
      <c r="M347" s="6"/>
      <c r="N347" s="7">
        <v>46159</v>
      </c>
      <c r="O347" s="7" t="s">
        <v>42</v>
      </c>
      <c r="P347" s="7" t="s">
        <v>42</v>
      </c>
      <c r="Q347" s="6" t="s">
        <v>44</v>
      </c>
      <c r="R347" s="8" t="s">
        <v>1447</v>
      </c>
      <c r="S347" t="str">
        <f>HYPERLINK("https://docs.wto.org/imrd/directdoc.asp?DDFDocuments/t/G/TBTN26/KEN2010.docx", "https://docs.wto.org/imrd/directdoc.asp?DDFDocuments/t/G/TBTN26/KEN2010.docx")</f>
        <v>https://docs.wto.org/imrd/directdoc.asp?DDFDocuments/t/G/TBTN26/KEN2010.docx</v>
      </c>
      <c r="T347" t="str">
        <f>HYPERLINK("https://docs.wto.org/imrd/directdoc.asp?DDFDocuments/u/G/TBTN26/KEN2010.docx", "https://docs.wto.org/imrd/directdoc.asp?DDFDocuments/u/G/TBTN26/KEN2010.docx")</f>
        <v>https://docs.wto.org/imrd/directdoc.asp?DDFDocuments/u/G/TBTN26/KEN2010.docx</v>
      </c>
      <c r="U347" t="str">
        <f>HYPERLINK("https://docs.wto.org/imrd/directdoc.asp?DDFDocuments/v/G/TBTN26/KEN2010.docx", "https://docs.wto.org/imrd/directdoc.asp?DDFDocuments/v/G/TBTN26/KEN2010.docx")</f>
        <v>https://docs.wto.org/imrd/directdoc.asp?DDFDocuments/v/G/TBTN26/KEN2010.docx</v>
      </c>
      <c r="V347" t="s">
        <v>46</v>
      </c>
      <c r="W347" t="s">
        <v>47</v>
      </c>
      <c r="X347" t="s">
        <v>47</v>
      </c>
      <c r="Y347" t="s">
        <v>47</v>
      </c>
      <c r="Z347" t="s">
        <v>47</v>
      </c>
      <c r="AA347" t="s">
        <v>47</v>
      </c>
      <c r="AB347" t="s">
        <v>47</v>
      </c>
      <c r="AC347" s="2" t="s">
        <v>1448</v>
      </c>
      <c r="AD347" t="s">
        <v>41</v>
      </c>
      <c r="AE347" t="s">
        <v>41</v>
      </c>
      <c r="AF347" t="s">
        <v>41</v>
      </c>
      <c r="AG347" t="s">
        <v>41</v>
      </c>
      <c r="AH347" t="s">
        <v>41</v>
      </c>
      <c r="AI347" s="2" t="s">
        <v>41</v>
      </c>
    </row>
    <row r="348" spans="1:35" ht="315" x14ac:dyDescent="0.25">
      <c r="A348" s="8" t="s">
        <v>1435</v>
      </c>
      <c r="B348" s="6" t="s">
        <v>283</v>
      </c>
      <c r="C348" s="7">
        <v>46099</v>
      </c>
      <c r="D348" s="9" t="str">
        <f>HYPERLINK("https://www.epingalert.org/en/Search?viewData= G/TBT/N/KEN/2011"," G/TBT/N/KEN/2011")</f>
        <v xml:space="preserve"> G/TBT/N/KEN/2011</v>
      </c>
      <c r="E348" s="8" t="s">
        <v>1449</v>
      </c>
      <c r="F348" s="8" t="s">
        <v>1450</v>
      </c>
      <c r="H348" s="8" t="s">
        <v>41</v>
      </c>
      <c r="I348" s="8" t="s">
        <v>1436</v>
      </c>
      <c r="J348" s="8" t="s">
        <v>53</v>
      </c>
      <c r="K348" s="8" t="s">
        <v>41</v>
      </c>
      <c r="L348" s="8" t="s">
        <v>41</v>
      </c>
      <c r="M348" s="6"/>
      <c r="N348" s="7">
        <v>46159</v>
      </c>
      <c r="O348" s="7" t="s">
        <v>42</v>
      </c>
      <c r="P348" s="7" t="s">
        <v>42</v>
      </c>
      <c r="Q348" s="6" t="s">
        <v>44</v>
      </c>
      <c r="R348" s="8" t="s">
        <v>1451</v>
      </c>
      <c r="S348" t="str">
        <f>HYPERLINK("https://docs.wto.org/imrd/directdoc.asp?DDFDocuments/t/G/TBTN26/KEN2011.docx", "https://docs.wto.org/imrd/directdoc.asp?DDFDocuments/t/G/TBTN26/KEN2011.docx")</f>
        <v>https://docs.wto.org/imrd/directdoc.asp?DDFDocuments/t/G/TBTN26/KEN2011.docx</v>
      </c>
      <c r="T348" t="str">
        <f>HYPERLINK("https://docs.wto.org/imrd/directdoc.asp?DDFDocuments/u/G/TBTN26/KEN2011.docx", "https://docs.wto.org/imrd/directdoc.asp?DDFDocuments/u/G/TBTN26/KEN2011.docx")</f>
        <v>https://docs.wto.org/imrd/directdoc.asp?DDFDocuments/u/G/TBTN26/KEN2011.docx</v>
      </c>
      <c r="U348" t="str">
        <f>HYPERLINK("https://docs.wto.org/imrd/directdoc.asp?DDFDocuments/v/G/TBTN26/KEN2011.docx", "https://docs.wto.org/imrd/directdoc.asp?DDFDocuments/v/G/TBTN26/KEN2011.docx")</f>
        <v>https://docs.wto.org/imrd/directdoc.asp?DDFDocuments/v/G/TBTN26/KEN2011.docx</v>
      </c>
      <c r="V348" t="s">
        <v>46</v>
      </c>
      <c r="W348" t="s">
        <v>47</v>
      </c>
      <c r="X348" t="s">
        <v>47</v>
      </c>
      <c r="Y348" t="s">
        <v>47</v>
      </c>
      <c r="Z348" t="s">
        <v>47</v>
      </c>
      <c r="AA348" t="s">
        <v>47</v>
      </c>
      <c r="AB348" t="s">
        <v>47</v>
      </c>
      <c r="AC348" s="2" t="s">
        <v>1452</v>
      </c>
      <c r="AD348" t="s">
        <v>41</v>
      </c>
      <c r="AE348" t="s">
        <v>41</v>
      </c>
      <c r="AF348" t="s">
        <v>41</v>
      </c>
      <c r="AG348" t="s">
        <v>41</v>
      </c>
      <c r="AH348" t="s">
        <v>41</v>
      </c>
      <c r="AI348" s="2" t="s">
        <v>41</v>
      </c>
    </row>
    <row r="349" spans="1:35" ht="409.5" x14ac:dyDescent="0.25">
      <c r="A349" s="8" t="s">
        <v>1435</v>
      </c>
      <c r="B349" s="6" t="s">
        <v>283</v>
      </c>
      <c r="C349" s="7">
        <v>46099</v>
      </c>
      <c r="D349" s="9" t="str">
        <f>HYPERLINK("https://www.epingalert.org/en/Search?viewData= G/TBT/N/KEN/2012"," G/TBT/N/KEN/2012")</f>
        <v xml:space="preserve"> G/TBT/N/KEN/2012</v>
      </c>
      <c r="E349" s="8" t="s">
        <v>1453</v>
      </c>
      <c r="F349" s="8" t="s">
        <v>1454</v>
      </c>
      <c r="H349" s="8" t="s">
        <v>41</v>
      </c>
      <c r="I349" s="8" t="s">
        <v>1436</v>
      </c>
      <c r="J349" s="8" t="s">
        <v>53</v>
      </c>
      <c r="K349" s="8" t="s">
        <v>41</v>
      </c>
      <c r="L349" s="8" t="s">
        <v>41</v>
      </c>
      <c r="M349" s="6"/>
      <c r="N349" s="7">
        <v>46159</v>
      </c>
      <c r="O349" s="7" t="s">
        <v>42</v>
      </c>
      <c r="P349" s="7" t="s">
        <v>42</v>
      </c>
      <c r="Q349" s="6" t="s">
        <v>44</v>
      </c>
      <c r="R349" s="8" t="s">
        <v>1455</v>
      </c>
      <c r="S349" t="str">
        <f>HYPERLINK("https://docs.wto.org/imrd/directdoc.asp?DDFDocuments/t/G/TBTN26/KEN2012.docx", "https://docs.wto.org/imrd/directdoc.asp?DDFDocuments/t/G/TBTN26/KEN2012.docx")</f>
        <v>https://docs.wto.org/imrd/directdoc.asp?DDFDocuments/t/G/TBTN26/KEN2012.docx</v>
      </c>
      <c r="T349" t="str">
        <f>HYPERLINK("https://docs.wto.org/imrd/directdoc.asp?DDFDocuments/u/G/TBTN26/KEN2012.docx", "https://docs.wto.org/imrd/directdoc.asp?DDFDocuments/u/G/TBTN26/KEN2012.docx")</f>
        <v>https://docs.wto.org/imrd/directdoc.asp?DDFDocuments/u/G/TBTN26/KEN2012.docx</v>
      </c>
      <c r="U349" t="str">
        <f>HYPERLINK("https://docs.wto.org/imrd/directdoc.asp?DDFDocuments/v/G/TBTN26/KEN2012.docx", "https://docs.wto.org/imrd/directdoc.asp?DDFDocuments/v/G/TBTN26/KEN2012.docx")</f>
        <v>https://docs.wto.org/imrd/directdoc.asp?DDFDocuments/v/G/TBTN26/KEN2012.docx</v>
      </c>
      <c r="V349" t="s">
        <v>46</v>
      </c>
      <c r="W349" t="s">
        <v>47</v>
      </c>
      <c r="X349" t="s">
        <v>47</v>
      </c>
      <c r="Y349" t="s">
        <v>47</v>
      </c>
      <c r="Z349" t="s">
        <v>47</v>
      </c>
      <c r="AA349" t="s">
        <v>47</v>
      </c>
      <c r="AB349" t="s">
        <v>47</v>
      </c>
      <c r="AC349" s="2" t="s">
        <v>1456</v>
      </c>
      <c r="AD349" t="s">
        <v>41</v>
      </c>
      <c r="AE349" t="s">
        <v>41</v>
      </c>
      <c r="AF349" t="s">
        <v>41</v>
      </c>
      <c r="AG349" t="s">
        <v>41</v>
      </c>
      <c r="AH349" t="s">
        <v>41</v>
      </c>
      <c r="AI349" s="2" t="s">
        <v>41</v>
      </c>
    </row>
    <row r="350" spans="1:35" ht="210" x14ac:dyDescent="0.25">
      <c r="A350" s="8" t="s">
        <v>1435</v>
      </c>
      <c r="B350" s="6" t="s">
        <v>283</v>
      </c>
      <c r="C350" s="7">
        <v>46099</v>
      </c>
      <c r="D350" s="9" t="str">
        <f>HYPERLINK("https://www.epingalert.org/en/Search?viewData= G/TBT/N/KEN/2013"," G/TBT/N/KEN/2013")</f>
        <v xml:space="preserve"> G/TBT/N/KEN/2013</v>
      </c>
      <c r="E350" s="8" t="s">
        <v>1457</v>
      </c>
      <c r="F350" s="8" t="s">
        <v>1458</v>
      </c>
      <c r="H350" s="8" t="s">
        <v>41</v>
      </c>
      <c r="I350" s="8" t="s">
        <v>1436</v>
      </c>
      <c r="J350" s="8" t="s">
        <v>53</v>
      </c>
      <c r="K350" s="8" t="s">
        <v>41</v>
      </c>
      <c r="L350" s="8" t="s">
        <v>41</v>
      </c>
      <c r="M350" s="6"/>
      <c r="N350" s="7">
        <v>46159</v>
      </c>
      <c r="O350" s="7" t="s">
        <v>42</v>
      </c>
      <c r="P350" s="7" t="s">
        <v>42</v>
      </c>
      <c r="Q350" s="6" t="s">
        <v>44</v>
      </c>
      <c r="R350" s="8" t="s">
        <v>1459</v>
      </c>
      <c r="S350" t="str">
        <f>HYPERLINK("https://docs.wto.org/imrd/directdoc.asp?DDFDocuments/t/G/TBTN26/KEN2013.docx", "https://docs.wto.org/imrd/directdoc.asp?DDFDocuments/t/G/TBTN26/KEN2013.docx")</f>
        <v>https://docs.wto.org/imrd/directdoc.asp?DDFDocuments/t/G/TBTN26/KEN2013.docx</v>
      </c>
      <c r="T350" t="str">
        <f>HYPERLINK("https://docs.wto.org/imrd/directdoc.asp?DDFDocuments/u/G/TBTN26/KEN2013.docx", "https://docs.wto.org/imrd/directdoc.asp?DDFDocuments/u/G/TBTN26/KEN2013.docx")</f>
        <v>https://docs.wto.org/imrd/directdoc.asp?DDFDocuments/u/G/TBTN26/KEN2013.docx</v>
      </c>
      <c r="U350" t="str">
        <f>HYPERLINK("https://docs.wto.org/imrd/directdoc.asp?DDFDocuments/v/G/TBTN26/KEN2013.docx", "https://docs.wto.org/imrd/directdoc.asp?DDFDocuments/v/G/TBTN26/KEN2013.docx")</f>
        <v>https://docs.wto.org/imrd/directdoc.asp?DDFDocuments/v/G/TBTN26/KEN2013.docx</v>
      </c>
      <c r="V350" t="s">
        <v>46</v>
      </c>
      <c r="W350" t="s">
        <v>47</v>
      </c>
      <c r="X350" t="s">
        <v>46</v>
      </c>
      <c r="Y350" t="s">
        <v>47</v>
      </c>
      <c r="Z350" t="s">
        <v>47</v>
      </c>
      <c r="AA350" t="s">
        <v>47</v>
      </c>
      <c r="AB350" t="s">
        <v>47</v>
      </c>
      <c r="AC350" s="2" t="s">
        <v>1460</v>
      </c>
      <c r="AD350" t="s">
        <v>41</v>
      </c>
      <c r="AE350" t="s">
        <v>41</v>
      </c>
      <c r="AF350" t="s">
        <v>41</v>
      </c>
      <c r="AG350" t="s">
        <v>41</v>
      </c>
      <c r="AH350" t="s">
        <v>41</v>
      </c>
      <c r="AI350" s="2" t="s">
        <v>41</v>
      </c>
    </row>
    <row r="351" spans="1:35" ht="409.5" x14ac:dyDescent="0.25">
      <c r="A351" s="8" t="s">
        <v>1435</v>
      </c>
      <c r="B351" s="6" t="s">
        <v>283</v>
      </c>
      <c r="C351" s="7">
        <v>46099</v>
      </c>
      <c r="D351" s="9" t="str">
        <f>HYPERLINK("https://www.epingalert.org/en/Search?viewData= G/TBT/N/KEN/2014"," G/TBT/N/KEN/2014")</f>
        <v xml:space="preserve"> G/TBT/N/KEN/2014</v>
      </c>
      <c r="E351" s="8" t="s">
        <v>1461</v>
      </c>
      <c r="F351" s="8" t="s">
        <v>1462</v>
      </c>
      <c r="H351" s="8" t="s">
        <v>41</v>
      </c>
      <c r="I351" s="8" t="s">
        <v>1436</v>
      </c>
      <c r="J351" s="8" t="s">
        <v>53</v>
      </c>
      <c r="K351" s="8" t="s">
        <v>41</v>
      </c>
      <c r="L351" s="8" t="s">
        <v>41</v>
      </c>
      <c r="M351" s="6"/>
      <c r="N351" s="7">
        <v>46159</v>
      </c>
      <c r="O351" s="7" t="s">
        <v>42</v>
      </c>
      <c r="P351" s="7" t="s">
        <v>42</v>
      </c>
      <c r="Q351" s="6" t="s">
        <v>44</v>
      </c>
      <c r="R351" s="8" t="s">
        <v>1463</v>
      </c>
      <c r="S351" t="str">
        <f>HYPERLINK("https://docs.wto.org/imrd/directdoc.asp?DDFDocuments/t/G/TBTN26/KEN2014.docx", "https://docs.wto.org/imrd/directdoc.asp?DDFDocuments/t/G/TBTN26/KEN2014.docx")</f>
        <v>https://docs.wto.org/imrd/directdoc.asp?DDFDocuments/t/G/TBTN26/KEN2014.docx</v>
      </c>
      <c r="T351" t="str">
        <f>HYPERLINK("https://docs.wto.org/imrd/directdoc.asp?DDFDocuments/u/G/TBTN26/KEN2014.docx", "https://docs.wto.org/imrd/directdoc.asp?DDFDocuments/u/G/TBTN26/KEN2014.docx")</f>
        <v>https://docs.wto.org/imrd/directdoc.asp?DDFDocuments/u/G/TBTN26/KEN2014.docx</v>
      </c>
      <c r="U351" t="str">
        <f>HYPERLINK("https://docs.wto.org/imrd/directdoc.asp?DDFDocuments/v/G/TBTN26/KEN2014.docx", "https://docs.wto.org/imrd/directdoc.asp?DDFDocuments/v/G/TBTN26/KEN2014.docx")</f>
        <v>https://docs.wto.org/imrd/directdoc.asp?DDFDocuments/v/G/TBTN26/KEN2014.docx</v>
      </c>
      <c r="V351" t="s">
        <v>46</v>
      </c>
      <c r="W351" t="s">
        <v>47</v>
      </c>
      <c r="X351" t="s">
        <v>47</v>
      </c>
      <c r="Y351" t="s">
        <v>47</v>
      </c>
      <c r="Z351" t="s">
        <v>47</v>
      </c>
      <c r="AA351" t="s">
        <v>47</v>
      </c>
      <c r="AB351" t="s">
        <v>47</v>
      </c>
      <c r="AC351" s="2" t="s">
        <v>1464</v>
      </c>
      <c r="AD351" t="s">
        <v>41</v>
      </c>
      <c r="AE351" t="s">
        <v>41</v>
      </c>
      <c r="AF351" t="s">
        <v>41</v>
      </c>
      <c r="AG351" t="s">
        <v>41</v>
      </c>
      <c r="AH351" t="s">
        <v>41</v>
      </c>
      <c r="AI351" s="2" t="s">
        <v>41</v>
      </c>
    </row>
    <row r="352" spans="1:35" ht="180" x14ac:dyDescent="0.25">
      <c r="A352" s="8" t="s">
        <v>1467</v>
      </c>
      <c r="B352" s="6" t="s">
        <v>284</v>
      </c>
      <c r="C352" s="7">
        <v>46099</v>
      </c>
      <c r="D352" s="9" t="str">
        <f>HYPERLINK("https://www.epingalert.org/en/Search?viewData= G/TBT/N/RWA/1370"," G/TBT/N/RWA/1370")</f>
        <v xml:space="preserve"> G/TBT/N/RWA/1370</v>
      </c>
      <c r="E352" s="8" t="s">
        <v>1465</v>
      </c>
      <c r="F352" s="8" t="s">
        <v>1466</v>
      </c>
      <c r="H352" s="8" t="s">
        <v>41</v>
      </c>
      <c r="I352" s="8" t="s">
        <v>1468</v>
      </c>
      <c r="J352" s="8" t="s">
        <v>653</v>
      </c>
      <c r="K352" s="8" t="s">
        <v>41</v>
      </c>
      <c r="L352" s="8" t="s">
        <v>41</v>
      </c>
      <c r="M352" s="6"/>
      <c r="N352" s="7">
        <v>46159</v>
      </c>
      <c r="O352" s="7" t="s">
        <v>42</v>
      </c>
      <c r="P352" s="7" t="s">
        <v>43</v>
      </c>
      <c r="Q352" s="6" t="s">
        <v>44</v>
      </c>
      <c r="R352" s="8" t="s">
        <v>1469</v>
      </c>
      <c r="S352" t="str">
        <f>HYPERLINK("https://docs.wto.org/imrd/directdoc.asp?DDFDocuments/t/G/TBTN26/RWA1370.docx", "https://docs.wto.org/imrd/directdoc.asp?DDFDocuments/t/G/TBTN26/RWA1370.docx")</f>
        <v>https://docs.wto.org/imrd/directdoc.asp?DDFDocuments/t/G/TBTN26/RWA1370.docx</v>
      </c>
      <c r="T352" t="str">
        <f>HYPERLINK("https://docs.wto.org/imrd/directdoc.asp?DDFDocuments/u/G/TBTN26/RWA1370.docx", "https://docs.wto.org/imrd/directdoc.asp?DDFDocuments/u/G/TBTN26/RWA1370.docx")</f>
        <v>https://docs.wto.org/imrd/directdoc.asp?DDFDocuments/u/G/TBTN26/RWA1370.docx</v>
      </c>
      <c r="U352" t="str">
        <f>HYPERLINK("https://docs.wto.org/imrd/directdoc.asp?DDFDocuments/v/G/TBTN26/RWA1370.docx", "https://docs.wto.org/imrd/directdoc.asp?DDFDocuments/v/G/TBTN26/RWA1370.docx")</f>
        <v>https://docs.wto.org/imrd/directdoc.asp?DDFDocuments/v/G/TBTN26/RWA1370.docx</v>
      </c>
      <c r="V352" t="s">
        <v>46</v>
      </c>
      <c r="W352" t="s">
        <v>47</v>
      </c>
      <c r="X352" t="s">
        <v>47</v>
      </c>
      <c r="Y352" t="s">
        <v>47</v>
      </c>
      <c r="Z352" t="s">
        <v>47</v>
      </c>
      <c r="AA352" t="s">
        <v>47</v>
      </c>
      <c r="AB352" t="s">
        <v>47</v>
      </c>
      <c r="AC352" s="2" t="s">
        <v>1470</v>
      </c>
      <c r="AD352" t="s">
        <v>41</v>
      </c>
      <c r="AE352" t="s">
        <v>41</v>
      </c>
      <c r="AF352" t="s">
        <v>41</v>
      </c>
      <c r="AG352" t="s">
        <v>41</v>
      </c>
      <c r="AH352" t="s">
        <v>41</v>
      </c>
      <c r="AI352" s="2" t="s">
        <v>41</v>
      </c>
    </row>
    <row r="353" spans="1:35" ht="210" x14ac:dyDescent="0.25">
      <c r="A353" s="8" t="s">
        <v>1473</v>
      </c>
      <c r="B353" s="6" t="s">
        <v>200</v>
      </c>
      <c r="C353" s="7">
        <v>46098</v>
      </c>
      <c r="D353" s="9" t="str">
        <f>HYPERLINK("https://www.epingalert.org/en/Search?viewData= G/TBT/N/USA/2265"," G/TBT/N/USA/2265")</f>
        <v xml:space="preserve"> G/TBT/N/USA/2265</v>
      </c>
      <c r="E353" s="8" t="s">
        <v>1471</v>
      </c>
      <c r="F353" s="8" t="s">
        <v>1472</v>
      </c>
      <c r="H353" s="8" t="s">
        <v>41</v>
      </c>
      <c r="I353" s="8" t="s">
        <v>1474</v>
      </c>
      <c r="J353" s="8" t="s">
        <v>444</v>
      </c>
      <c r="K353" s="8" t="s">
        <v>41</v>
      </c>
      <c r="L353" s="8" t="s">
        <v>41</v>
      </c>
      <c r="M353" s="6"/>
      <c r="N353" s="7">
        <v>46127</v>
      </c>
      <c r="O353" s="7" t="s">
        <v>42</v>
      </c>
      <c r="P353" s="7" t="s">
        <v>42</v>
      </c>
      <c r="Q353" s="6" t="s">
        <v>44</v>
      </c>
      <c r="R353" s="8" t="s">
        <v>1475</v>
      </c>
      <c r="S353" t="str">
        <f>HYPERLINK("https://docs.wto.org/imrd/directdoc.asp?DDFDocuments/t/G/TBTN26/USA2265.docx", "https://docs.wto.org/imrd/directdoc.asp?DDFDocuments/t/G/TBTN26/USA2265.docx")</f>
        <v>https://docs.wto.org/imrd/directdoc.asp?DDFDocuments/t/G/TBTN26/USA2265.docx</v>
      </c>
      <c r="T353" t="str">
        <f>HYPERLINK("https://docs.wto.org/imrd/directdoc.asp?DDFDocuments/u/G/TBTN26/USA2265.docx", "https://docs.wto.org/imrd/directdoc.asp?DDFDocuments/u/G/TBTN26/USA2265.docx")</f>
        <v>https://docs.wto.org/imrd/directdoc.asp?DDFDocuments/u/G/TBTN26/USA2265.docx</v>
      </c>
      <c r="U353" t="str">
        <f>HYPERLINK("https://docs.wto.org/imrd/directdoc.asp?DDFDocuments/v/G/TBTN26/USA2265.docx", "https://docs.wto.org/imrd/directdoc.asp?DDFDocuments/v/G/TBTN26/USA2265.docx")</f>
        <v>https://docs.wto.org/imrd/directdoc.asp?DDFDocuments/v/G/TBTN26/USA2265.docx</v>
      </c>
      <c r="V353" t="s">
        <v>46</v>
      </c>
      <c r="W353" t="s">
        <v>47</v>
      </c>
      <c r="X353" t="s">
        <v>47</v>
      </c>
      <c r="Y353" t="s">
        <v>47</v>
      </c>
      <c r="Z353" t="s">
        <v>47</v>
      </c>
      <c r="AA353" t="s">
        <v>47</v>
      </c>
      <c r="AB353" t="s">
        <v>47</v>
      </c>
      <c r="AC353" s="2" t="s">
        <v>1476</v>
      </c>
      <c r="AD353" t="s">
        <v>41</v>
      </c>
      <c r="AE353" t="s">
        <v>41</v>
      </c>
      <c r="AF353" t="s">
        <v>41</v>
      </c>
      <c r="AG353" t="s">
        <v>41</v>
      </c>
      <c r="AH353" t="s">
        <v>41</v>
      </c>
      <c r="AI353" s="2" t="s">
        <v>41</v>
      </c>
    </row>
    <row r="354" spans="1:35" ht="165" x14ac:dyDescent="0.25">
      <c r="A354" s="8" t="s">
        <v>1479</v>
      </c>
      <c r="B354" s="6" t="s">
        <v>200</v>
      </c>
      <c r="C354" s="7">
        <v>46098</v>
      </c>
      <c r="D354" s="9" t="str">
        <f>HYPERLINK("https://www.epingalert.org/en/Search?viewData= G/TBT/N/USA/2266"," G/TBT/N/USA/2266")</f>
        <v xml:space="preserve"> G/TBT/N/USA/2266</v>
      </c>
      <c r="E354" s="8" t="s">
        <v>1477</v>
      </c>
      <c r="F354" s="8" t="s">
        <v>1478</v>
      </c>
      <c r="H354" s="8" t="s">
        <v>41</v>
      </c>
      <c r="I354" s="8" t="s">
        <v>1480</v>
      </c>
      <c r="J354" s="8" t="s">
        <v>444</v>
      </c>
      <c r="K354" s="8" t="s">
        <v>41</v>
      </c>
      <c r="L354" s="8" t="s">
        <v>41</v>
      </c>
      <c r="M354" s="6"/>
      <c r="N354" s="7">
        <v>46127</v>
      </c>
      <c r="O354" s="7" t="s">
        <v>42</v>
      </c>
      <c r="P354" s="7" t="s">
        <v>42</v>
      </c>
      <c r="Q354" s="6" t="s">
        <v>44</v>
      </c>
      <c r="R354" s="8" t="s">
        <v>1481</v>
      </c>
      <c r="S354" t="str">
        <f>HYPERLINK("https://docs.wto.org/imrd/directdoc.asp?DDFDocuments/t/G/TBTN26/USA2266.docx", "https://docs.wto.org/imrd/directdoc.asp?DDFDocuments/t/G/TBTN26/USA2266.docx")</f>
        <v>https://docs.wto.org/imrd/directdoc.asp?DDFDocuments/t/G/TBTN26/USA2266.docx</v>
      </c>
      <c r="T354" t="str">
        <f>HYPERLINK("https://docs.wto.org/imrd/directdoc.asp?DDFDocuments/u/G/TBTN26/USA2266.docx", "https://docs.wto.org/imrd/directdoc.asp?DDFDocuments/u/G/TBTN26/USA2266.docx")</f>
        <v>https://docs.wto.org/imrd/directdoc.asp?DDFDocuments/u/G/TBTN26/USA2266.docx</v>
      </c>
      <c r="U354" t="str">
        <f>HYPERLINK("https://docs.wto.org/imrd/directdoc.asp?DDFDocuments/v/G/TBTN26/USA2266.docx", "https://docs.wto.org/imrd/directdoc.asp?DDFDocuments/v/G/TBTN26/USA2266.docx")</f>
        <v>https://docs.wto.org/imrd/directdoc.asp?DDFDocuments/v/G/TBTN26/USA2266.docx</v>
      </c>
      <c r="V354" t="s">
        <v>46</v>
      </c>
      <c r="W354" t="s">
        <v>47</v>
      </c>
      <c r="X354" t="s">
        <v>47</v>
      </c>
      <c r="Y354" t="s">
        <v>47</v>
      </c>
      <c r="Z354" t="s">
        <v>47</v>
      </c>
      <c r="AA354" t="s">
        <v>47</v>
      </c>
      <c r="AB354" t="s">
        <v>47</v>
      </c>
      <c r="AC354" s="2" t="s">
        <v>1482</v>
      </c>
      <c r="AD354" t="s">
        <v>41</v>
      </c>
      <c r="AE354" t="s">
        <v>41</v>
      </c>
      <c r="AF354" t="s">
        <v>41</v>
      </c>
      <c r="AG354" t="s">
        <v>41</v>
      </c>
      <c r="AH354" t="s">
        <v>41</v>
      </c>
      <c r="AI354" s="2" t="s">
        <v>41</v>
      </c>
    </row>
    <row r="355" spans="1:35" ht="60" x14ac:dyDescent="0.25">
      <c r="A355" s="8" t="s">
        <v>1485</v>
      </c>
      <c r="B355" s="6" t="s">
        <v>134</v>
      </c>
      <c r="C355" s="7">
        <v>46097</v>
      </c>
      <c r="D355" s="9" t="str">
        <f>HYPERLINK("https://www.epingalert.org/en/Search?viewData= G/TBT/N/BRA/1625"," G/TBT/N/BRA/1625")</f>
        <v xml:space="preserve"> G/TBT/N/BRA/1625</v>
      </c>
      <c r="E355" s="8" t="s">
        <v>1483</v>
      </c>
      <c r="F355" s="8" t="s">
        <v>1484</v>
      </c>
      <c r="H355" s="8" t="s">
        <v>1486</v>
      </c>
      <c r="I355" s="8" t="s">
        <v>1487</v>
      </c>
      <c r="J355" s="8" t="s">
        <v>559</v>
      </c>
      <c r="K355" s="8" t="s">
        <v>41</v>
      </c>
      <c r="L355" s="8" t="s">
        <v>41</v>
      </c>
      <c r="M355" s="6"/>
      <c r="N355" s="7" t="s">
        <v>41</v>
      </c>
      <c r="O355" s="7" t="s">
        <v>670</v>
      </c>
      <c r="P355" s="7" t="s">
        <v>670</v>
      </c>
      <c r="Q355" s="6" t="s">
        <v>44</v>
      </c>
      <c r="R355" s="6"/>
      <c r="S355" t="str">
        <f>HYPERLINK("https://docs.wto.org/imrd/directdoc.asp?DDFDocuments/t/G/TBTN26/BRA1625.docx", "https://docs.wto.org/imrd/directdoc.asp?DDFDocuments/t/G/TBTN26/BRA1625.docx")</f>
        <v>https://docs.wto.org/imrd/directdoc.asp?DDFDocuments/t/G/TBTN26/BRA1625.docx</v>
      </c>
      <c r="T355" t="str">
        <f>HYPERLINK("https://docs.wto.org/imrd/directdoc.asp?DDFDocuments/u/G/TBTN26/BRA1625.docx", "https://docs.wto.org/imrd/directdoc.asp?DDFDocuments/u/G/TBTN26/BRA1625.docx")</f>
        <v>https://docs.wto.org/imrd/directdoc.asp?DDFDocuments/u/G/TBTN26/BRA1625.docx</v>
      </c>
      <c r="U355" t="str">
        <f>HYPERLINK("https://docs.wto.org/imrd/directdoc.asp?DDFDocuments/v/G/TBTN26/BRA1625.docx", "https://docs.wto.org/imrd/directdoc.asp?DDFDocuments/v/G/TBTN26/BRA1625.docx")</f>
        <v>https://docs.wto.org/imrd/directdoc.asp?DDFDocuments/v/G/TBTN26/BRA1625.docx</v>
      </c>
      <c r="V355" t="s">
        <v>46</v>
      </c>
      <c r="W355" t="s">
        <v>47</v>
      </c>
      <c r="X355" t="s">
        <v>47</v>
      </c>
      <c r="Y355" t="s">
        <v>47</v>
      </c>
      <c r="Z355" t="s">
        <v>47</v>
      </c>
      <c r="AA355" t="s">
        <v>47</v>
      </c>
      <c r="AB355" t="s">
        <v>47</v>
      </c>
      <c r="AC355" s="2" t="s">
        <v>41</v>
      </c>
      <c r="AD355" t="s">
        <v>41</v>
      </c>
      <c r="AE355" t="s">
        <v>41</v>
      </c>
      <c r="AF355" t="s">
        <v>41</v>
      </c>
      <c r="AG355" t="s">
        <v>41</v>
      </c>
      <c r="AH355" t="s">
        <v>41</v>
      </c>
      <c r="AI355" s="2" t="s">
        <v>41</v>
      </c>
    </row>
    <row r="356" spans="1:35" ht="75" x14ac:dyDescent="0.25">
      <c r="A356" s="8" t="s">
        <v>1490</v>
      </c>
      <c r="B356" s="6" t="s">
        <v>34</v>
      </c>
      <c r="C356" s="7">
        <v>46097</v>
      </c>
      <c r="D356" s="9" t="str">
        <f>HYPERLINK("https://www.epingalert.org/en/Search?viewData= G/TBT/N/CHN/2205"," G/TBT/N/CHN/2205")</f>
        <v xml:space="preserve"> G/TBT/N/CHN/2205</v>
      </c>
      <c r="E356" s="8" t="s">
        <v>1488</v>
      </c>
      <c r="F356" s="8" t="s">
        <v>1489</v>
      </c>
      <c r="H356" s="8" t="s">
        <v>1491</v>
      </c>
      <c r="I356" s="8" t="s">
        <v>1492</v>
      </c>
      <c r="J356" s="8" t="s">
        <v>466</v>
      </c>
      <c r="K356" s="8" t="s">
        <v>41</v>
      </c>
      <c r="L356" s="8" t="s">
        <v>41</v>
      </c>
      <c r="M356" s="6"/>
      <c r="N356" s="7">
        <v>46127</v>
      </c>
      <c r="O356" s="7" t="s">
        <v>42</v>
      </c>
      <c r="P356" s="7" t="s">
        <v>253</v>
      </c>
      <c r="Q356" s="6" t="s">
        <v>44</v>
      </c>
      <c r="R356" s="8" t="s">
        <v>1493</v>
      </c>
      <c r="S356" t="str">
        <f>HYPERLINK("https://docs.wto.org/imrd/directdoc.asp?DDFDocuments/t/G/TBTN26/CHN2205.docx", "https://docs.wto.org/imrd/directdoc.asp?DDFDocuments/t/G/TBTN26/CHN2205.docx")</f>
        <v>https://docs.wto.org/imrd/directdoc.asp?DDFDocuments/t/G/TBTN26/CHN2205.docx</v>
      </c>
      <c r="T356" t="str">
        <f>HYPERLINK("https://docs.wto.org/imrd/directdoc.asp?DDFDocuments/u/G/TBTN26/CHN2205.docx", "https://docs.wto.org/imrd/directdoc.asp?DDFDocuments/u/G/TBTN26/CHN2205.docx")</f>
        <v>https://docs.wto.org/imrd/directdoc.asp?DDFDocuments/u/G/TBTN26/CHN2205.docx</v>
      </c>
      <c r="U356" t="str">
        <f>HYPERLINK("https://docs.wto.org/imrd/directdoc.asp?DDFDocuments/v/G/TBTN26/CHN2205.docx", "https://docs.wto.org/imrd/directdoc.asp?DDFDocuments/v/G/TBTN26/CHN2205.docx")</f>
        <v>https://docs.wto.org/imrd/directdoc.asp?DDFDocuments/v/G/TBTN26/CHN2205.docx</v>
      </c>
      <c r="V356" t="s">
        <v>46</v>
      </c>
      <c r="W356" t="s">
        <v>47</v>
      </c>
      <c r="X356" t="s">
        <v>47</v>
      </c>
      <c r="Y356" t="s">
        <v>47</v>
      </c>
      <c r="Z356" t="s">
        <v>47</v>
      </c>
      <c r="AA356" t="s">
        <v>47</v>
      </c>
      <c r="AB356" t="s">
        <v>47</v>
      </c>
      <c r="AC356" s="2" t="s">
        <v>41</v>
      </c>
      <c r="AD356" t="s">
        <v>41</v>
      </c>
      <c r="AE356" t="s">
        <v>41</v>
      </c>
      <c r="AF356" t="s">
        <v>41</v>
      </c>
      <c r="AG356" t="s">
        <v>41</v>
      </c>
      <c r="AH356" t="s">
        <v>41</v>
      </c>
      <c r="AI356" s="2" t="s">
        <v>41</v>
      </c>
    </row>
    <row r="357" spans="1:35" ht="45" x14ac:dyDescent="0.25">
      <c r="A357" s="8" t="s">
        <v>1496</v>
      </c>
      <c r="B357" s="6" t="s">
        <v>34</v>
      </c>
      <c r="C357" s="7">
        <v>46097</v>
      </c>
      <c r="D357" s="9" t="str">
        <f>HYPERLINK("https://www.epingalert.org/en/Search?viewData= G/TBT/N/CHN/2206"," G/TBT/N/CHN/2206")</f>
        <v xml:space="preserve"> G/TBT/N/CHN/2206</v>
      </c>
      <c r="E357" s="8" t="s">
        <v>1494</v>
      </c>
      <c r="F357" s="8" t="s">
        <v>1495</v>
      </c>
      <c r="H357" s="8" t="s">
        <v>1497</v>
      </c>
      <c r="I357" s="8" t="s">
        <v>1492</v>
      </c>
      <c r="J357" s="8" t="s">
        <v>466</v>
      </c>
      <c r="K357" s="8" t="s">
        <v>41</v>
      </c>
      <c r="L357" s="8" t="s">
        <v>41</v>
      </c>
      <c r="M357" s="6"/>
      <c r="N357" s="7">
        <v>46157</v>
      </c>
      <c r="O357" s="7" t="s">
        <v>42</v>
      </c>
      <c r="P357" s="7" t="s">
        <v>253</v>
      </c>
      <c r="Q357" s="6" t="s">
        <v>44</v>
      </c>
      <c r="R357" s="8" t="s">
        <v>1498</v>
      </c>
      <c r="S357" t="str">
        <f>HYPERLINK("https://docs.wto.org/imrd/directdoc.asp?DDFDocuments/t/G/TBTN26/CHN2206.docx", "https://docs.wto.org/imrd/directdoc.asp?DDFDocuments/t/G/TBTN26/CHN2206.docx")</f>
        <v>https://docs.wto.org/imrd/directdoc.asp?DDFDocuments/t/G/TBTN26/CHN2206.docx</v>
      </c>
      <c r="T357" t="str">
        <f>HYPERLINK("https://docs.wto.org/imrd/directdoc.asp?DDFDocuments/u/G/TBTN26/CHN2206.docx", "https://docs.wto.org/imrd/directdoc.asp?DDFDocuments/u/G/TBTN26/CHN2206.docx")</f>
        <v>https://docs.wto.org/imrd/directdoc.asp?DDFDocuments/u/G/TBTN26/CHN2206.docx</v>
      </c>
      <c r="U357" t="str">
        <f>HYPERLINK("https://docs.wto.org/imrd/directdoc.asp?DDFDocuments/v/G/TBTN26/CHN2206.docx", "https://docs.wto.org/imrd/directdoc.asp?DDFDocuments/v/G/TBTN26/CHN2206.docx")</f>
        <v>https://docs.wto.org/imrd/directdoc.asp?DDFDocuments/v/G/TBTN26/CHN2206.docx</v>
      </c>
      <c r="V357" t="s">
        <v>46</v>
      </c>
      <c r="W357" t="s">
        <v>47</v>
      </c>
      <c r="X357" t="s">
        <v>47</v>
      </c>
      <c r="Y357" t="s">
        <v>47</v>
      </c>
      <c r="Z357" t="s">
        <v>47</v>
      </c>
      <c r="AA357" t="s">
        <v>47</v>
      </c>
      <c r="AB357" t="s">
        <v>47</v>
      </c>
      <c r="AC357" s="2" t="s">
        <v>41</v>
      </c>
      <c r="AD357" t="s">
        <v>41</v>
      </c>
      <c r="AE357" t="s">
        <v>41</v>
      </c>
      <c r="AF357" t="s">
        <v>41</v>
      </c>
      <c r="AG357" t="s">
        <v>41</v>
      </c>
      <c r="AH357" t="s">
        <v>41</v>
      </c>
      <c r="AI357" s="2" t="s">
        <v>41</v>
      </c>
    </row>
    <row r="358" spans="1:35" ht="75" x14ac:dyDescent="0.25">
      <c r="A358" s="8" t="s">
        <v>1501</v>
      </c>
      <c r="B358" s="6" t="s">
        <v>34</v>
      </c>
      <c r="C358" s="7">
        <v>46097</v>
      </c>
      <c r="D358" s="9" t="str">
        <f>HYPERLINK("https://www.epingalert.org/en/Search?viewData= G/TBT/N/CHN/2207"," G/TBT/N/CHN/2207")</f>
        <v xml:space="preserve"> G/TBT/N/CHN/2207</v>
      </c>
      <c r="E358" s="8" t="s">
        <v>1499</v>
      </c>
      <c r="F358" s="8" t="s">
        <v>1500</v>
      </c>
      <c r="H358" s="8" t="s">
        <v>1497</v>
      </c>
      <c r="I358" s="8" t="s">
        <v>1492</v>
      </c>
      <c r="J358" s="8" t="s">
        <v>466</v>
      </c>
      <c r="K358" s="8" t="s">
        <v>41</v>
      </c>
      <c r="L358" s="8" t="s">
        <v>41</v>
      </c>
      <c r="M358" s="6"/>
      <c r="N358" s="7">
        <v>46157</v>
      </c>
      <c r="O358" s="7" t="s">
        <v>42</v>
      </c>
      <c r="P358" s="7" t="s">
        <v>253</v>
      </c>
      <c r="Q358" s="6" t="s">
        <v>44</v>
      </c>
      <c r="R358" s="8" t="s">
        <v>1502</v>
      </c>
      <c r="S358" t="str">
        <f>HYPERLINK("https://docs.wto.org/imrd/directdoc.asp?DDFDocuments/t/G/TBTN26/CHN2207.docx", "https://docs.wto.org/imrd/directdoc.asp?DDFDocuments/t/G/TBTN26/CHN2207.docx")</f>
        <v>https://docs.wto.org/imrd/directdoc.asp?DDFDocuments/t/G/TBTN26/CHN2207.docx</v>
      </c>
      <c r="T358" t="str">
        <f>HYPERLINK("https://docs.wto.org/imrd/directdoc.asp?DDFDocuments/u/G/TBTN26/CHN2207.docx", "https://docs.wto.org/imrd/directdoc.asp?DDFDocuments/u/G/TBTN26/CHN2207.docx")</f>
        <v>https://docs.wto.org/imrd/directdoc.asp?DDFDocuments/u/G/TBTN26/CHN2207.docx</v>
      </c>
      <c r="U358" t="str">
        <f>HYPERLINK("https://docs.wto.org/imrd/directdoc.asp?DDFDocuments/v/G/TBTN26/CHN2207.docx", "https://docs.wto.org/imrd/directdoc.asp?DDFDocuments/v/G/TBTN26/CHN2207.docx")</f>
        <v>https://docs.wto.org/imrd/directdoc.asp?DDFDocuments/v/G/TBTN26/CHN2207.docx</v>
      </c>
      <c r="V358" t="s">
        <v>46</v>
      </c>
      <c r="W358" t="s">
        <v>47</v>
      </c>
      <c r="X358" t="s">
        <v>47</v>
      </c>
      <c r="Y358" t="s">
        <v>47</v>
      </c>
      <c r="Z358" t="s">
        <v>47</v>
      </c>
      <c r="AA358" t="s">
        <v>47</v>
      </c>
      <c r="AB358" t="s">
        <v>47</v>
      </c>
      <c r="AC358" s="2" t="s">
        <v>41</v>
      </c>
      <c r="AD358" t="s">
        <v>41</v>
      </c>
      <c r="AE358" t="s">
        <v>41</v>
      </c>
      <c r="AF358" t="s">
        <v>41</v>
      </c>
      <c r="AG358" t="s">
        <v>41</v>
      </c>
      <c r="AH358" t="s">
        <v>41</v>
      </c>
      <c r="AI358" s="2" t="s">
        <v>41</v>
      </c>
    </row>
    <row r="359" spans="1:35" ht="45" x14ac:dyDescent="0.25">
      <c r="A359" s="8" t="s">
        <v>1505</v>
      </c>
      <c r="B359" s="6" t="s">
        <v>34</v>
      </c>
      <c r="C359" s="7">
        <v>46097</v>
      </c>
      <c r="D359" s="9" t="str">
        <f>HYPERLINK("https://www.epingalert.org/en/Search?viewData= G/TBT/N/CHN/2208"," G/TBT/N/CHN/2208")</f>
        <v xml:space="preserve"> G/TBT/N/CHN/2208</v>
      </c>
      <c r="E359" s="8" t="s">
        <v>1503</v>
      </c>
      <c r="F359" s="8" t="s">
        <v>1504</v>
      </c>
      <c r="H359" s="8" t="s">
        <v>1497</v>
      </c>
      <c r="I359" s="8" t="s">
        <v>1492</v>
      </c>
      <c r="J359" s="8" t="s">
        <v>466</v>
      </c>
      <c r="K359" s="8" t="s">
        <v>41</v>
      </c>
      <c r="L359" s="8" t="s">
        <v>41</v>
      </c>
      <c r="M359" s="6"/>
      <c r="N359" s="7">
        <v>46157</v>
      </c>
      <c r="O359" s="7" t="s">
        <v>42</v>
      </c>
      <c r="P359" s="7" t="s">
        <v>253</v>
      </c>
      <c r="Q359" s="6" t="s">
        <v>44</v>
      </c>
      <c r="R359" s="8" t="s">
        <v>1506</v>
      </c>
      <c r="S359" t="str">
        <f>HYPERLINK("https://docs.wto.org/imrd/directdoc.asp?DDFDocuments/t/G/TBTN26/CHN2208.docx", "https://docs.wto.org/imrd/directdoc.asp?DDFDocuments/t/G/TBTN26/CHN2208.docx")</f>
        <v>https://docs.wto.org/imrd/directdoc.asp?DDFDocuments/t/G/TBTN26/CHN2208.docx</v>
      </c>
      <c r="T359" t="str">
        <f>HYPERLINK("https://docs.wto.org/imrd/directdoc.asp?DDFDocuments/u/G/TBTN26/CHN2208.docx", "https://docs.wto.org/imrd/directdoc.asp?DDFDocuments/u/G/TBTN26/CHN2208.docx")</f>
        <v>https://docs.wto.org/imrd/directdoc.asp?DDFDocuments/u/G/TBTN26/CHN2208.docx</v>
      </c>
      <c r="U359" t="str">
        <f>HYPERLINK("https://docs.wto.org/imrd/directdoc.asp?DDFDocuments/v/G/TBTN26/CHN2208.docx", "https://docs.wto.org/imrd/directdoc.asp?DDFDocuments/v/G/TBTN26/CHN2208.docx")</f>
        <v>https://docs.wto.org/imrd/directdoc.asp?DDFDocuments/v/G/TBTN26/CHN2208.docx</v>
      </c>
      <c r="V359" t="s">
        <v>46</v>
      </c>
      <c r="W359" t="s">
        <v>47</v>
      </c>
      <c r="X359" t="s">
        <v>47</v>
      </c>
      <c r="Y359" t="s">
        <v>47</v>
      </c>
      <c r="Z359" t="s">
        <v>47</v>
      </c>
      <c r="AA359" t="s">
        <v>47</v>
      </c>
      <c r="AB359" t="s">
        <v>47</v>
      </c>
      <c r="AC359" s="2" t="s">
        <v>41</v>
      </c>
      <c r="AD359" t="s">
        <v>41</v>
      </c>
      <c r="AE359" t="s">
        <v>41</v>
      </c>
      <c r="AF359" t="s">
        <v>41</v>
      </c>
      <c r="AG359" t="s">
        <v>41</v>
      </c>
      <c r="AH359" t="s">
        <v>41</v>
      </c>
      <c r="AI359" s="2" t="s">
        <v>41</v>
      </c>
    </row>
    <row r="360" spans="1:35" ht="60" x14ac:dyDescent="0.25">
      <c r="A360" s="8" t="s">
        <v>1509</v>
      </c>
      <c r="B360" s="6" t="s">
        <v>34</v>
      </c>
      <c r="C360" s="7">
        <v>46097</v>
      </c>
      <c r="D360" s="9" t="str">
        <f>HYPERLINK("https://www.epingalert.org/en/Search?viewData= G/TBT/N/CHN/2209"," G/TBT/N/CHN/2209")</f>
        <v xml:space="preserve"> G/TBT/N/CHN/2209</v>
      </c>
      <c r="E360" s="8" t="s">
        <v>1507</v>
      </c>
      <c r="F360" s="8" t="s">
        <v>1508</v>
      </c>
      <c r="H360" s="8" t="s">
        <v>1510</v>
      </c>
      <c r="I360" s="8" t="s">
        <v>270</v>
      </c>
      <c r="J360" s="8" t="s">
        <v>271</v>
      </c>
      <c r="K360" s="8" t="s">
        <v>41</v>
      </c>
      <c r="L360" s="8" t="s">
        <v>41</v>
      </c>
      <c r="M360" s="6"/>
      <c r="N360" s="7">
        <v>46157</v>
      </c>
      <c r="O360" s="7" t="s">
        <v>42</v>
      </c>
      <c r="P360" s="7" t="s">
        <v>253</v>
      </c>
      <c r="Q360" s="6" t="s">
        <v>44</v>
      </c>
      <c r="R360" s="8" t="s">
        <v>1511</v>
      </c>
      <c r="S360" t="str">
        <f>HYPERLINK("https://docs.wto.org/imrd/directdoc.asp?DDFDocuments/t/G/TBTN26/CHN2209.docx", "https://docs.wto.org/imrd/directdoc.asp?DDFDocuments/t/G/TBTN26/CHN2209.docx")</f>
        <v>https://docs.wto.org/imrd/directdoc.asp?DDFDocuments/t/G/TBTN26/CHN2209.docx</v>
      </c>
      <c r="T360" t="str">
        <f>HYPERLINK("https://docs.wto.org/imrd/directdoc.asp?DDFDocuments/u/G/TBTN26/CHN2209.docx", "https://docs.wto.org/imrd/directdoc.asp?DDFDocuments/u/G/TBTN26/CHN2209.docx")</f>
        <v>https://docs.wto.org/imrd/directdoc.asp?DDFDocuments/u/G/TBTN26/CHN2209.docx</v>
      </c>
      <c r="U360" t="str">
        <f>HYPERLINK("https://docs.wto.org/imrd/directdoc.asp?DDFDocuments/v/G/TBTN26/CHN2209.docx", "https://docs.wto.org/imrd/directdoc.asp?DDFDocuments/v/G/TBTN26/CHN2209.docx")</f>
        <v>https://docs.wto.org/imrd/directdoc.asp?DDFDocuments/v/G/TBTN26/CHN2209.docx</v>
      </c>
      <c r="V360" t="s">
        <v>46</v>
      </c>
      <c r="W360" t="s">
        <v>47</v>
      </c>
      <c r="X360" t="s">
        <v>47</v>
      </c>
      <c r="Y360" t="s">
        <v>47</v>
      </c>
      <c r="Z360" t="s">
        <v>47</v>
      </c>
      <c r="AA360" t="s">
        <v>47</v>
      </c>
      <c r="AB360" t="s">
        <v>47</v>
      </c>
      <c r="AC360" s="2" t="s">
        <v>41</v>
      </c>
      <c r="AD360" t="s">
        <v>41</v>
      </c>
      <c r="AE360" t="s">
        <v>41</v>
      </c>
      <c r="AF360" t="s">
        <v>41</v>
      </c>
      <c r="AG360" t="s">
        <v>41</v>
      </c>
      <c r="AH360" t="s">
        <v>41</v>
      </c>
      <c r="AI360" s="2" t="s">
        <v>41</v>
      </c>
    </row>
    <row r="361" spans="1:35" ht="60" x14ac:dyDescent="0.25">
      <c r="A361" s="8" t="s">
        <v>1514</v>
      </c>
      <c r="B361" s="6" t="s">
        <v>34</v>
      </c>
      <c r="C361" s="7">
        <v>46097</v>
      </c>
      <c r="D361" s="9" t="str">
        <f>HYPERLINK("https://www.epingalert.org/en/Search?viewData= G/TBT/N/CHN/2210"," G/TBT/N/CHN/2210")</f>
        <v xml:space="preserve"> G/TBT/N/CHN/2210</v>
      </c>
      <c r="E361" s="8" t="s">
        <v>1512</v>
      </c>
      <c r="F361" s="8" t="s">
        <v>1513</v>
      </c>
      <c r="H361" s="8" t="s">
        <v>1515</v>
      </c>
      <c r="I361" s="8" t="s">
        <v>127</v>
      </c>
      <c r="J361" s="8" t="s">
        <v>53</v>
      </c>
      <c r="K361" s="8" t="s">
        <v>41</v>
      </c>
      <c r="L361" s="8" t="s">
        <v>41</v>
      </c>
      <c r="M361" s="6"/>
      <c r="N361" s="7">
        <v>46157</v>
      </c>
      <c r="O361" s="7" t="s">
        <v>42</v>
      </c>
      <c r="P361" s="7" t="s">
        <v>42</v>
      </c>
      <c r="Q361" s="6" t="s">
        <v>44</v>
      </c>
      <c r="R361" s="8" t="s">
        <v>1516</v>
      </c>
      <c r="S361" t="str">
        <f>HYPERLINK("https://docs.wto.org/imrd/directdoc.asp?DDFDocuments/t/G/TBTN26/CHN2210.docx", "https://docs.wto.org/imrd/directdoc.asp?DDFDocuments/t/G/TBTN26/CHN2210.docx")</f>
        <v>https://docs.wto.org/imrd/directdoc.asp?DDFDocuments/t/G/TBTN26/CHN2210.docx</v>
      </c>
      <c r="T361" t="str">
        <f>HYPERLINK("https://docs.wto.org/imrd/directdoc.asp?DDFDocuments/u/G/TBTN26/CHN2210.docx", "https://docs.wto.org/imrd/directdoc.asp?DDFDocuments/u/G/TBTN26/CHN2210.docx")</f>
        <v>https://docs.wto.org/imrd/directdoc.asp?DDFDocuments/u/G/TBTN26/CHN2210.docx</v>
      </c>
      <c r="U361" t="str">
        <f>HYPERLINK("https://docs.wto.org/imrd/directdoc.asp?DDFDocuments/v/G/TBTN26/CHN2210.docx", "https://docs.wto.org/imrd/directdoc.asp?DDFDocuments/v/G/TBTN26/CHN2210.docx")</f>
        <v>https://docs.wto.org/imrd/directdoc.asp?DDFDocuments/v/G/TBTN26/CHN2210.docx</v>
      </c>
      <c r="V361" t="s">
        <v>46</v>
      </c>
      <c r="W361" t="s">
        <v>47</v>
      </c>
      <c r="X361" t="s">
        <v>47</v>
      </c>
      <c r="Y361" t="s">
        <v>47</v>
      </c>
      <c r="Z361" t="s">
        <v>47</v>
      </c>
      <c r="AA361" t="s">
        <v>47</v>
      </c>
      <c r="AB361" t="s">
        <v>47</v>
      </c>
      <c r="AC361" s="2" t="s">
        <v>41</v>
      </c>
      <c r="AD361" t="s">
        <v>41</v>
      </c>
      <c r="AE361" t="s">
        <v>41</v>
      </c>
      <c r="AF361" t="s">
        <v>41</v>
      </c>
      <c r="AG361" t="s">
        <v>41</v>
      </c>
      <c r="AH361" t="s">
        <v>41</v>
      </c>
      <c r="AI361" s="2" t="s">
        <v>41</v>
      </c>
    </row>
    <row r="362" spans="1:35" ht="60" x14ac:dyDescent="0.25">
      <c r="A362" s="8" t="s">
        <v>1519</v>
      </c>
      <c r="B362" s="6" t="s">
        <v>34</v>
      </c>
      <c r="C362" s="7">
        <v>46097</v>
      </c>
      <c r="D362" s="9" t="str">
        <f>HYPERLINK("https://www.epingalert.org/en/Search?viewData= G/TBT/N/CHN/2211"," G/TBT/N/CHN/2211")</f>
        <v xml:space="preserve"> G/TBT/N/CHN/2211</v>
      </c>
      <c r="E362" s="8" t="s">
        <v>1517</v>
      </c>
      <c r="F362" s="8" t="s">
        <v>1518</v>
      </c>
      <c r="H362" s="8" t="s">
        <v>1520</v>
      </c>
      <c r="I362" s="8" t="s">
        <v>1521</v>
      </c>
      <c r="J362" s="8" t="s">
        <v>466</v>
      </c>
      <c r="K362" s="8" t="s">
        <v>41</v>
      </c>
      <c r="L362" s="8" t="s">
        <v>41</v>
      </c>
      <c r="M362" s="6"/>
      <c r="N362" s="7">
        <v>46157</v>
      </c>
      <c r="O362" s="7" t="s">
        <v>42</v>
      </c>
      <c r="P362" s="7" t="s">
        <v>1522</v>
      </c>
      <c r="Q362" s="6" t="s">
        <v>44</v>
      </c>
      <c r="R362" s="8" t="s">
        <v>1523</v>
      </c>
      <c r="S362" t="str">
        <f>HYPERLINK("https://docs.wto.org/imrd/directdoc.asp?DDFDocuments/t/G/TBTN26/CHN2211.docx", "https://docs.wto.org/imrd/directdoc.asp?DDFDocuments/t/G/TBTN26/CHN2211.docx")</f>
        <v>https://docs.wto.org/imrd/directdoc.asp?DDFDocuments/t/G/TBTN26/CHN2211.docx</v>
      </c>
      <c r="T362" t="str">
        <f>HYPERLINK("https://docs.wto.org/imrd/directdoc.asp?DDFDocuments/u/G/TBTN26/CHN2211.docx", "https://docs.wto.org/imrd/directdoc.asp?DDFDocuments/u/G/TBTN26/CHN2211.docx")</f>
        <v>https://docs.wto.org/imrd/directdoc.asp?DDFDocuments/u/G/TBTN26/CHN2211.docx</v>
      </c>
      <c r="U362" t="str">
        <f>HYPERLINK("https://docs.wto.org/imrd/directdoc.asp?DDFDocuments/v/G/TBTN26/CHN2211.docx", "https://docs.wto.org/imrd/directdoc.asp?DDFDocuments/v/G/TBTN26/CHN2211.docx")</f>
        <v>https://docs.wto.org/imrd/directdoc.asp?DDFDocuments/v/G/TBTN26/CHN2211.docx</v>
      </c>
      <c r="V362" t="s">
        <v>47</v>
      </c>
      <c r="W362" t="s">
        <v>47</v>
      </c>
      <c r="X362" t="s">
        <v>46</v>
      </c>
      <c r="Y362" t="s">
        <v>47</v>
      </c>
      <c r="Z362" t="s">
        <v>47</v>
      </c>
      <c r="AA362" t="s">
        <v>47</v>
      </c>
      <c r="AB362" t="s">
        <v>47</v>
      </c>
      <c r="AC362" s="2" t="s">
        <v>41</v>
      </c>
      <c r="AD362" t="s">
        <v>41</v>
      </c>
      <c r="AE362" t="s">
        <v>41</v>
      </c>
      <c r="AF362" t="s">
        <v>41</v>
      </c>
      <c r="AG362" t="s">
        <v>41</v>
      </c>
      <c r="AH362" t="s">
        <v>41</v>
      </c>
      <c r="AI362" s="2" t="s">
        <v>41</v>
      </c>
    </row>
    <row r="363" spans="1:35" ht="60" x14ac:dyDescent="0.25">
      <c r="A363" s="8" t="s">
        <v>1526</v>
      </c>
      <c r="B363" s="6" t="s">
        <v>34</v>
      </c>
      <c r="C363" s="7">
        <v>46097</v>
      </c>
      <c r="D363" s="9" t="str">
        <f>HYPERLINK("https://www.epingalert.org/en/Search?viewData= G/TBT/N/CHN/2212"," G/TBT/N/CHN/2212")</f>
        <v xml:space="preserve"> G/TBT/N/CHN/2212</v>
      </c>
      <c r="E363" s="8" t="s">
        <v>1524</v>
      </c>
      <c r="F363" s="8" t="s">
        <v>1525</v>
      </c>
      <c r="H363" s="8" t="s">
        <v>1527</v>
      </c>
      <c r="I363" s="8" t="s">
        <v>1521</v>
      </c>
      <c r="J363" s="8" t="s">
        <v>466</v>
      </c>
      <c r="K363" s="8" t="s">
        <v>41</v>
      </c>
      <c r="L363" s="8" t="s">
        <v>41</v>
      </c>
      <c r="M363" s="6"/>
      <c r="N363" s="7">
        <v>46157</v>
      </c>
      <c r="O363" s="7" t="s">
        <v>42</v>
      </c>
      <c r="P363" s="7" t="s">
        <v>1522</v>
      </c>
      <c r="Q363" s="6" t="s">
        <v>44</v>
      </c>
      <c r="R363" s="8" t="s">
        <v>1528</v>
      </c>
      <c r="S363" t="str">
        <f>HYPERLINK("https://docs.wto.org/imrd/directdoc.asp?DDFDocuments/t/G/TBTN26/CHN2212.docx", "https://docs.wto.org/imrd/directdoc.asp?DDFDocuments/t/G/TBTN26/CHN2212.docx")</f>
        <v>https://docs.wto.org/imrd/directdoc.asp?DDFDocuments/t/G/TBTN26/CHN2212.docx</v>
      </c>
      <c r="T363" t="str">
        <f>HYPERLINK("https://docs.wto.org/imrd/directdoc.asp?DDFDocuments/u/G/TBTN26/CHN2212.docx", "https://docs.wto.org/imrd/directdoc.asp?DDFDocuments/u/G/TBTN26/CHN2212.docx")</f>
        <v>https://docs.wto.org/imrd/directdoc.asp?DDFDocuments/u/G/TBTN26/CHN2212.docx</v>
      </c>
      <c r="U363" t="str">
        <f>HYPERLINK("https://docs.wto.org/imrd/directdoc.asp?DDFDocuments/v/G/TBTN26/CHN2212.docx", "https://docs.wto.org/imrd/directdoc.asp?DDFDocuments/v/G/TBTN26/CHN2212.docx")</f>
        <v>https://docs.wto.org/imrd/directdoc.asp?DDFDocuments/v/G/TBTN26/CHN2212.docx</v>
      </c>
      <c r="V363" t="s">
        <v>47</v>
      </c>
      <c r="W363" t="s">
        <v>47</v>
      </c>
      <c r="X363" t="s">
        <v>46</v>
      </c>
      <c r="Y363" t="s">
        <v>47</v>
      </c>
      <c r="Z363" t="s">
        <v>47</v>
      </c>
      <c r="AA363" t="s">
        <v>47</v>
      </c>
      <c r="AB363" t="s">
        <v>47</v>
      </c>
      <c r="AC363" s="2" t="s">
        <v>41</v>
      </c>
      <c r="AD363" t="s">
        <v>41</v>
      </c>
      <c r="AE363" t="s">
        <v>41</v>
      </c>
      <c r="AF363" t="s">
        <v>41</v>
      </c>
      <c r="AG363" t="s">
        <v>41</v>
      </c>
      <c r="AH363" t="s">
        <v>41</v>
      </c>
      <c r="AI363" s="2" t="s">
        <v>41</v>
      </c>
    </row>
    <row r="364" spans="1:35" ht="45" x14ac:dyDescent="0.25">
      <c r="A364" s="8" t="s">
        <v>1531</v>
      </c>
      <c r="B364" s="6" t="s">
        <v>34</v>
      </c>
      <c r="C364" s="7">
        <v>46097</v>
      </c>
      <c r="D364" s="9" t="str">
        <f>HYPERLINK("https://www.epingalert.org/en/Search?viewData= G/TBT/N/CHN/2213"," G/TBT/N/CHN/2213")</f>
        <v xml:space="preserve"> G/TBT/N/CHN/2213</v>
      </c>
      <c r="E364" s="8" t="s">
        <v>1529</v>
      </c>
      <c r="F364" s="8" t="s">
        <v>1530</v>
      </c>
      <c r="H364" s="8" t="s">
        <v>1532</v>
      </c>
      <c r="I364" s="8" t="s">
        <v>1521</v>
      </c>
      <c r="J364" s="8" t="s">
        <v>466</v>
      </c>
      <c r="K364" s="8" t="s">
        <v>41</v>
      </c>
      <c r="L364" s="8" t="s">
        <v>41</v>
      </c>
      <c r="M364" s="6"/>
      <c r="N364" s="7">
        <v>46157</v>
      </c>
      <c r="O364" s="7" t="s">
        <v>42</v>
      </c>
      <c r="P364" s="7" t="s">
        <v>1522</v>
      </c>
      <c r="Q364" s="6" t="s">
        <v>44</v>
      </c>
      <c r="R364" s="8" t="s">
        <v>1533</v>
      </c>
      <c r="S364" t="str">
        <f>HYPERLINK("https://docs.wto.org/imrd/directdoc.asp?DDFDocuments/t/G/TBTN26/CHN2213.docx", "https://docs.wto.org/imrd/directdoc.asp?DDFDocuments/t/G/TBTN26/CHN2213.docx")</f>
        <v>https://docs.wto.org/imrd/directdoc.asp?DDFDocuments/t/G/TBTN26/CHN2213.docx</v>
      </c>
      <c r="T364" t="str">
        <f>HYPERLINK("https://docs.wto.org/imrd/directdoc.asp?DDFDocuments/u/G/TBTN26/CHN2213.docx", "https://docs.wto.org/imrd/directdoc.asp?DDFDocuments/u/G/TBTN26/CHN2213.docx")</f>
        <v>https://docs.wto.org/imrd/directdoc.asp?DDFDocuments/u/G/TBTN26/CHN2213.docx</v>
      </c>
      <c r="U364" t="str">
        <f>HYPERLINK("https://docs.wto.org/imrd/directdoc.asp?DDFDocuments/v/G/TBTN26/CHN2213.docx", "https://docs.wto.org/imrd/directdoc.asp?DDFDocuments/v/G/TBTN26/CHN2213.docx")</f>
        <v>https://docs.wto.org/imrd/directdoc.asp?DDFDocuments/v/G/TBTN26/CHN2213.docx</v>
      </c>
      <c r="V364" t="s">
        <v>47</v>
      </c>
      <c r="W364" t="s">
        <v>47</v>
      </c>
      <c r="X364" t="s">
        <v>46</v>
      </c>
      <c r="Y364" t="s">
        <v>47</v>
      </c>
      <c r="Z364" t="s">
        <v>47</v>
      </c>
      <c r="AA364" t="s">
        <v>47</v>
      </c>
      <c r="AB364" t="s">
        <v>47</v>
      </c>
      <c r="AC364" s="2" t="s">
        <v>41</v>
      </c>
      <c r="AD364" t="s">
        <v>41</v>
      </c>
      <c r="AE364" t="s">
        <v>41</v>
      </c>
      <c r="AF364" t="s">
        <v>41</v>
      </c>
      <c r="AG364" t="s">
        <v>41</v>
      </c>
      <c r="AH364" t="s">
        <v>41</v>
      </c>
      <c r="AI364" s="2" t="s">
        <v>41</v>
      </c>
    </row>
    <row r="365" spans="1:35" ht="60" x14ac:dyDescent="0.25">
      <c r="A365" s="8" t="s">
        <v>1536</v>
      </c>
      <c r="B365" s="6" t="s">
        <v>34</v>
      </c>
      <c r="C365" s="7">
        <v>46097</v>
      </c>
      <c r="D365" s="9" t="str">
        <f>HYPERLINK("https://www.epingalert.org/en/Search?viewData= G/TBT/N/CHN/2214"," G/TBT/N/CHN/2214")</f>
        <v xml:space="preserve"> G/TBT/N/CHN/2214</v>
      </c>
      <c r="E365" s="8" t="s">
        <v>1534</v>
      </c>
      <c r="F365" s="8" t="s">
        <v>1535</v>
      </c>
      <c r="H365" s="8" t="s">
        <v>1537</v>
      </c>
      <c r="I365" s="8" t="s">
        <v>1521</v>
      </c>
      <c r="J365" s="8" t="s">
        <v>466</v>
      </c>
      <c r="K365" s="8" t="s">
        <v>41</v>
      </c>
      <c r="L365" s="8" t="s">
        <v>41</v>
      </c>
      <c r="M365" s="6"/>
      <c r="N365" s="7">
        <v>46157</v>
      </c>
      <c r="O365" s="7" t="s">
        <v>42</v>
      </c>
      <c r="P365" s="7" t="s">
        <v>1522</v>
      </c>
      <c r="Q365" s="6" t="s">
        <v>44</v>
      </c>
      <c r="R365" s="8" t="s">
        <v>1538</v>
      </c>
      <c r="S365" t="str">
        <f>HYPERLINK("https://docs.wto.org/imrd/directdoc.asp?DDFDocuments/t/G/TBTN26/CHN2214.docx", "https://docs.wto.org/imrd/directdoc.asp?DDFDocuments/t/G/TBTN26/CHN2214.docx")</f>
        <v>https://docs.wto.org/imrd/directdoc.asp?DDFDocuments/t/G/TBTN26/CHN2214.docx</v>
      </c>
      <c r="T365" t="str">
        <f>HYPERLINK("https://docs.wto.org/imrd/directdoc.asp?DDFDocuments/u/G/TBTN26/CHN2214.docx", "https://docs.wto.org/imrd/directdoc.asp?DDFDocuments/u/G/TBTN26/CHN2214.docx")</f>
        <v>https://docs.wto.org/imrd/directdoc.asp?DDFDocuments/u/G/TBTN26/CHN2214.docx</v>
      </c>
      <c r="U365" t="str">
        <f>HYPERLINK("https://docs.wto.org/imrd/directdoc.asp?DDFDocuments/v/G/TBTN26/CHN2214.docx", "https://docs.wto.org/imrd/directdoc.asp?DDFDocuments/v/G/TBTN26/CHN2214.docx")</f>
        <v>https://docs.wto.org/imrd/directdoc.asp?DDFDocuments/v/G/TBTN26/CHN2214.docx</v>
      </c>
      <c r="V365" t="s">
        <v>47</v>
      </c>
      <c r="W365" t="s">
        <v>47</v>
      </c>
      <c r="X365" t="s">
        <v>46</v>
      </c>
      <c r="Y365" t="s">
        <v>47</v>
      </c>
      <c r="Z365" t="s">
        <v>47</v>
      </c>
      <c r="AA365" t="s">
        <v>47</v>
      </c>
      <c r="AB365" t="s">
        <v>47</v>
      </c>
      <c r="AC365" s="2" t="s">
        <v>41</v>
      </c>
      <c r="AD365" t="s">
        <v>41</v>
      </c>
      <c r="AE365" t="s">
        <v>41</v>
      </c>
      <c r="AF365" t="s">
        <v>41</v>
      </c>
      <c r="AG365" t="s">
        <v>41</v>
      </c>
      <c r="AH365" t="s">
        <v>41</v>
      </c>
      <c r="AI365" s="2" t="s">
        <v>41</v>
      </c>
    </row>
    <row r="366" spans="1:35" ht="60" x14ac:dyDescent="0.25">
      <c r="A366" s="8" t="s">
        <v>1541</v>
      </c>
      <c r="B366" s="6" t="s">
        <v>34</v>
      </c>
      <c r="C366" s="7">
        <v>46097</v>
      </c>
      <c r="D366" s="9" t="str">
        <f>HYPERLINK("https://www.epingalert.org/en/Search?viewData= G/TBT/N/CHN/2215"," G/TBT/N/CHN/2215")</f>
        <v xml:space="preserve"> G/TBT/N/CHN/2215</v>
      </c>
      <c r="E366" s="8" t="s">
        <v>1539</v>
      </c>
      <c r="F366" s="8" t="s">
        <v>1540</v>
      </c>
      <c r="H366" s="8" t="s">
        <v>1542</v>
      </c>
      <c r="I366" s="8" t="s">
        <v>1521</v>
      </c>
      <c r="J366" s="8" t="s">
        <v>466</v>
      </c>
      <c r="K366" s="8" t="s">
        <v>41</v>
      </c>
      <c r="L366" s="8" t="s">
        <v>41</v>
      </c>
      <c r="M366" s="6"/>
      <c r="N366" s="7">
        <v>46157</v>
      </c>
      <c r="O366" s="7" t="s">
        <v>42</v>
      </c>
      <c r="P366" s="7" t="s">
        <v>1522</v>
      </c>
      <c r="Q366" s="6" t="s">
        <v>44</v>
      </c>
      <c r="R366" s="8" t="s">
        <v>1543</v>
      </c>
      <c r="S366" t="str">
        <f>HYPERLINK("https://docs.wto.org/imrd/directdoc.asp?DDFDocuments/t/G/TBTN26/CHN2215.docx", "https://docs.wto.org/imrd/directdoc.asp?DDFDocuments/t/G/TBTN26/CHN2215.docx")</f>
        <v>https://docs.wto.org/imrd/directdoc.asp?DDFDocuments/t/G/TBTN26/CHN2215.docx</v>
      </c>
      <c r="T366" t="str">
        <f>HYPERLINK("https://docs.wto.org/imrd/directdoc.asp?DDFDocuments/u/G/TBTN26/CHN2215.docx", "https://docs.wto.org/imrd/directdoc.asp?DDFDocuments/u/G/TBTN26/CHN2215.docx")</f>
        <v>https://docs.wto.org/imrd/directdoc.asp?DDFDocuments/u/G/TBTN26/CHN2215.docx</v>
      </c>
      <c r="U366" t="str">
        <f>HYPERLINK("https://docs.wto.org/imrd/directdoc.asp?DDFDocuments/v/G/TBTN26/CHN2215.docx", "https://docs.wto.org/imrd/directdoc.asp?DDFDocuments/v/G/TBTN26/CHN2215.docx")</f>
        <v>https://docs.wto.org/imrd/directdoc.asp?DDFDocuments/v/G/TBTN26/CHN2215.docx</v>
      </c>
      <c r="V366" t="s">
        <v>47</v>
      </c>
      <c r="W366" t="s">
        <v>47</v>
      </c>
      <c r="X366" t="s">
        <v>46</v>
      </c>
      <c r="Y366" t="s">
        <v>47</v>
      </c>
      <c r="Z366" t="s">
        <v>47</v>
      </c>
      <c r="AA366" t="s">
        <v>47</v>
      </c>
      <c r="AB366" t="s">
        <v>47</v>
      </c>
      <c r="AC366" s="2" t="s">
        <v>41</v>
      </c>
      <c r="AD366" t="s">
        <v>41</v>
      </c>
      <c r="AE366" t="s">
        <v>41</v>
      </c>
      <c r="AF366" t="s">
        <v>41</v>
      </c>
      <c r="AG366" t="s">
        <v>41</v>
      </c>
      <c r="AH366" t="s">
        <v>41</v>
      </c>
      <c r="AI366" s="2" t="s">
        <v>41</v>
      </c>
    </row>
    <row r="367" spans="1:35" ht="90" x14ac:dyDescent="0.25">
      <c r="A367" s="8" t="s">
        <v>1546</v>
      </c>
      <c r="B367" s="6" t="s">
        <v>34</v>
      </c>
      <c r="C367" s="7">
        <v>46097</v>
      </c>
      <c r="D367" s="9" t="str">
        <f>HYPERLINK("https://www.epingalert.org/en/Search?viewData= G/TBT/N/CHN/2216"," G/TBT/N/CHN/2216")</f>
        <v xml:space="preserve"> G/TBT/N/CHN/2216</v>
      </c>
      <c r="E367" s="8" t="s">
        <v>1544</v>
      </c>
      <c r="F367" s="8" t="s">
        <v>1545</v>
      </c>
      <c r="H367" s="8" t="s">
        <v>1547</v>
      </c>
      <c r="I367" s="8" t="s">
        <v>1521</v>
      </c>
      <c r="J367" s="8" t="s">
        <v>466</v>
      </c>
      <c r="K367" s="8" t="s">
        <v>41</v>
      </c>
      <c r="L367" s="8" t="s">
        <v>41</v>
      </c>
      <c r="M367" s="6"/>
      <c r="N367" s="7">
        <v>46157</v>
      </c>
      <c r="O367" s="7" t="s">
        <v>42</v>
      </c>
      <c r="P367" s="7" t="s">
        <v>1522</v>
      </c>
      <c r="Q367" s="6" t="s">
        <v>44</v>
      </c>
      <c r="R367" s="8" t="s">
        <v>1548</v>
      </c>
      <c r="S367" t="str">
        <f>HYPERLINK("https://docs.wto.org/imrd/directdoc.asp?DDFDocuments/t/G/TBTN26/CHN2216.docx", "https://docs.wto.org/imrd/directdoc.asp?DDFDocuments/t/G/TBTN26/CHN2216.docx")</f>
        <v>https://docs.wto.org/imrd/directdoc.asp?DDFDocuments/t/G/TBTN26/CHN2216.docx</v>
      </c>
      <c r="T367" t="str">
        <f>HYPERLINK("https://docs.wto.org/imrd/directdoc.asp?DDFDocuments/u/G/TBTN26/CHN2216.docx", "https://docs.wto.org/imrd/directdoc.asp?DDFDocuments/u/G/TBTN26/CHN2216.docx")</f>
        <v>https://docs.wto.org/imrd/directdoc.asp?DDFDocuments/u/G/TBTN26/CHN2216.docx</v>
      </c>
      <c r="U367" t="str">
        <f>HYPERLINK("https://docs.wto.org/imrd/directdoc.asp?DDFDocuments/v/G/TBTN26/CHN2216.docx", "https://docs.wto.org/imrd/directdoc.asp?DDFDocuments/v/G/TBTN26/CHN2216.docx")</f>
        <v>https://docs.wto.org/imrd/directdoc.asp?DDFDocuments/v/G/TBTN26/CHN2216.docx</v>
      </c>
      <c r="V367" t="s">
        <v>47</v>
      </c>
      <c r="W367" t="s">
        <v>47</v>
      </c>
      <c r="X367" t="s">
        <v>46</v>
      </c>
      <c r="Y367" t="s">
        <v>47</v>
      </c>
      <c r="Z367" t="s">
        <v>47</v>
      </c>
      <c r="AA367" t="s">
        <v>47</v>
      </c>
      <c r="AB367" t="s">
        <v>47</v>
      </c>
      <c r="AC367" s="2" t="s">
        <v>41</v>
      </c>
      <c r="AD367" t="s">
        <v>41</v>
      </c>
      <c r="AE367" t="s">
        <v>41</v>
      </c>
      <c r="AF367" t="s">
        <v>41</v>
      </c>
      <c r="AG367" t="s">
        <v>41</v>
      </c>
      <c r="AH367" t="s">
        <v>41</v>
      </c>
      <c r="AI367" s="2" t="s">
        <v>41</v>
      </c>
    </row>
    <row r="368" spans="1:35" ht="60" x14ac:dyDescent="0.25">
      <c r="A368" s="8" t="s">
        <v>1551</v>
      </c>
      <c r="B368" s="6" t="s">
        <v>34</v>
      </c>
      <c r="C368" s="7">
        <v>46097</v>
      </c>
      <c r="D368" s="9" t="str">
        <f>HYPERLINK("https://www.epingalert.org/en/Search?viewData= G/TBT/N/CHN/2217"," G/TBT/N/CHN/2217")</f>
        <v xml:space="preserve"> G/TBT/N/CHN/2217</v>
      </c>
      <c r="E368" s="8" t="s">
        <v>1549</v>
      </c>
      <c r="F368" s="8" t="s">
        <v>1550</v>
      </c>
      <c r="H368" s="8" t="s">
        <v>1527</v>
      </c>
      <c r="I368" s="8" t="s">
        <v>1521</v>
      </c>
      <c r="J368" s="8" t="s">
        <v>466</v>
      </c>
      <c r="K368" s="8" t="s">
        <v>41</v>
      </c>
      <c r="L368" s="8" t="s">
        <v>41</v>
      </c>
      <c r="M368" s="6"/>
      <c r="N368" s="7">
        <v>46157</v>
      </c>
      <c r="O368" s="7" t="s">
        <v>42</v>
      </c>
      <c r="P368" s="7" t="s">
        <v>1522</v>
      </c>
      <c r="Q368" s="6" t="s">
        <v>44</v>
      </c>
      <c r="R368" s="8" t="s">
        <v>1552</v>
      </c>
      <c r="S368" t="str">
        <f>HYPERLINK("https://docs.wto.org/imrd/directdoc.asp?DDFDocuments/t/G/TBTN26/CHN2217.docx", "https://docs.wto.org/imrd/directdoc.asp?DDFDocuments/t/G/TBTN26/CHN2217.docx")</f>
        <v>https://docs.wto.org/imrd/directdoc.asp?DDFDocuments/t/G/TBTN26/CHN2217.docx</v>
      </c>
      <c r="T368" t="str">
        <f>HYPERLINK("https://docs.wto.org/imrd/directdoc.asp?DDFDocuments/u/G/TBTN26/CHN2217.docx", "https://docs.wto.org/imrd/directdoc.asp?DDFDocuments/u/G/TBTN26/CHN2217.docx")</f>
        <v>https://docs.wto.org/imrd/directdoc.asp?DDFDocuments/u/G/TBTN26/CHN2217.docx</v>
      </c>
      <c r="U368" t="str">
        <f>HYPERLINK("https://docs.wto.org/imrd/directdoc.asp?DDFDocuments/v/G/TBTN26/CHN2217.docx", "https://docs.wto.org/imrd/directdoc.asp?DDFDocuments/v/G/TBTN26/CHN2217.docx")</f>
        <v>https://docs.wto.org/imrd/directdoc.asp?DDFDocuments/v/G/TBTN26/CHN2217.docx</v>
      </c>
      <c r="V368" t="s">
        <v>47</v>
      </c>
      <c r="W368" t="s">
        <v>47</v>
      </c>
      <c r="X368" t="s">
        <v>46</v>
      </c>
      <c r="Y368" t="s">
        <v>47</v>
      </c>
      <c r="Z368" t="s">
        <v>47</v>
      </c>
      <c r="AA368" t="s">
        <v>47</v>
      </c>
      <c r="AB368" t="s">
        <v>47</v>
      </c>
      <c r="AC368" s="2" t="s">
        <v>41</v>
      </c>
      <c r="AD368" t="s">
        <v>41</v>
      </c>
      <c r="AE368" t="s">
        <v>41</v>
      </c>
      <c r="AF368" t="s">
        <v>41</v>
      </c>
      <c r="AG368" t="s">
        <v>41</v>
      </c>
      <c r="AH368" t="s">
        <v>41</v>
      </c>
      <c r="AI368" s="2" t="s">
        <v>41</v>
      </c>
    </row>
    <row r="369" spans="1:35" ht="45" x14ac:dyDescent="0.25">
      <c r="A369" s="8" t="s">
        <v>1555</v>
      </c>
      <c r="B369" s="6" t="s">
        <v>34</v>
      </c>
      <c r="C369" s="7">
        <v>46097</v>
      </c>
      <c r="D369" s="9" t="str">
        <f>HYPERLINK("https://www.epingalert.org/en/Search?viewData= G/TBT/N/CHN/2218"," G/TBT/N/CHN/2218")</f>
        <v xml:space="preserve"> G/TBT/N/CHN/2218</v>
      </c>
      <c r="E369" s="8" t="s">
        <v>1553</v>
      </c>
      <c r="F369" s="8" t="s">
        <v>1554</v>
      </c>
      <c r="H369" s="8" t="s">
        <v>1556</v>
      </c>
      <c r="I369" s="8" t="s">
        <v>1521</v>
      </c>
      <c r="J369" s="8" t="s">
        <v>466</v>
      </c>
      <c r="K369" s="8" t="s">
        <v>41</v>
      </c>
      <c r="L369" s="8" t="s">
        <v>41</v>
      </c>
      <c r="M369" s="6"/>
      <c r="N369" s="7">
        <v>46157</v>
      </c>
      <c r="O369" s="7" t="s">
        <v>42</v>
      </c>
      <c r="P369" s="7" t="s">
        <v>1522</v>
      </c>
      <c r="Q369" s="6" t="s">
        <v>44</v>
      </c>
      <c r="R369" s="8" t="s">
        <v>1557</v>
      </c>
      <c r="S369" t="str">
        <f>HYPERLINK("https://docs.wto.org/imrd/directdoc.asp?DDFDocuments/t/G/TBTN26/CHN2218.docx", "https://docs.wto.org/imrd/directdoc.asp?DDFDocuments/t/G/TBTN26/CHN2218.docx")</f>
        <v>https://docs.wto.org/imrd/directdoc.asp?DDFDocuments/t/G/TBTN26/CHN2218.docx</v>
      </c>
      <c r="T369" t="str">
        <f>HYPERLINK("https://docs.wto.org/imrd/directdoc.asp?DDFDocuments/u/G/TBTN26/CHN2218.docx", "https://docs.wto.org/imrd/directdoc.asp?DDFDocuments/u/G/TBTN26/CHN2218.docx")</f>
        <v>https://docs.wto.org/imrd/directdoc.asp?DDFDocuments/u/G/TBTN26/CHN2218.docx</v>
      </c>
      <c r="U369" t="str">
        <f>HYPERLINK("https://docs.wto.org/imrd/directdoc.asp?DDFDocuments/v/G/TBTN26/CHN2218.docx", "https://docs.wto.org/imrd/directdoc.asp?DDFDocuments/v/G/TBTN26/CHN2218.docx")</f>
        <v>https://docs.wto.org/imrd/directdoc.asp?DDFDocuments/v/G/TBTN26/CHN2218.docx</v>
      </c>
      <c r="V369" t="s">
        <v>47</v>
      </c>
      <c r="W369" t="s">
        <v>47</v>
      </c>
      <c r="X369" t="s">
        <v>46</v>
      </c>
      <c r="Y369" t="s">
        <v>47</v>
      </c>
      <c r="Z369" t="s">
        <v>47</v>
      </c>
      <c r="AA369" t="s">
        <v>47</v>
      </c>
      <c r="AB369" t="s">
        <v>47</v>
      </c>
      <c r="AC369" s="2" t="s">
        <v>41</v>
      </c>
      <c r="AD369" t="s">
        <v>41</v>
      </c>
      <c r="AE369" t="s">
        <v>41</v>
      </c>
      <c r="AF369" t="s">
        <v>41</v>
      </c>
      <c r="AG369" t="s">
        <v>41</v>
      </c>
      <c r="AH369" t="s">
        <v>41</v>
      </c>
      <c r="AI369" s="2" t="s">
        <v>41</v>
      </c>
    </row>
    <row r="370" spans="1:35" ht="60" x14ac:dyDescent="0.25">
      <c r="A370" s="8" t="s">
        <v>1560</v>
      </c>
      <c r="B370" s="6" t="s">
        <v>34</v>
      </c>
      <c r="C370" s="7">
        <v>46097</v>
      </c>
      <c r="D370" s="9" t="str">
        <f>HYPERLINK("https://www.epingalert.org/en/Search?viewData= G/TBT/N/CHN/2219"," G/TBT/N/CHN/2219")</f>
        <v xml:space="preserve"> G/TBT/N/CHN/2219</v>
      </c>
      <c r="E370" s="8" t="s">
        <v>1558</v>
      </c>
      <c r="F370" s="8" t="s">
        <v>1559</v>
      </c>
      <c r="H370" s="8" t="s">
        <v>1561</v>
      </c>
      <c r="I370" s="8" t="s">
        <v>1521</v>
      </c>
      <c r="J370" s="8" t="s">
        <v>466</v>
      </c>
      <c r="K370" s="8" t="s">
        <v>41</v>
      </c>
      <c r="L370" s="8" t="s">
        <v>41</v>
      </c>
      <c r="M370" s="6"/>
      <c r="N370" s="7">
        <v>46157</v>
      </c>
      <c r="O370" s="7" t="s">
        <v>42</v>
      </c>
      <c r="P370" s="7" t="s">
        <v>1522</v>
      </c>
      <c r="Q370" s="6" t="s">
        <v>44</v>
      </c>
      <c r="R370" s="8" t="s">
        <v>1562</v>
      </c>
      <c r="S370" t="str">
        <f>HYPERLINK("https://docs.wto.org/imrd/directdoc.asp?DDFDocuments/t/G/TBTN26/CHN2219.docx", "https://docs.wto.org/imrd/directdoc.asp?DDFDocuments/t/G/TBTN26/CHN2219.docx")</f>
        <v>https://docs.wto.org/imrd/directdoc.asp?DDFDocuments/t/G/TBTN26/CHN2219.docx</v>
      </c>
      <c r="T370" t="str">
        <f>HYPERLINK("https://docs.wto.org/imrd/directdoc.asp?DDFDocuments/u/G/TBTN26/CHN2219.docx", "https://docs.wto.org/imrd/directdoc.asp?DDFDocuments/u/G/TBTN26/CHN2219.docx")</f>
        <v>https://docs.wto.org/imrd/directdoc.asp?DDFDocuments/u/G/TBTN26/CHN2219.docx</v>
      </c>
      <c r="U370" t="str">
        <f>HYPERLINK("https://docs.wto.org/imrd/directdoc.asp?DDFDocuments/v/G/TBTN26/CHN2219.docx", "https://docs.wto.org/imrd/directdoc.asp?DDFDocuments/v/G/TBTN26/CHN2219.docx")</f>
        <v>https://docs.wto.org/imrd/directdoc.asp?DDFDocuments/v/G/TBTN26/CHN2219.docx</v>
      </c>
      <c r="V370" t="s">
        <v>47</v>
      </c>
      <c r="W370" t="s">
        <v>47</v>
      </c>
      <c r="X370" t="s">
        <v>46</v>
      </c>
      <c r="Y370" t="s">
        <v>47</v>
      </c>
      <c r="Z370" t="s">
        <v>47</v>
      </c>
      <c r="AA370" t="s">
        <v>47</v>
      </c>
      <c r="AB370" t="s">
        <v>47</v>
      </c>
      <c r="AC370" s="2" t="s">
        <v>41</v>
      </c>
      <c r="AD370" t="s">
        <v>41</v>
      </c>
      <c r="AE370" t="s">
        <v>41</v>
      </c>
      <c r="AF370" t="s">
        <v>41</v>
      </c>
      <c r="AG370" t="s">
        <v>41</v>
      </c>
      <c r="AH370" t="s">
        <v>41</v>
      </c>
      <c r="AI370" s="2" t="s">
        <v>41</v>
      </c>
    </row>
    <row r="371" spans="1:35" ht="60" x14ac:dyDescent="0.25">
      <c r="A371" s="8" t="s">
        <v>1565</v>
      </c>
      <c r="B371" s="6" t="s">
        <v>34</v>
      </c>
      <c r="C371" s="7">
        <v>46097</v>
      </c>
      <c r="D371" s="9" t="str">
        <f>HYPERLINK("https://www.epingalert.org/en/Search?viewData= G/TBT/N/CHN/2220"," G/TBT/N/CHN/2220")</f>
        <v xml:space="preserve"> G/TBT/N/CHN/2220</v>
      </c>
      <c r="E371" s="8" t="s">
        <v>1563</v>
      </c>
      <c r="F371" s="8" t="s">
        <v>1564</v>
      </c>
      <c r="H371" s="8" t="s">
        <v>1566</v>
      </c>
      <c r="I371" s="8" t="s">
        <v>1521</v>
      </c>
      <c r="J371" s="8" t="s">
        <v>466</v>
      </c>
      <c r="K371" s="8" t="s">
        <v>41</v>
      </c>
      <c r="L371" s="8" t="s">
        <v>41</v>
      </c>
      <c r="M371" s="6"/>
      <c r="N371" s="7">
        <v>46157</v>
      </c>
      <c r="O371" s="7" t="s">
        <v>42</v>
      </c>
      <c r="P371" s="7" t="s">
        <v>1522</v>
      </c>
      <c r="Q371" s="6" t="s">
        <v>44</v>
      </c>
      <c r="R371" s="8" t="s">
        <v>1567</v>
      </c>
      <c r="S371" t="str">
        <f>HYPERLINK("https://docs.wto.org/imrd/directdoc.asp?DDFDocuments/t/G/TBTN26/CHN2220.docx", "https://docs.wto.org/imrd/directdoc.asp?DDFDocuments/t/G/TBTN26/CHN2220.docx")</f>
        <v>https://docs.wto.org/imrd/directdoc.asp?DDFDocuments/t/G/TBTN26/CHN2220.docx</v>
      </c>
      <c r="T371" t="str">
        <f>HYPERLINK("https://docs.wto.org/imrd/directdoc.asp?DDFDocuments/u/G/TBTN26/CHN2220.docx", "https://docs.wto.org/imrd/directdoc.asp?DDFDocuments/u/G/TBTN26/CHN2220.docx")</f>
        <v>https://docs.wto.org/imrd/directdoc.asp?DDFDocuments/u/G/TBTN26/CHN2220.docx</v>
      </c>
      <c r="U371" t="str">
        <f>HYPERLINK("https://docs.wto.org/imrd/directdoc.asp?DDFDocuments/v/G/TBTN26/CHN2220.docx", "https://docs.wto.org/imrd/directdoc.asp?DDFDocuments/v/G/TBTN26/CHN2220.docx")</f>
        <v>https://docs.wto.org/imrd/directdoc.asp?DDFDocuments/v/G/TBTN26/CHN2220.docx</v>
      </c>
      <c r="V371" t="s">
        <v>47</v>
      </c>
      <c r="W371" t="s">
        <v>47</v>
      </c>
      <c r="X371" t="s">
        <v>46</v>
      </c>
      <c r="Y371" t="s">
        <v>47</v>
      </c>
      <c r="Z371" t="s">
        <v>47</v>
      </c>
      <c r="AA371" t="s">
        <v>47</v>
      </c>
      <c r="AB371" t="s">
        <v>47</v>
      </c>
      <c r="AC371" s="2" t="s">
        <v>41</v>
      </c>
      <c r="AD371" t="s">
        <v>41</v>
      </c>
      <c r="AE371" t="s">
        <v>41</v>
      </c>
      <c r="AF371" t="s">
        <v>41</v>
      </c>
      <c r="AG371" t="s">
        <v>41</v>
      </c>
      <c r="AH371" t="s">
        <v>41</v>
      </c>
      <c r="AI371" s="2" t="s">
        <v>41</v>
      </c>
    </row>
    <row r="372" spans="1:35" ht="45" x14ac:dyDescent="0.25">
      <c r="A372" s="8" t="s">
        <v>1570</v>
      </c>
      <c r="B372" s="6" t="s">
        <v>34</v>
      </c>
      <c r="C372" s="7">
        <v>46097</v>
      </c>
      <c r="D372" s="9" t="str">
        <f>HYPERLINK("https://www.epingalert.org/en/Search?viewData= G/TBT/N/CHN/2221"," G/TBT/N/CHN/2221")</f>
        <v xml:space="preserve"> G/TBT/N/CHN/2221</v>
      </c>
      <c r="E372" s="8" t="s">
        <v>1568</v>
      </c>
      <c r="F372" s="8" t="s">
        <v>1569</v>
      </c>
      <c r="H372" s="8" t="s">
        <v>1537</v>
      </c>
      <c r="I372" s="8" t="s">
        <v>1521</v>
      </c>
      <c r="J372" s="8" t="s">
        <v>466</v>
      </c>
      <c r="K372" s="8" t="s">
        <v>41</v>
      </c>
      <c r="L372" s="8" t="s">
        <v>41</v>
      </c>
      <c r="M372" s="6"/>
      <c r="N372" s="7">
        <v>46157</v>
      </c>
      <c r="O372" s="7" t="s">
        <v>42</v>
      </c>
      <c r="P372" s="7" t="s">
        <v>1522</v>
      </c>
      <c r="Q372" s="6" t="s">
        <v>44</v>
      </c>
      <c r="R372" s="8" t="s">
        <v>1571</v>
      </c>
      <c r="S372" t="str">
        <f>HYPERLINK("https://docs.wto.org/imrd/directdoc.asp?DDFDocuments/t/G/TBTN26/CHN2221.docx", "https://docs.wto.org/imrd/directdoc.asp?DDFDocuments/t/G/TBTN26/CHN2221.docx")</f>
        <v>https://docs.wto.org/imrd/directdoc.asp?DDFDocuments/t/G/TBTN26/CHN2221.docx</v>
      </c>
      <c r="T372" t="str">
        <f>HYPERLINK("https://docs.wto.org/imrd/directdoc.asp?DDFDocuments/u/G/TBTN26/CHN2221.docx", "https://docs.wto.org/imrd/directdoc.asp?DDFDocuments/u/G/TBTN26/CHN2221.docx")</f>
        <v>https://docs.wto.org/imrd/directdoc.asp?DDFDocuments/u/G/TBTN26/CHN2221.docx</v>
      </c>
      <c r="U372" t="str">
        <f>HYPERLINK("https://docs.wto.org/imrd/directdoc.asp?DDFDocuments/v/G/TBTN26/CHN2221.docx", "https://docs.wto.org/imrd/directdoc.asp?DDFDocuments/v/G/TBTN26/CHN2221.docx")</f>
        <v>https://docs.wto.org/imrd/directdoc.asp?DDFDocuments/v/G/TBTN26/CHN2221.docx</v>
      </c>
      <c r="V372" t="s">
        <v>47</v>
      </c>
      <c r="W372" t="s">
        <v>47</v>
      </c>
      <c r="X372" t="s">
        <v>46</v>
      </c>
      <c r="Y372" t="s">
        <v>47</v>
      </c>
      <c r="Z372" t="s">
        <v>47</v>
      </c>
      <c r="AA372" t="s">
        <v>47</v>
      </c>
      <c r="AB372" t="s">
        <v>47</v>
      </c>
      <c r="AC372" s="2" t="s">
        <v>41</v>
      </c>
      <c r="AD372" t="s">
        <v>41</v>
      </c>
      <c r="AE372" t="s">
        <v>41</v>
      </c>
      <c r="AF372" t="s">
        <v>41</v>
      </c>
      <c r="AG372" t="s">
        <v>41</v>
      </c>
      <c r="AH372" t="s">
        <v>41</v>
      </c>
      <c r="AI372" s="2" t="s">
        <v>41</v>
      </c>
    </row>
    <row r="373" spans="1:35" ht="75" x14ac:dyDescent="0.25">
      <c r="A373" s="8" t="s">
        <v>1574</v>
      </c>
      <c r="B373" s="6" t="s">
        <v>34</v>
      </c>
      <c r="C373" s="7">
        <v>46097</v>
      </c>
      <c r="D373" s="9" t="str">
        <f>HYPERLINK("https://www.epingalert.org/en/Search?viewData= G/TBT/N/CHN/2222"," G/TBT/N/CHN/2222")</f>
        <v xml:space="preserve"> G/TBT/N/CHN/2222</v>
      </c>
      <c r="E373" s="8" t="s">
        <v>1572</v>
      </c>
      <c r="F373" s="8" t="s">
        <v>1573</v>
      </c>
      <c r="H373" s="8" t="s">
        <v>1566</v>
      </c>
      <c r="I373" s="8" t="s">
        <v>1521</v>
      </c>
      <c r="J373" s="8" t="s">
        <v>466</v>
      </c>
      <c r="K373" s="8" t="s">
        <v>41</v>
      </c>
      <c r="L373" s="8" t="s">
        <v>41</v>
      </c>
      <c r="M373" s="6"/>
      <c r="N373" s="7">
        <v>46157</v>
      </c>
      <c r="O373" s="7" t="s">
        <v>42</v>
      </c>
      <c r="P373" s="7" t="s">
        <v>1522</v>
      </c>
      <c r="Q373" s="6" t="s">
        <v>44</v>
      </c>
      <c r="R373" s="8" t="s">
        <v>1575</v>
      </c>
      <c r="S373" t="str">
        <f>HYPERLINK("https://docs.wto.org/imrd/directdoc.asp?DDFDocuments/t/G/TBTN26/CHN2222.docx", "https://docs.wto.org/imrd/directdoc.asp?DDFDocuments/t/G/TBTN26/CHN2222.docx")</f>
        <v>https://docs.wto.org/imrd/directdoc.asp?DDFDocuments/t/G/TBTN26/CHN2222.docx</v>
      </c>
      <c r="T373" t="str">
        <f>HYPERLINK("https://docs.wto.org/imrd/directdoc.asp?DDFDocuments/u/G/TBTN26/CHN2222.docx", "https://docs.wto.org/imrd/directdoc.asp?DDFDocuments/u/G/TBTN26/CHN2222.docx")</f>
        <v>https://docs.wto.org/imrd/directdoc.asp?DDFDocuments/u/G/TBTN26/CHN2222.docx</v>
      </c>
      <c r="U373" t="str">
        <f>HYPERLINK("https://docs.wto.org/imrd/directdoc.asp?DDFDocuments/v/G/TBTN26/CHN2222.docx", "https://docs.wto.org/imrd/directdoc.asp?DDFDocuments/v/G/TBTN26/CHN2222.docx")</f>
        <v>https://docs.wto.org/imrd/directdoc.asp?DDFDocuments/v/G/TBTN26/CHN2222.docx</v>
      </c>
      <c r="V373" t="s">
        <v>47</v>
      </c>
      <c r="W373" t="s">
        <v>47</v>
      </c>
      <c r="X373" t="s">
        <v>46</v>
      </c>
      <c r="Y373" t="s">
        <v>47</v>
      </c>
      <c r="Z373" t="s">
        <v>47</v>
      </c>
      <c r="AA373" t="s">
        <v>47</v>
      </c>
      <c r="AB373" t="s">
        <v>47</v>
      </c>
      <c r="AC373" s="2" t="s">
        <v>41</v>
      </c>
      <c r="AD373" t="s">
        <v>41</v>
      </c>
      <c r="AE373" t="s">
        <v>41</v>
      </c>
      <c r="AF373" t="s">
        <v>41</v>
      </c>
      <c r="AG373" t="s">
        <v>41</v>
      </c>
      <c r="AH373" t="s">
        <v>41</v>
      </c>
      <c r="AI373" s="2" t="s">
        <v>41</v>
      </c>
    </row>
    <row r="374" spans="1:35" ht="60" x14ac:dyDescent="0.25">
      <c r="A374" s="8" t="s">
        <v>1578</v>
      </c>
      <c r="B374" s="6" t="s">
        <v>34</v>
      </c>
      <c r="C374" s="7">
        <v>46097</v>
      </c>
      <c r="D374" s="9" t="str">
        <f>HYPERLINK("https://www.epingalert.org/en/Search?viewData= G/TBT/N/CHN/2223"," G/TBT/N/CHN/2223")</f>
        <v xml:space="preserve"> G/TBT/N/CHN/2223</v>
      </c>
      <c r="E374" s="8" t="s">
        <v>1576</v>
      </c>
      <c r="F374" s="8" t="s">
        <v>1577</v>
      </c>
      <c r="H374" s="8" t="s">
        <v>1566</v>
      </c>
      <c r="I374" s="8" t="s">
        <v>1521</v>
      </c>
      <c r="J374" s="8" t="s">
        <v>466</v>
      </c>
      <c r="K374" s="8" t="s">
        <v>41</v>
      </c>
      <c r="L374" s="8" t="s">
        <v>41</v>
      </c>
      <c r="M374" s="6"/>
      <c r="N374" s="7">
        <v>46157</v>
      </c>
      <c r="O374" s="7" t="s">
        <v>42</v>
      </c>
      <c r="P374" s="7" t="s">
        <v>1522</v>
      </c>
      <c r="Q374" s="6" t="s">
        <v>44</v>
      </c>
      <c r="R374" s="8" t="s">
        <v>1579</v>
      </c>
      <c r="S374" t="str">
        <f>HYPERLINK("https://docs.wto.org/imrd/directdoc.asp?DDFDocuments/t/G/TBTN26/CHN2223.docx", "https://docs.wto.org/imrd/directdoc.asp?DDFDocuments/t/G/TBTN26/CHN2223.docx")</f>
        <v>https://docs.wto.org/imrd/directdoc.asp?DDFDocuments/t/G/TBTN26/CHN2223.docx</v>
      </c>
      <c r="T374" t="str">
        <f>HYPERLINK("https://docs.wto.org/imrd/directdoc.asp?DDFDocuments/u/G/TBTN26/CHN2223.docx", "https://docs.wto.org/imrd/directdoc.asp?DDFDocuments/u/G/TBTN26/CHN2223.docx")</f>
        <v>https://docs.wto.org/imrd/directdoc.asp?DDFDocuments/u/G/TBTN26/CHN2223.docx</v>
      </c>
      <c r="U374" t="str">
        <f>HYPERLINK("https://docs.wto.org/imrd/directdoc.asp?DDFDocuments/v/G/TBTN26/CHN2223.docx", "https://docs.wto.org/imrd/directdoc.asp?DDFDocuments/v/G/TBTN26/CHN2223.docx")</f>
        <v>https://docs.wto.org/imrd/directdoc.asp?DDFDocuments/v/G/TBTN26/CHN2223.docx</v>
      </c>
      <c r="V374" t="s">
        <v>47</v>
      </c>
      <c r="W374" t="s">
        <v>47</v>
      </c>
      <c r="X374" t="s">
        <v>46</v>
      </c>
      <c r="Y374" t="s">
        <v>47</v>
      </c>
      <c r="Z374" t="s">
        <v>47</v>
      </c>
      <c r="AA374" t="s">
        <v>47</v>
      </c>
      <c r="AB374" t="s">
        <v>47</v>
      </c>
      <c r="AC374" s="2" t="s">
        <v>41</v>
      </c>
      <c r="AD374" t="s">
        <v>41</v>
      </c>
      <c r="AE374" t="s">
        <v>41</v>
      </c>
      <c r="AF374" t="s">
        <v>41</v>
      </c>
      <c r="AG374" t="s">
        <v>41</v>
      </c>
      <c r="AH374" t="s">
        <v>41</v>
      </c>
      <c r="AI374" s="2" t="s">
        <v>41</v>
      </c>
    </row>
    <row r="375" spans="1:35" ht="60" x14ac:dyDescent="0.25">
      <c r="A375" s="8" t="s">
        <v>1582</v>
      </c>
      <c r="B375" s="6" t="s">
        <v>34</v>
      </c>
      <c r="C375" s="7">
        <v>46097</v>
      </c>
      <c r="D375" s="9" t="str">
        <f>HYPERLINK("https://www.epingalert.org/en/Search?viewData= G/TBT/N/CHN/2224"," G/TBT/N/CHN/2224")</f>
        <v xml:space="preserve"> G/TBT/N/CHN/2224</v>
      </c>
      <c r="E375" s="8" t="s">
        <v>1580</v>
      </c>
      <c r="F375" s="8" t="s">
        <v>1581</v>
      </c>
      <c r="H375" s="8" t="s">
        <v>1583</v>
      </c>
      <c r="I375" s="8" t="s">
        <v>1521</v>
      </c>
      <c r="J375" s="8" t="s">
        <v>466</v>
      </c>
      <c r="K375" s="8" t="s">
        <v>41</v>
      </c>
      <c r="L375" s="8" t="s">
        <v>41</v>
      </c>
      <c r="M375" s="6"/>
      <c r="N375" s="7">
        <v>46157</v>
      </c>
      <c r="O375" s="7" t="s">
        <v>42</v>
      </c>
      <c r="P375" s="7" t="s">
        <v>1522</v>
      </c>
      <c r="Q375" s="6" t="s">
        <v>44</v>
      </c>
      <c r="R375" s="8" t="s">
        <v>1584</v>
      </c>
      <c r="S375" t="str">
        <f>HYPERLINK("https://docs.wto.org/imrd/directdoc.asp?DDFDocuments/t/G/TBTN26/CHN2224.docx", "https://docs.wto.org/imrd/directdoc.asp?DDFDocuments/t/G/TBTN26/CHN2224.docx")</f>
        <v>https://docs.wto.org/imrd/directdoc.asp?DDFDocuments/t/G/TBTN26/CHN2224.docx</v>
      </c>
      <c r="T375" t="str">
        <f>HYPERLINK("https://docs.wto.org/imrd/directdoc.asp?DDFDocuments/u/G/TBTN26/CHN2224.docx", "https://docs.wto.org/imrd/directdoc.asp?DDFDocuments/u/G/TBTN26/CHN2224.docx")</f>
        <v>https://docs.wto.org/imrd/directdoc.asp?DDFDocuments/u/G/TBTN26/CHN2224.docx</v>
      </c>
      <c r="U375" t="str">
        <f>HYPERLINK("https://docs.wto.org/imrd/directdoc.asp?DDFDocuments/v/G/TBTN26/CHN2224.docx", "https://docs.wto.org/imrd/directdoc.asp?DDFDocuments/v/G/TBTN26/CHN2224.docx")</f>
        <v>https://docs.wto.org/imrd/directdoc.asp?DDFDocuments/v/G/TBTN26/CHN2224.docx</v>
      </c>
      <c r="V375" t="s">
        <v>47</v>
      </c>
      <c r="W375" t="s">
        <v>47</v>
      </c>
      <c r="X375" t="s">
        <v>46</v>
      </c>
      <c r="Y375" t="s">
        <v>47</v>
      </c>
      <c r="Z375" t="s">
        <v>47</v>
      </c>
      <c r="AA375" t="s">
        <v>47</v>
      </c>
      <c r="AB375" t="s">
        <v>47</v>
      </c>
      <c r="AC375" s="2" t="s">
        <v>41</v>
      </c>
      <c r="AD375" t="s">
        <v>41</v>
      </c>
      <c r="AE375" t="s">
        <v>41</v>
      </c>
      <c r="AF375" t="s">
        <v>41</v>
      </c>
      <c r="AG375" t="s">
        <v>41</v>
      </c>
      <c r="AH375" t="s">
        <v>41</v>
      </c>
      <c r="AI375" s="2" t="s">
        <v>41</v>
      </c>
    </row>
    <row r="376" spans="1:35" ht="60" x14ac:dyDescent="0.25">
      <c r="A376" s="8" t="s">
        <v>1587</v>
      </c>
      <c r="B376" s="6" t="s">
        <v>34</v>
      </c>
      <c r="C376" s="7">
        <v>46097</v>
      </c>
      <c r="D376" s="9" t="str">
        <f>HYPERLINK("https://www.epingalert.org/en/Search?viewData= G/TBT/N/CHN/2225"," G/TBT/N/CHN/2225")</f>
        <v xml:space="preserve"> G/TBT/N/CHN/2225</v>
      </c>
      <c r="E376" s="8" t="s">
        <v>1585</v>
      </c>
      <c r="F376" s="8" t="s">
        <v>1586</v>
      </c>
      <c r="H376" s="8" t="s">
        <v>1588</v>
      </c>
      <c r="I376" s="8" t="s">
        <v>1521</v>
      </c>
      <c r="J376" s="8" t="s">
        <v>559</v>
      </c>
      <c r="K376" s="8" t="s">
        <v>41</v>
      </c>
      <c r="L376" s="8" t="s">
        <v>41</v>
      </c>
      <c r="M376" s="6"/>
      <c r="N376" s="7">
        <v>46157</v>
      </c>
      <c r="O376" s="7" t="s">
        <v>42</v>
      </c>
      <c r="P376" s="7" t="s">
        <v>253</v>
      </c>
      <c r="Q376" s="6" t="s">
        <v>44</v>
      </c>
      <c r="R376" s="8" t="s">
        <v>1589</v>
      </c>
      <c r="S376" t="str">
        <f>HYPERLINK("https://docs.wto.org/imrd/directdoc.asp?DDFDocuments/t/G/TBTN26/CHN2225.docx", "https://docs.wto.org/imrd/directdoc.asp?DDFDocuments/t/G/TBTN26/CHN2225.docx")</f>
        <v>https://docs.wto.org/imrd/directdoc.asp?DDFDocuments/t/G/TBTN26/CHN2225.docx</v>
      </c>
      <c r="T376" t="str">
        <f>HYPERLINK("https://docs.wto.org/imrd/directdoc.asp?DDFDocuments/u/G/TBTN26/CHN2225.docx", "https://docs.wto.org/imrd/directdoc.asp?DDFDocuments/u/G/TBTN26/CHN2225.docx")</f>
        <v>https://docs.wto.org/imrd/directdoc.asp?DDFDocuments/u/G/TBTN26/CHN2225.docx</v>
      </c>
      <c r="U376" t="str">
        <f>HYPERLINK("https://docs.wto.org/imrd/directdoc.asp?DDFDocuments/v/G/TBTN26/CHN2225.docx", "https://docs.wto.org/imrd/directdoc.asp?DDFDocuments/v/G/TBTN26/CHN2225.docx")</f>
        <v>https://docs.wto.org/imrd/directdoc.asp?DDFDocuments/v/G/TBTN26/CHN2225.docx</v>
      </c>
      <c r="V376" t="s">
        <v>46</v>
      </c>
      <c r="W376" t="s">
        <v>47</v>
      </c>
      <c r="X376" t="s">
        <v>47</v>
      </c>
      <c r="Y376" t="s">
        <v>47</v>
      </c>
      <c r="Z376" t="s">
        <v>47</v>
      </c>
      <c r="AA376" t="s">
        <v>47</v>
      </c>
      <c r="AB376" t="s">
        <v>47</v>
      </c>
      <c r="AC376" s="2" t="s">
        <v>41</v>
      </c>
      <c r="AD376" t="s">
        <v>41</v>
      </c>
      <c r="AE376" t="s">
        <v>41</v>
      </c>
      <c r="AF376" t="s">
        <v>41</v>
      </c>
      <c r="AG376" t="s">
        <v>41</v>
      </c>
      <c r="AH376" t="s">
        <v>41</v>
      </c>
      <c r="AI376" s="2" t="s">
        <v>41</v>
      </c>
    </row>
    <row r="377" spans="1:35" ht="60" x14ac:dyDescent="0.25">
      <c r="A377" s="8" t="s">
        <v>1592</v>
      </c>
      <c r="B377" s="6" t="s">
        <v>34</v>
      </c>
      <c r="C377" s="7">
        <v>46097</v>
      </c>
      <c r="D377" s="9" t="str">
        <f>HYPERLINK("https://www.epingalert.org/en/Search?viewData= G/TBT/N/CHN/2226"," G/TBT/N/CHN/2226")</f>
        <v xml:space="preserve"> G/TBT/N/CHN/2226</v>
      </c>
      <c r="E377" s="8" t="s">
        <v>1590</v>
      </c>
      <c r="F377" s="8" t="s">
        <v>1591</v>
      </c>
      <c r="H377" s="8" t="s">
        <v>1593</v>
      </c>
      <c r="I377" s="8" t="s">
        <v>1594</v>
      </c>
      <c r="J377" s="8" t="s">
        <v>271</v>
      </c>
      <c r="K377" s="8" t="s">
        <v>41</v>
      </c>
      <c r="L377" s="8" t="s">
        <v>41</v>
      </c>
      <c r="M377" s="6"/>
      <c r="N377" s="7">
        <v>46157</v>
      </c>
      <c r="O377" s="7" t="s">
        <v>42</v>
      </c>
      <c r="P377" s="7" t="s">
        <v>253</v>
      </c>
      <c r="Q377" s="6" t="s">
        <v>44</v>
      </c>
      <c r="R377" s="8" t="s">
        <v>1595</v>
      </c>
      <c r="S377" t="str">
        <f>HYPERLINK("https://docs.wto.org/imrd/directdoc.asp?DDFDocuments/t/G/TBTN26/CHN2226.docx", "https://docs.wto.org/imrd/directdoc.asp?DDFDocuments/t/G/TBTN26/CHN2226.docx")</f>
        <v>https://docs.wto.org/imrd/directdoc.asp?DDFDocuments/t/G/TBTN26/CHN2226.docx</v>
      </c>
      <c r="T377" t="str">
        <f>HYPERLINK("https://docs.wto.org/imrd/directdoc.asp?DDFDocuments/u/G/TBTN26/CHN2226.docx", "https://docs.wto.org/imrd/directdoc.asp?DDFDocuments/u/G/TBTN26/CHN2226.docx")</f>
        <v>https://docs.wto.org/imrd/directdoc.asp?DDFDocuments/u/G/TBTN26/CHN2226.docx</v>
      </c>
      <c r="U377" t="str">
        <f>HYPERLINK("https://docs.wto.org/imrd/directdoc.asp?DDFDocuments/v/G/TBTN26/CHN2226.docx", "https://docs.wto.org/imrd/directdoc.asp?DDFDocuments/v/G/TBTN26/CHN2226.docx")</f>
        <v>https://docs.wto.org/imrd/directdoc.asp?DDFDocuments/v/G/TBTN26/CHN2226.docx</v>
      </c>
      <c r="V377" t="s">
        <v>46</v>
      </c>
      <c r="W377" t="s">
        <v>47</v>
      </c>
      <c r="X377" t="s">
        <v>47</v>
      </c>
      <c r="Y377" t="s">
        <v>47</v>
      </c>
      <c r="Z377" t="s">
        <v>47</v>
      </c>
      <c r="AA377" t="s">
        <v>47</v>
      </c>
      <c r="AB377" t="s">
        <v>47</v>
      </c>
      <c r="AC377" s="2" t="s">
        <v>41</v>
      </c>
      <c r="AD377" t="s">
        <v>41</v>
      </c>
      <c r="AE377" t="s">
        <v>41</v>
      </c>
      <c r="AF377" t="s">
        <v>41</v>
      </c>
      <c r="AG377" t="s">
        <v>41</v>
      </c>
      <c r="AH377" t="s">
        <v>41</v>
      </c>
      <c r="AI377" s="2" t="s">
        <v>41</v>
      </c>
    </row>
    <row r="378" spans="1:35" ht="45" x14ac:dyDescent="0.25">
      <c r="A378" s="8" t="s">
        <v>1598</v>
      </c>
      <c r="B378" s="6" t="s">
        <v>34</v>
      </c>
      <c r="C378" s="7">
        <v>46097</v>
      </c>
      <c r="D378" s="9" t="str">
        <f>HYPERLINK("https://www.epingalert.org/en/Search?viewData= G/TBT/N/CHN/2227"," G/TBT/N/CHN/2227")</f>
        <v xml:space="preserve"> G/TBT/N/CHN/2227</v>
      </c>
      <c r="E378" s="8" t="s">
        <v>1596</v>
      </c>
      <c r="F378" s="8" t="s">
        <v>1597</v>
      </c>
      <c r="H378" s="8" t="s">
        <v>1599</v>
      </c>
      <c r="I378" s="8" t="s">
        <v>459</v>
      </c>
      <c r="J378" s="8" t="s">
        <v>466</v>
      </c>
      <c r="K378" s="8" t="s">
        <v>41</v>
      </c>
      <c r="L378" s="8" t="s">
        <v>41</v>
      </c>
      <c r="M378" s="6"/>
      <c r="N378" s="7">
        <v>46157</v>
      </c>
      <c r="O378" s="7" t="s">
        <v>42</v>
      </c>
      <c r="P378" s="7">
        <v>46753</v>
      </c>
      <c r="Q378" s="6" t="s">
        <v>44</v>
      </c>
      <c r="R378" s="8" t="s">
        <v>1600</v>
      </c>
      <c r="S378" t="str">
        <f>HYPERLINK("https://docs.wto.org/imrd/directdoc.asp?DDFDocuments/t/G/TBTN26/CHN2227.docx", "https://docs.wto.org/imrd/directdoc.asp?DDFDocuments/t/G/TBTN26/CHN2227.docx")</f>
        <v>https://docs.wto.org/imrd/directdoc.asp?DDFDocuments/t/G/TBTN26/CHN2227.docx</v>
      </c>
      <c r="T378" t="str">
        <f>HYPERLINK("https://docs.wto.org/imrd/directdoc.asp?DDFDocuments/u/G/TBTN26/CHN2227.docx", "https://docs.wto.org/imrd/directdoc.asp?DDFDocuments/u/G/TBTN26/CHN2227.docx")</f>
        <v>https://docs.wto.org/imrd/directdoc.asp?DDFDocuments/u/G/TBTN26/CHN2227.docx</v>
      </c>
      <c r="U378" t="str">
        <f>HYPERLINK("https://docs.wto.org/imrd/directdoc.asp?DDFDocuments/v/G/TBTN26/CHN2227.docx", "https://docs.wto.org/imrd/directdoc.asp?DDFDocuments/v/G/TBTN26/CHN2227.docx")</f>
        <v>https://docs.wto.org/imrd/directdoc.asp?DDFDocuments/v/G/TBTN26/CHN2227.docx</v>
      </c>
      <c r="V378" t="s">
        <v>46</v>
      </c>
      <c r="W378" t="s">
        <v>47</v>
      </c>
      <c r="X378" t="s">
        <v>47</v>
      </c>
      <c r="Y378" t="s">
        <v>47</v>
      </c>
      <c r="Z378" t="s">
        <v>47</v>
      </c>
      <c r="AA378" t="s">
        <v>47</v>
      </c>
      <c r="AB378" t="s">
        <v>47</v>
      </c>
      <c r="AC378" s="2" t="s">
        <v>1601</v>
      </c>
      <c r="AD378" t="s">
        <v>41</v>
      </c>
      <c r="AE378" t="s">
        <v>41</v>
      </c>
      <c r="AF378" t="s">
        <v>41</v>
      </c>
      <c r="AG378" t="s">
        <v>41</v>
      </c>
      <c r="AH378" t="s">
        <v>41</v>
      </c>
      <c r="AI378" s="2" t="s">
        <v>41</v>
      </c>
    </row>
    <row r="379" spans="1:35" ht="60" x14ac:dyDescent="0.25">
      <c r="A379" s="8" t="s">
        <v>1604</v>
      </c>
      <c r="B379" s="6" t="s">
        <v>34</v>
      </c>
      <c r="C379" s="7">
        <v>46097</v>
      </c>
      <c r="D379" s="9" t="str">
        <f>HYPERLINK("https://www.epingalert.org/en/Search?viewData= G/TBT/N/CHN/2228"," G/TBT/N/CHN/2228")</f>
        <v xml:space="preserve"> G/TBT/N/CHN/2228</v>
      </c>
      <c r="E379" s="8" t="s">
        <v>1602</v>
      </c>
      <c r="F379" s="8" t="s">
        <v>1603</v>
      </c>
      <c r="H379" s="8" t="s">
        <v>1605</v>
      </c>
      <c r="I379" s="8" t="s">
        <v>1606</v>
      </c>
      <c r="J379" s="8" t="s">
        <v>75</v>
      </c>
      <c r="K379" s="8" t="s">
        <v>41</v>
      </c>
      <c r="L379" s="8" t="s">
        <v>41</v>
      </c>
      <c r="M379" s="6"/>
      <c r="N379" s="7">
        <v>46157</v>
      </c>
      <c r="O379" s="7" t="s">
        <v>42</v>
      </c>
      <c r="P379" s="7">
        <v>46569</v>
      </c>
      <c r="Q379" s="6" t="s">
        <v>44</v>
      </c>
      <c r="R379" s="8" t="s">
        <v>1607</v>
      </c>
      <c r="S379" t="str">
        <f>HYPERLINK("https://docs.wto.org/imrd/directdoc.asp?DDFDocuments/t/G/TBTN26/CHN2228.docx", "https://docs.wto.org/imrd/directdoc.asp?DDFDocuments/t/G/TBTN26/CHN2228.docx")</f>
        <v>https://docs.wto.org/imrd/directdoc.asp?DDFDocuments/t/G/TBTN26/CHN2228.docx</v>
      </c>
      <c r="T379" t="str">
        <f>HYPERLINK("https://docs.wto.org/imrd/directdoc.asp?DDFDocuments/u/G/TBTN26/CHN2228.docx", "https://docs.wto.org/imrd/directdoc.asp?DDFDocuments/u/G/TBTN26/CHN2228.docx")</f>
        <v>https://docs.wto.org/imrd/directdoc.asp?DDFDocuments/u/G/TBTN26/CHN2228.docx</v>
      </c>
      <c r="U379" t="str">
        <f>HYPERLINK("https://docs.wto.org/imrd/directdoc.asp?DDFDocuments/v/G/TBTN26/CHN2228.docx", "https://docs.wto.org/imrd/directdoc.asp?DDFDocuments/v/G/TBTN26/CHN2228.docx")</f>
        <v>https://docs.wto.org/imrd/directdoc.asp?DDFDocuments/v/G/TBTN26/CHN2228.docx</v>
      </c>
      <c r="V379" t="s">
        <v>46</v>
      </c>
      <c r="W379" t="s">
        <v>47</v>
      </c>
      <c r="X379" t="s">
        <v>47</v>
      </c>
      <c r="Y379" t="s">
        <v>47</v>
      </c>
      <c r="Z379" t="s">
        <v>47</v>
      </c>
      <c r="AA379" t="s">
        <v>47</v>
      </c>
      <c r="AB379" t="s">
        <v>47</v>
      </c>
      <c r="AC379" s="2" t="s">
        <v>41</v>
      </c>
      <c r="AD379" t="s">
        <v>41</v>
      </c>
      <c r="AE379" t="s">
        <v>41</v>
      </c>
      <c r="AF379" t="s">
        <v>41</v>
      </c>
      <c r="AG379" t="s">
        <v>41</v>
      </c>
      <c r="AH379" t="s">
        <v>41</v>
      </c>
      <c r="AI379" s="2" t="s">
        <v>41</v>
      </c>
    </row>
    <row r="380" spans="1:35" ht="60" x14ac:dyDescent="0.25">
      <c r="A380" s="8" t="s">
        <v>1610</v>
      </c>
      <c r="B380" s="6" t="s">
        <v>34</v>
      </c>
      <c r="C380" s="7">
        <v>46097</v>
      </c>
      <c r="D380" s="9" t="str">
        <f>HYPERLINK("https://www.epingalert.org/en/Search?viewData= G/TBT/N/CHN/2229"," G/TBT/N/CHN/2229")</f>
        <v xml:space="preserve"> G/TBT/N/CHN/2229</v>
      </c>
      <c r="E380" s="8" t="s">
        <v>1608</v>
      </c>
      <c r="F380" s="8" t="s">
        <v>1609</v>
      </c>
      <c r="H380" s="8" t="s">
        <v>1611</v>
      </c>
      <c r="I380" s="8" t="s">
        <v>1612</v>
      </c>
      <c r="J380" s="8" t="s">
        <v>466</v>
      </c>
      <c r="K380" s="8" t="s">
        <v>41</v>
      </c>
      <c r="L380" s="8" t="s">
        <v>41</v>
      </c>
      <c r="M380" s="6"/>
      <c r="N380" s="7">
        <v>46157</v>
      </c>
      <c r="O380" s="7" t="s">
        <v>42</v>
      </c>
      <c r="P380" s="7">
        <v>46388</v>
      </c>
      <c r="Q380" s="6" t="s">
        <v>44</v>
      </c>
      <c r="R380" s="8" t="s">
        <v>1613</v>
      </c>
      <c r="S380" t="str">
        <f>HYPERLINK("https://docs.wto.org/imrd/directdoc.asp?DDFDocuments/t/G/TBTN26/CHN2229.docx", "https://docs.wto.org/imrd/directdoc.asp?DDFDocuments/t/G/TBTN26/CHN2229.docx")</f>
        <v>https://docs.wto.org/imrd/directdoc.asp?DDFDocuments/t/G/TBTN26/CHN2229.docx</v>
      </c>
      <c r="T380" t="str">
        <f>HYPERLINK("https://docs.wto.org/imrd/directdoc.asp?DDFDocuments/u/G/TBTN26/CHN2229.docx", "https://docs.wto.org/imrd/directdoc.asp?DDFDocuments/u/G/TBTN26/CHN2229.docx")</f>
        <v>https://docs.wto.org/imrd/directdoc.asp?DDFDocuments/u/G/TBTN26/CHN2229.docx</v>
      </c>
      <c r="U380" t="str">
        <f>HYPERLINK("https://docs.wto.org/imrd/directdoc.asp?DDFDocuments/v/G/TBTN26/CHN2229.docx", "https://docs.wto.org/imrd/directdoc.asp?DDFDocuments/v/G/TBTN26/CHN2229.docx")</f>
        <v>https://docs.wto.org/imrd/directdoc.asp?DDFDocuments/v/G/TBTN26/CHN2229.docx</v>
      </c>
      <c r="V380" t="s">
        <v>46</v>
      </c>
      <c r="W380" t="s">
        <v>47</v>
      </c>
      <c r="X380" t="s">
        <v>47</v>
      </c>
      <c r="Y380" t="s">
        <v>47</v>
      </c>
      <c r="Z380" t="s">
        <v>47</v>
      </c>
      <c r="AA380" t="s">
        <v>47</v>
      </c>
      <c r="AB380" t="s">
        <v>47</v>
      </c>
      <c r="AC380" s="2" t="s">
        <v>41</v>
      </c>
      <c r="AD380" t="s">
        <v>41</v>
      </c>
      <c r="AE380" t="s">
        <v>41</v>
      </c>
      <c r="AF380" t="s">
        <v>41</v>
      </c>
      <c r="AG380" t="s">
        <v>41</v>
      </c>
      <c r="AH380" t="s">
        <v>41</v>
      </c>
      <c r="AI380" s="2" t="s">
        <v>41</v>
      </c>
    </row>
    <row r="381" spans="1:35" ht="45" x14ac:dyDescent="0.25">
      <c r="A381" s="8" t="s">
        <v>1616</v>
      </c>
      <c r="B381" s="6" t="s">
        <v>34</v>
      </c>
      <c r="C381" s="7">
        <v>46097</v>
      </c>
      <c r="D381" s="9" t="str">
        <f>HYPERLINK("https://www.epingalert.org/en/Search?viewData= G/TBT/N/CHN/2230"," G/TBT/N/CHN/2230")</f>
        <v xml:space="preserve"> G/TBT/N/CHN/2230</v>
      </c>
      <c r="E381" s="8" t="s">
        <v>1614</v>
      </c>
      <c r="F381" s="8" t="s">
        <v>1615</v>
      </c>
      <c r="H381" s="8" t="s">
        <v>1617</v>
      </c>
      <c r="I381" s="8" t="s">
        <v>459</v>
      </c>
      <c r="J381" s="8" t="s">
        <v>466</v>
      </c>
      <c r="K381" s="8" t="s">
        <v>41</v>
      </c>
      <c r="L381" s="8" t="s">
        <v>41</v>
      </c>
      <c r="M381" s="6"/>
      <c r="N381" s="7">
        <v>46157</v>
      </c>
      <c r="O381" s="7" t="s">
        <v>42</v>
      </c>
      <c r="P381" s="7">
        <v>46569</v>
      </c>
      <c r="Q381" s="6" t="s">
        <v>44</v>
      </c>
      <c r="R381" s="8" t="s">
        <v>1618</v>
      </c>
      <c r="S381" t="str">
        <f>HYPERLINK("https://docs.wto.org/imrd/directdoc.asp?DDFDocuments/t/G/TBTN26/CHN2230.docx", "https://docs.wto.org/imrd/directdoc.asp?DDFDocuments/t/G/TBTN26/CHN2230.docx")</f>
        <v>https://docs.wto.org/imrd/directdoc.asp?DDFDocuments/t/G/TBTN26/CHN2230.docx</v>
      </c>
      <c r="T381" t="str">
        <f>HYPERLINK("https://docs.wto.org/imrd/directdoc.asp?DDFDocuments/u/G/TBTN26/CHN2230.docx", "https://docs.wto.org/imrd/directdoc.asp?DDFDocuments/u/G/TBTN26/CHN2230.docx")</f>
        <v>https://docs.wto.org/imrd/directdoc.asp?DDFDocuments/u/G/TBTN26/CHN2230.docx</v>
      </c>
      <c r="U381" t="str">
        <f>HYPERLINK("https://docs.wto.org/imrd/directdoc.asp?DDFDocuments/v/G/TBTN26/CHN2230.docx", "https://docs.wto.org/imrd/directdoc.asp?DDFDocuments/v/G/TBTN26/CHN2230.docx")</f>
        <v>https://docs.wto.org/imrd/directdoc.asp?DDFDocuments/v/G/TBTN26/CHN2230.docx</v>
      </c>
      <c r="V381" t="s">
        <v>46</v>
      </c>
      <c r="W381" t="s">
        <v>47</v>
      </c>
      <c r="X381" t="s">
        <v>47</v>
      </c>
      <c r="Y381" t="s">
        <v>47</v>
      </c>
      <c r="Z381" t="s">
        <v>47</v>
      </c>
      <c r="AA381" t="s">
        <v>47</v>
      </c>
      <c r="AB381" t="s">
        <v>47</v>
      </c>
      <c r="AC381" s="2" t="s">
        <v>41</v>
      </c>
      <c r="AD381" t="s">
        <v>41</v>
      </c>
      <c r="AE381" t="s">
        <v>41</v>
      </c>
      <c r="AF381" t="s">
        <v>41</v>
      </c>
      <c r="AG381" t="s">
        <v>41</v>
      </c>
      <c r="AH381" t="s">
        <v>41</v>
      </c>
      <c r="AI381" s="2" t="s">
        <v>41</v>
      </c>
    </row>
    <row r="382" spans="1:35" ht="75" x14ac:dyDescent="0.25">
      <c r="A382" s="8" t="s">
        <v>1621</v>
      </c>
      <c r="B382" s="6" t="s">
        <v>34</v>
      </c>
      <c r="C382" s="7">
        <v>46097</v>
      </c>
      <c r="D382" s="9" t="str">
        <f>HYPERLINK("https://www.epingalert.org/en/Search?viewData= G/TBT/N/CHN/2231"," G/TBT/N/CHN/2231")</f>
        <v xml:space="preserve"> G/TBT/N/CHN/2231</v>
      </c>
      <c r="E382" s="8" t="s">
        <v>1619</v>
      </c>
      <c r="F382" s="8" t="s">
        <v>1620</v>
      </c>
      <c r="H382" s="8" t="s">
        <v>1622</v>
      </c>
      <c r="I382" s="8" t="s">
        <v>459</v>
      </c>
      <c r="J382" s="8" t="s">
        <v>466</v>
      </c>
      <c r="K382" s="8" t="s">
        <v>41</v>
      </c>
      <c r="L382" s="8" t="s">
        <v>41</v>
      </c>
      <c r="M382" s="6"/>
      <c r="N382" s="7">
        <v>46157</v>
      </c>
      <c r="O382" s="7" t="s">
        <v>42</v>
      </c>
      <c r="P382" s="7">
        <v>46569</v>
      </c>
      <c r="Q382" s="6" t="s">
        <v>44</v>
      </c>
      <c r="R382" s="8" t="s">
        <v>1623</v>
      </c>
      <c r="S382" t="str">
        <f>HYPERLINK("https://docs.wto.org/imrd/directdoc.asp?DDFDocuments/t/G/TBTN26/CHN2231.docx", "https://docs.wto.org/imrd/directdoc.asp?DDFDocuments/t/G/TBTN26/CHN2231.docx")</f>
        <v>https://docs.wto.org/imrd/directdoc.asp?DDFDocuments/t/G/TBTN26/CHN2231.docx</v>
      </c>
      <c r="T382" t="str">
        <f>HYPERLINK("https://docs.wto.org/imrd/directdoc.asp?DDFDocuments/u/G/TBTN26/CHN2231.docx", "https://docs.wto.org/imrd/directdoc.asp?DDFDocuments/u/G/TBTN26/CHN2231.docx")</f>
        <v>https://docs.wto.org/imrd/directdoc.asp?DDFDocuments/u/G/TBTN26/CHN2231.docx</v>
      </c>
      <c r="U382" t="str">
        <f>HYPERLINK("https://docs.wto.org/imrd/directdoc.asp?DDFDocuments/v/G/TBTN26/CHN2231.docx", "https://docs.wto.org/imrd/directdoc.asp?DDFDocuments/v/G/TBTN26/CHN2231.docx")</f>
        <v>https://docs.wto.org/imrd/directdoc.asp?DDFDocuments/v/G/TBTN26/CHN2231.docx</v>
      </c>
      <c r="V382" t="s">
        <v>46</v>
      </c>
      <c r="W382" t="s">
        <v>47</v>
      </c>
      <c r="X382" t="s">
        <v>47</v>
      </c>
      <c r="Y382" t="s">
        <v>47</v>
      </c>
      <c r="Z382" t="s">
        <v>47</v>
      </c>
      <c r="AA382" t="s">
        <v>47</v>
      </c>
      <c r="AB382" t="s">
        <v>47</v>
      </c>
      <c r="AC382" s="2" t="s">
        <v>41</v>
      </c>
      <c r="AD382" t="s">
        <v>41</v>
      </c>
      <c r="AE382" t="s">
        <v>41</v>
      </c>
      <c r="AF382" t="s">
        <v>41</v>
      </c>
      <c r="AG382" t="s">
        <v>41</v>
      </c>
      <c r="AH382" t="s">
        <v>41</v>
      </c>
      <c r="AI382" s="2" t="s">
        <v>41</v>
      </c>
    </row>
    <row r="383" spans="1:35" ht="90" x14ac:dyDescent="0.25">
      <c r="A383" s="8" t="s">
        <v>1626</v>
      </c>
      <c r="B383" s="6" t="s">
        <v>34</v>
      </c>
      <c r="C383" s="7">
        <v>46097</v>
      </c>
      <c r="D383" s="9" t="str">
        <f>HYPERLINK("https://www.epingalert.org/en/Search?viewData= G/TBT/N/CHN/2232"," G/TBT/N/CHN/2232")</f>
        <v xml:space="preserve"> G/TBT/N/CHN/2232</v>
      </c>
      <c r="E383" s="8" t="s">
        <v>1624</v>
      </c>
      <c r="F383" s="8" t="s">
        <v>1625</v>
      </c>
      <c r="H383" s="8" t="s">
        <v>1627</v>
      </c>
      <c r="I383" s="8" t="s">
        <v>1628</v>
      </c>
      <c r="J383" s="8" t="s">
        <v>1629</v>
      </c>
      <c r="K383" s="8" t="s">
        <v>41</v>
      </c>
      <c r="L383" s="8" t="s">
        <v>41</v>
      </c>
      <c r="M383" s="6"/>
      <c r="N383" s="7">
        <v>46157</v>
      </c>
      <c r="O383" s="7" t="s">
        <v>42</v>
      </c>
      <c r="P383" s="7" t="s">
        <v>42</v>
      </c>
      <c r="Q383" s="6" t="s">
        <v>44</v>
      </c>
      <c r="R383" s="8" t="s">
        <v>1630</v>
      </c>
      <c r="S383" t="str">
        <f>HYPERLINK("https://docs.wto.org/imrd/directdoc.asp?DDFDocuments/t/G/TBTN26/CHN2232.docx", "https://docs.wto.org/imrd/directdoc.asp?DDFDocuments/t/G/TBTN26/CHN2232.docx")</f>
        <v>https://docs.wto.org/imrd/directdoc.asp?DDFDocuments/t/G/TBTN26/CHN2232.docx</v>
      </c>
      <c r="T383" t="str">
        <f>HYPERLINK("https://docs.wto.org/imrd/directdoc.asp?DDFDocuments/u/G/TBTN26/CHN2232.docx", "https://docs.wto.org/imrd/directdoc.asp?DDFDocuments/u/G/TBTN26/CHN2232.docx")</f>
        <v>https://docs.wto.org/imrd/directdoc.asp?DDFDocuments/u/G/TBTN26/CHN2232.docx</v>
      </c>
      <c r="U383" t="str">
        <f>HYPERLINK("https://docs.wto.org/imrd/directdoc.asp?DDFDocuments/v/G/TBTN26/CHN2232.docx", "https://docs.wto.org/imrd/directdoc.asp?DDFDocuments/v/G/TBTN26/CHN2232.docx")</f>
        <v>https://docs.wto.org/imrd/directdoc.asp?DDFDocuments/v/G/TBTN26/CHN2232.docx</v>
      </c>
      <c r="V383" t="s">
        <v>46</v>
      </c>
      <c r="W383" t="s">
        <v>47</v>
      </c>
      <c r="X383" t="s">
        <v>47</v>
      </c>
      <c r="Y383" t="s">
        <v>47</v>
      </c>
      <c r="Z383" t="s">
        <v>47</v>
      </c>
      <c r="AA383" t="s">
        <v>47</v>
      </c>
      <c r="AB383" t="s">
        <v>47</v>
      </c>
      <c r="AC383" s="2" t="s">
        <v>1631</v>
      </c>
      <c r="AD383" t="s">
        <v>41</v>
      </c>
      <c r="AE383" t="s">
        <v>41</v>
      </c>
      <c r="AF383" t="s">
        <v>41</v>
      </c>
      <c r="AG383" t="s">
        <v>41</v>
      </c>
      <c r="AH383" t="s">
        <v>41</v>
      </c>
      <c r="AI383" s="2" t="s">
        <v>41</v>
      </c>
    </row>
    <row r="384" spans="1:35" ht="135" x14ac:dyDescent="0.25">
      <c r="A384" s="8" t="s">
        <v>1635</v>
      </c>
      <c r="B384" s="6" t="s">
        <v>1632</v>
      </c>
      <c r="C384" s="7">
        <v>46097</v>
      </c>
      <c r="D384" s="9" t="str">
        <f>HYPERLINK("https://www.epingalert.org/en/Search?viewData= G/TBT/N/MMR/13"," G/TBT/N/MMR/13")</f>
        <v xml:space="preserve"> G/TBT/N/MMR/13</v>
      </c>
      <c r="E384" s="8" t="s">
        <v>1633</v>
      </c>
      <c r="F384" s="8" t="s">
        <v>1634</v>
      </c>
      <c r="H384" s="8" t="s">
        <v>1636</v>
      </c>
      <c r="I384" s="8" t="s">
        <v>933</v>
      </c>
      <c r="J384" s="8" t="s">
        <v>1637</v>
      </c>
      <c r="K384" s="8" t="s">
        <v>1638</v>
      </c>
      <c r="L384" s="8" t="s">
        <v>630</v>
      </c>
      <c r="M384" s="6"/>
      <c r="N384" s="7">
        <v>46203</v>
      </c>
      <c r="O384" s="7">
        <v>46042</v>
      </c>
      <c r="P384" s="7">
        <v>46588</v>
      </c>
      <c r="Q384" s="6" t="s">
        <v>44</v>
      </c>
      <c r="R384" s="8" t="s">
        <v>1639</v>
      </c>
      <c r="S384" t="str">
        <f>HYPERLINK("https://docs.wto.org/imrd/directdoc.asp?DDFDocuments/t/G/TBTN26/MMR13.docx", "https://docs.wto.org/imrd/directdoc.asp?DDFDocuments/t/G/TBTN26/MMR13.docx")</f>
        <v>https://docs.wto.org/imrd/directdoc.asp?DDFDocuments/t/G/TBTN26/MMR13.docx</v>
      </c>
      <c r="T384" t="str">
        <f>HYPERLINK("https://docs.wto.org/imrd/directdoc.asp?DDFDocuments/u/G/TBTN26/MMR13.docx", "https://docs.wto.org/imrd/directdoc.asp?DDFDocuments/u/G/TBTN26/MMR13.docx")</f>
        <v>https://docs.wto.org/imrd/directdoc.asp?DDFDocuments/u/G/TBTN26/MMR13.docx</v>
      </c>
      <c r="U384" t="str">
        <f>HYPERLINK("https://docs.wto.org/imrd/directdoc.asp?DDFDocuments/v/G/TBTN26/MMR13.docx", "https://docs.wto.org/imrd/directdoc.asp?DDFDocuments/v/G/TBTN26/MMR13.docx")</f>
        <v>https://docs.wto.org/imrd/directdoc.asp?DDFDocuments/v/G/TBTN26/MMR13.docx</v>
      </c>
      <c r="V384" t="s">
        <v>46</v>
      </c>
      <c r="W384" t="s">
        <v>47</v>
      </c>
      <c r="X384" t="s">
        <v>47</v>
      </c>
      <c r="Y384" t="s">
        <v>47</v>
      </c>
      <c r="Z384" t="s">
        <v>47</v>
      </c>
      <c r="AA384" t="s">
        <v>47</v>
      </c>
      <c r="AB384" t="s">
        <v>47</v>
      </c>
      <c r="AC384" s="2" t="s">
        <v>41</v>
      </c>
      <c r="AD384" t="s">
        <v>41</v>
      </c>
      <c r="AE384" t="s">
        <v>41</v>
      </c>
      <c r="AF384" t="s">
        <v>41</v>
      </c>
      <c r="AG384" t="s">
        <v>41</v>
      </c>
      <c r="AH384" t="s">
        <v>41</v>
      </c>
      <c r="AI384" s="2" t="s">
        <v>41</v>
      </c>
    </row>
    <row r="385" spans="1:35" ht="135" x14ac:dyDescent="0.25">
      <c r="A385" s="8" t="s">
        <v>1642</v>
      </c>
      <c r="B385" s="6" t="s">
        <v>274</v>
      </c>
      <c r="C385" s="7">
        <v>46094</v>
      </c>
      <c r="D385" s="9" t="str">
        <f>HYPERLINK("https://www.epingalert.org/en/Search?viewData= G/TBT/N/BDI/726, G/TBT/N/KEN/1999, G/TBT/N/RWA/1368, G/TBT/N/TZA/1542, G/TBT/N/UGA/2325"," G/TBT/N/BDI/726, G/TBT/N/KEN/1999, G/TBT/N/RWA/1368, G/TBT/N/TZA/1542, G/TBT/N/UGA/2325")</f>
        <v xml:space="preserve"> G/TBT/N/BDI/726, G/TBT/N/KEN/1999, G/TBT/N/RWA/1368, G/TBT/N/TZA/1542, G/TBT/N/UGA/2325</v>
      </c>
      <c r="E385" s="8" t="s">
        <v>1640</v>
      </c>
      <c r="F385" s="8" t="s">
        <v>1641</v>
      </c>
      <c r="H385" s="8" t="s">
        <v>1643</v>
      </c>
      <c r="I385" s="8" t="s">
        <v>954</v>
      </c>
      <c r="J385" s="8" t="s">
        <v>538</v>
      </c>
      <c r="K385" s="8" t="s">
        <v>41</v>
      </c>
      <c r="L385" s="8" t="s">
        <v>41</v>
      </c>
      <c r="M385" s="6"/>
      <c r="N385" s="7">
        <v>46154</v>
      </c>
      <c r="O385" s="7" t="s">
        <v>42</v>
      </c>
      <c r="P385" s="7" t="s">
        <v>42</v>
      </c>
      <c r="Q385" s="6" t="s">
        <v>44</v>
      </c>
      <c r="R385" s="8" t="s">
        <v>1644</v>
      </c>
      <c r="S385" t="str">
        <f>HYPERLINK("https://docs.wto.org/imrd/directdoc.asp?DDFDocuments/t/G/TBTN26/BDI726.docx", "https://docs.wto.org/imrd/directdoc.asp?DDFDocuments/t/G/TBTN26/BDI726.docx")</f>
        <v>https://docs.wto.org/imrd/directdoc.asp?DDFDocuments/t/G/TBTN26/BDI726.docx</v>
      </c>
      <c r="T385" t="str">
        <f>HYPERLINK("https://docs.wto.org/imrd/directdoc.asp?DDFDocuments/u/G/TBTN26/BDI726.docx", "https://docs.wto.org/imrd/directdoc.asp?DDFDocuments/u/G/TBTN26/BDI726.docx")</f>
        <v>https://docs.wto.org/imrd/directdoc.asp?DDFDocuments/u/G/TBTN26/BDI726.docx</v>
      </c>
      <c r="U385" t="str">
        <f>HYPERLINK("https://docs.wto.org/imrd/directdoc.asp?DDFDocuments/v/G/TBTN26/BDI726.docx", "https://docs.wto.org/imrd/directdoc.asp?DDFDocuments/v/G/TBTN26/BDI726.docx")</f>
        <v>https://docs.wto.org/imrd/directdoc.asp?DDFDocuments/v/G/TBTN26/BDI726.docx</v>
      </c>
      <c r="V385" t="s">
        <v>47</v>
      </c>
      <c r="W385" t="s">
        <v>47</v>
      </c>
      <c r="X385" t="s">
        <v>46</v>
      </c>
      <c r="Y385" t="s">
        <v>47</v>
      </c>
      <c r="Z385" t="s">
        <v>47</v>
      </c>
      <c r="AA385" t="s">
        <v>47</v>
      </c>
      <c r="AB385" t="s">
        <v>47</v>
      </c>
      <c r="AC385" s="2" t="s">
        <v>1645</v>
      </c>
      <c r="AD385" t="s">
        <v>41</v>
      </c>
      <c r="AE385" t="s">
        <v>41</v>
      </c>
      <c r="AF385" t="s">
        <v>41</v>
      </c>
      <c r="AG385" t="s">
        <v>41</v>
      </c>
      <c r="AH385" t="s">
        <v>41</v>
      </c>
      <c r="AI385" s="2" t="s">
        <v>41</v>
      </c>
    </row>
    <row r="386" spans="1:35" ht="135" x14ac:dyDescent="0.25">
      <c r="A386" s="8" t="s">
        <v>1642</v>
      </c>
      <c r="B386" s="6" t="s">
        <v>283</v>
      </c>
      <c r="C386" s="7">
        <v>46094</v>
      </c>
      <c r="D386" s="9" t="str">
        <f>HYPERLINK("https://www.epingalert.org/en/Search?viewData= G/TBT/N/BDI/726, G/TBT/N/KEN/1999, G/TBT/N/RWA/1368, G/TBT/N/TZA/1542, G/TBT/N/UGA/2325"," G/TBT/N/BDI/726, G/TBT/N/KEN/1999, G/TBT/N/RWA/1368, G/TBT/N/TZA/1542, G/TBT/N/UGA/2325")</f>
        <v xml:space="preserve"> G/TBT/N/BDI/726, G/TBT/N/KEN/1999, G/TBT/N/RWA/1368, G/TBT/N/TZA/1542, G/TBT/N/UGA/2325</v>
      </c>
      <c r="E386" s="8" t="s">
        <v>1640</v>
      </c>
      <c r="F386" s="8" t="s">
        <v>1641</v>
      </c>
      <c r="H386" s="8" t="s">
        <v>1643</v>
      </c>
      <c r="I386" s="8" t="s">
        <v>954</v>
      </c>
      <c r="J386" s="8" t="s">
        <v>538</v>
      </c>
      <c r="K386" s="8" t="s">
        <v>41</v>
      </c>
      <c r="L386" s="8" t="s">
        <v>41</v>
      </c>
      <c r="M386" s="6"/>
      <c r="N386" s="7">
        <v>46154</v>
      </c>
      <c r="O386" s="7" t="s">
        <v>42</v>
      </c>
      <c r="P386" s="7" t="s">
        <v>42</v>
      </c>
      <c r="Q386" s="6" t="s">
        <v>44</v>
      </c>
      <c r="R386" s="8" t="s">
        <v>1644</v>
      </c>
      <c r="S386" t="str">
        <f>HYPERLINK("https://docs.wto.org/imrd/directdoc.asp?DDFDocuments/t/G/TBTN26/BDI726.docx", "https://docs.wto.org/imrd/directdoc.asp?DDFDocuments/t/G/TBTN26/BDI726.docx")</f>
        <v>https://docs.wto.org/imrd/directdoc.asp?DDFDocuments/t/G/TBTN26/BDI726.docx</v>
      </c>
      <c r="T386" t="str">
        <f>HYPERLINK("https://docs.wto.org/imrd/directdoc.asp?DDFDocuments/u/G/TBTN26/BDI726.docx", "https://docs.wto.org/imrd/directdoc.asp?DDFDocuments/u/G/TBTN26/BDI726.docx")</f>
        <v>https://docs.wto.org/imrd/directdoc.asp?DDFDocuments/u/G/TBTN26/BDI726.docx</v>
      </c>
      <c r="U386" t="str">
        <f>HYPERLINK("https://docs.wto.org/imrd/directdoc.asp?DDFDocuments/v/G/TBTN26/BDI726.docx", "https://docs.wto.org/imrd/directdoc.asp?DDFDocuments/v/G/TBTN26/BDI726.docx")</f>
        <v>https://docs.wto.org/imrd/directdoc.asp?DDFDocuments/v/G/TBTN26/BDI726.docx</v>
      </c>
      <c r="V386" t="s">
        <v>47</v>
      </c>
      <c r="W386" t="s">
        <v>47</v>
      </c>
      <c r="X386" t="s">
        <v>46</v>
      </c>
      <c r="Y386" t="s">
        <v>47</v>
      </c>
      <c r="Z386" t="s">
        <v>47</v>
      </c>
      <c r="AA386" t="s">
        <v>47</v>
      </c>
      <c r="AB386" t="s">
        <v>47</v>
      </c>
      <c r="AC386" s="2" t="s">
        <v>1645</v>
      </c>
      <c r="AD386" t="s">
        <v>41</v>
      </c>
      <c r="AE386" t="s">
        <v>41</v>
      </c>
      <c r="AF386" t="s">
        <v>41</v>
      </c>
      <c r="AG386" t="s">
        <v>41</v>
      </c>
      <c r="AH386" t="s">
        <v>41</v>
      </c>
      <c r="AI386" s="2" t="s">
        <v>41</v>
      </c>
    </row>
    <row r="387" spans="1:35" ht="135" x14ac:dyDescent="0.25">
      <c r="A387" s="8" t="s">
        <v>1642</v>
      </c>
      <c r="B387" s="6" t="s">
        <v>284</v>
      </c>
      <c r="C387" s="7">
        <v>46094</v>
      </c>
      <c r="D387" s="9" t="str">
        <f>HYPERLINK("https://www.epingalert.org/en/Search?viewData= G/TBT/N/BDI/726, G/TBT/N/KEN/1999, G/TBT/N/RWA/1368, G/TBT/N/TZA/1542, G/TBT/N/UGA/2325"," G/TBT/N/BDI/726, G/TBT/N/KEN/1999, G/TBT/N/RWA/1368, G/TBT/N/TZA/1542, G/TBT/N/UGA/2325")</f>
        <v xml:space="preserve"> G/TBT/N/BDI/726, G/TBT/N/KEN/1999, G/TBT/N/RWA/1368, G/TBT/N/TZA/1542, G/TBT/N/UGA/2325</v>
      </c>
      <c r="E387" s="8" t="s">
        <v>1640</v>
      </c>
      <c r="F387" s="8" t="s">
        <v>1641</v>
      </c>
      <c r="H387" s="8" t="s">
        <v>1643</v>
      </c>
      <c r="I387" s="8" t="s">
        <v>954</v>
      </c>
      <c r="J387" s="8" t="s">
        <v>538</v>
      </c>
      <c r="K387" s="8" t="s">
        <v>41</v>
      </c>
      <c r="L387" s="8" t="s">
        <v>41</v>
      </c>
      <c r="M387" s="6"/>
      <c r="N387" s="7">
        <v>46154</v>
      </c>
      <c r="O387" s="7" t="s">
        <v>42</v>
      </c>
      <c r="P387" s="7" t="s">
        <v>42</v>
      </c>
      <c r="Q387" s="6" t="s">
        <v>44</v>
      </c>
      <c r="R387" s="8" t="s">
        <v>1644</v>
      </c>
      <c r="S387" t="str">
        <f>HYPERLINK("https://docs.wto.org/imrd/directdoc.asp?DDFDocuments/t/G/TBTN26/BDI726.docx", "https://docs.wto.org/imrd/directdoc.asp?DDFDocuments/t/G/TBTN26/BDI726.docx")</f>
        <v>https://docs.wto.org/imrd/directdoc.asp?DDFDocuments/t/G/TBTN26/BDI726.docx</v>
      </c>
      <c r="T387" t="str">
        <f>HYPERLINK("https://docs.wto.org/imrd/directdoc.asp?DDFDocuments/u/G/TBTN26/BDI726.docx", "https://docs.wto.org/imrd/directdoc.asp?DDFDocuments/u/G/TBTN26/BDI726.docx")</f>
        <v>https://docs.wto.org/imrd/directdoc.asp?DDFDocuments/u/G/TBTN26/BDI726.docx</v>
      </c>
      <c r="U387" t="str">
        <f>HYPERLINK("https://docs.wto.org/imrd/directdoc.asp?DDFDocuments/v/G/TBTN26/BDI726.docx", "https://docs.wto.org/imrd/directdoc.asp?DDFDocuments/v/G/TBTN26/BDI726.docx")</f>
        <v>https://docs.wto.org/imrd/directdoc.asp?DDFDocuments/v/G/TBTN26/BDI726.docx</v>
      </c>
      <c r="V387" t="s">
        <v>47</v>
      </c>
      <c r="W387" t="s">
        <v>47</v>
      </c>
      <c r="X387" t="s">
        <v>46</v>
      </c>
      <c r="Y387" t="s">
        <v>47</v>
      </c>
      <c r="Z387" t="s">
        <v>47</v>
      </c>
      <c r="AA387" t="s">
        <v>47</v>
      </c>
      <c r="AB387" t="s">
        <v>47</v>
      </c>
      <c r="AC387" s="2" t="s">
        <v>1645</v>
      </c>
      <c r="AD387" t="s">
        <v>41</v>
      </c>
      <c r="AE387" t="s">
        <v>41</v>
      </c>
      <c r="AF387" t="s">
        <v>41</v>
      </c>
      <c r="AG387" t="s">
        <v>41</v>
      </c>
      <c r="AH387" t="s">
        <v>41</v>
      </c>
      <c r="AI387" s="2" t="s">
        <v>41</v>
      </c>
    </row>
    <row r="388" spans="1:35" ht="135" x14ac:dyDescent="0.25">
      <c r="A388" s="8" t="s">
        <v>1642</v>
      </c>
      <c r="B388" s="6" t="s">
        <v>285</v>
      </c>
      <c r="C388" s="7">
        <v>46094</v>
      </c>
      <c r="D388" s="9" t="str">
        <f>HYPERLINK("https://www.epingalert.org/en/Search?viewData= G/TBT/N/BDI/726, G/TBT/N/KEN/1999, G/TBT/N/RWA/1368, G/TBT/N/TZA/1542, G/TBT/N/UGA/2325"," G/TBT/N/BDI/726, G/TBT/N/KEN/1999, G/TBT/N/RWA/1368, G/TBT/N/TZA/1542, G/TBT/N/UGA/2325")</f>
        <v xml:space="preserve"> G/TBT/N/BDI/726, G/TBT/N/KEN/1999, G/TBT/N/RWA/1368, G/TBT/N/TZA/1542, G/TBT/N/UGA/2325</v>
      </c>
      <c r="E388" s="8" t="s">
        <v>1640</v>
      </c>
      <c r="F388" s="8" t="s">
        <v>1641</v>
      </c>
      <c r="H388" s="8" t="s">
        <v>1643</v>
      </c>
      <c r="I388" s="8" t="s">
        <v>954</v>
      </c>
      <c r="J388" s="8" t="s">
        <v>538</v>
      </c>
      <c r="K388" s="8" t="s">
        <v>41</v>
      </c>
      <c r="L388" s="8" t="s">
        <v>41</v>
      </c>
      <c r="M388" s="6"/>
      <c r="N388" s="7">
        <v>46154</v>
      </c>
      <c r="O388" s="7" t="s">
        <v>42</v>
      </c>
      <c r="P388" s="7" t="s">
        <v>42</v>
      </c>
      <c r="Q388" s="6" t="s">
        <v>44</v>
      </c>
      <c r="R388" s="8" t="s">
        <v>1644</v>
      </c>
      <c r="S388" t="str">
        <f>HYPERLINK("https://docs.wto.org/imrd/directdoc.asp?DDFDocuments/t/G/TBTN26/BDI726.docx", "https://docs.wto.org/imrd/directdoc.asp?DDFDocuments/t/G/TBTN26/BDI726.docx")</f>
        <v>https://docs.wto.org/imrd/directdoc.asp?DDFDocuments/t/G/TBTN26/BDI726.docx</v>
      </c>
      <c r="T388" t="str">
        <f>HYPERLINK("https://docs.wto.org/imrd/directdoc.asp?DDFDocuments/u/G/TBTN26/BDI726.docx", "https://docs.wto.org/imrd/directdoc.asp?DDFDocuments/u/G/TBTN26/BDI726.docx")</f>
        <v>https://docs.wto.org/imrd/directdoc.asp?DDFDocuments/u/G/TBTN26/BDI726.docx</v>
      </c>
      <c r="U388" t="str">
        <f>HYPERLINK("https://docs.wto.org/imrd/directdoc.asp?DDFDocuments/v/G/TBTN26/BDI726.docx", "https://docs.wto.org/imrd/directdoc.asp?DDFDocuments/v/G/TBTN26/BDI726.docx")</f>
        <v>https://docs.wto.org/imrd/directdoc.asp?DDFDocuments/v/G/TBTN26/BDI726.docx</v>
      </c>
      <c r="V388" t="s">
        <v>47</v>
      </c>
      <c r="W388" t="s">
        <v>47</v>
      </c>
      <c r="X388" t="s">
        <v>46</v>
      </c>
      <c r="Y388" t="s">
        <v>47</v>
      </c>
      <c r="Z388" t="s">
        <v>47</v>
      </c>
      <c r="AA388" t="s">
        <v>47</v>
      </c>
      <c r="AB388" t="s">
        <v>47</v>
      </c>
      <c r="AC388" s="2" t="s">
        <v>1645</v>
      </c>
      <c r="AD388" t="s">
        <v>41</v>
      </c>
      <c r="AE388" t="s">
        <v>41</v>
      </c>
      <c r="AF388" t="s">
        <v>41</v>
      </c>
      <c r="AG388" t="s">
        <v>41</v>
      </c>
      <c r="AH388" t="s">
        <v>41</v>
      </c>
      <c r="AI388" s="2" t="s">
        <v>41</v>
      </c>
    </row>
    <row r="389" spans="1:35" ht="135" x14ac:dyDescent="0.25">
      <c r="A389" s="8" t="s">
        <v>1642</v>
      </c>
      <c r="B389" s="6" t="s">
        <v>286</v>
      </c>
      <c r="C389" s="7">
        <v>46094</v>
      </c>
      <c r="D389" s="9" t="str">
        <f>HYPERLINK("https://www.epingalert.org/en/Search?viewData= G/TBT/N/BDI/726, G/TBT/N/KEN/1999, G/TBT/N/RWA/1368, G/TBT/N/TZA/1542, G/TBT/N/UGA/2325"," G/TBT/N/BDI/726, G/TBT/N/KEN/1999, G/TBT/N/RWA/1368, G/TBT/N/TZA/1542, G/TBT/N/UGA/2325")</f>
        <v xml:space="preserve"> G/TBT/N/BDI/726, G/TBT/N/KEN/1999, G/TBT/N/RWA/1368, G/TBT/N/TZA/1542, G/TBT/N/UGA/2325</v>
      </c>
      <c r="E389" s="8" t="s">
        <v>1640</v>
      </c>
      <c r="F389" s="8" t="s">
        <v>1641</v>
      </c>
      <c r="H389" s="8" t="s">
        <v>1643</v>
      </c>
      <c r="I389" s="8" t="s">
        <v>954</v>
      </c>
      <c r="J389" s="8" t="s">
        <v>538</v>
      </c>
      <c r="K389" s="8" t="s">
        <v>41</v>
      </c>
      <c r="L389" s="8" t="s">
        <v>41</v>
      </c>
      <c r="M389" s="6"/>
      <c r="N389" s="7">
        <v>46154</v>
      </c>
      <c r="O389" s="7" t="s">
        <v>42</v>
      </c>
      <c r="P389" s="7" t="s">
        <v>42</v>
      </c>
      <c r="Q389" s="6" t="s">
        <v>44</v>
      </c>
      <c r="R389" s="8" t="s">
        <v>1644</v>
      </c>
      <c r="S389" t="str">
        <f>HYPERLINK("https://docs.wto.org/imrd/directdoc.asp?DDFDocuments/t/G/TBTN26/BDI726.docx", "https://docs.wto.org/imrd/directdoc.asp?DDFDocuments/t/G/TBTN26/BDI726.docx")</f>
        <v>https://docs.wto.org/imrd/directdoc.asp?DDFDocuments/t/G/TBTN26/BDI726.docx</v>
      </c>
      <c r="T389" t="str">
        <f>HYPERLINK("https://docs.wto.org/imrd/directdoc.asp?DDFDocuments/u/G/TBTN26/BDI726.docx", "https://docs.wto.org/imrd/directdoc.asp?DDFDocuments/u/G/TBTN26/BDI726.docx")</f>
        <v>https://docs.wto.org/imrd/directdoc.asp?DDFDocuments/u/G/TBTN26/BDI726.docx</v>
      </c>
      <c r="U389" t="str">
        <f>HYPERLINK("https://docs.wto.org/imrd/directdoc.asp?DDFDocuments/v/G/TBTN26/BDI726.docx", "https://docs.wto.org/imrd/directdoc.asp?DDFDocuments/v/G/TBTN26/BDI726.docx")</f>
        <v>https://docs.wto.org/imrd/directdoc.asp?DDFDocuments/v/G/TBTN26/BDI726.docx</v>
      </c>
      <c r="V389" t="s">
        <v>47</v>
      </c>
      <c r="W389" t="s">
        <v>47</v>
      </c>
      <c r="X389" t="s">
        <v>46</v>
      </c>
      <c r="Y389" t="s">
        <v>47</v>
      </c>
      <c r="Z389" t="s">
        <v>47</v>
      </c>
      <c r="AA389" t="s">
        <v>47</v>
      </c>
      <c r="AB389" t="s">
        <v>47</v>
      </c>
      <c r="AC389" s="2" t="s">
        <v>1645</v>
      </c>
      <c r="AD389" t="s">
        <v>41</v>
      </c>
      <c r="AE389" t="s">
        <v>41</v>
      </c>
      <c r="AF389" t="s">
        <v>41</v>
      </c>
      <c r="AG389" t="s">
        <v>41</v>
      </c>
      <c r="AH389" t="s">
        <v>41</v>
      </c>
      <c r="AI389" s="2" t="s">
        <v>41</v>
      </c>
    </row>
    <row r="390" spans="1:35" ht="255" x14ac:dyDescent="0.25">
      <c r="A390" s="8" t="s">
        <v>1642</v>
      </c>
      <c r="B390" s="6" t="s">
        <v>274</v>
      </c>
      <c r="C390" s="7">
        <v>46094</v>
      </c>
      <c r="D390" s="9" t="str">
        <f>HYPERLINK("https://www.epingalert.org/en/Search?viewData= G/TBT/N/BDI/727, G/TBT/N/KEN/2000, G/TBT/N/RWA/1369, G/TBT/N/TZA/1544, G/TBT/N/UGA/2326"," G/TBT/N/BDI/727, G/TBT/N/KEN/2000, G/TBT/N/RWA/1369, G/TBT/N/TZA/1544, G/TBT/N/UGA/2326")</f>
        <v xml:space="preserve"> G/TBT/N/BDI/727, G/TBT/N/KEN/2000, G/TBT/N/RWA/1369, G/TBT/N/TZA/1544, G/TBT/N/UGA/2326</v>
      </c>
      <c r="E390" s="8" t="s">
        <v>1646</v>
      </c>
      <c r="F390" s="8" t="s">
        <v>1647</v>
      </c>
      <c r="H390" s="8" t="s">
        <v>1643</v>
      </c>
      <c r="I390" s="8" t="s">
        <v>954</v>
      </c>
      <c r="J390" s="8" t="s">
        <v>538</v>
      </c>
      <c r="K390" s="8" t="s">
        <v>41</v>
      </c>
      <c r="L390" s="8" t="s">
        <v>55</v>
      </c>
      <c r="M390" s="6"/>
      <c r="N390" s="7">
        <v>46154</v>
      </c>
      <c r="O390" s="7" t="s">
        <v>42</v>
      </c>
      <c r="P390" s="7" t="s">
        <v>42</v>
      </c>
      <c r="Q390" s="6" t="s">
        <v>44</v>
      </c>
      <c r="R390" s="8" t="s">
        <v>1648</v>
      </c>
      <c r="S390" t="str">
        <f>HYPERLINK("https://docs.wto.org/imrd/directdoc.asp?DDFDocuments/t/G/TBTN26/BDI727.docx", "https://docs.wto.org/imrd/directdoc.asp?DDFDocuments/t/G/TBTN26/BDI727.docx")</f>
        <v>https://docs.wto.org/imrd/directdoc.asp?DDFDocuments/t/G/TBTN26/BDI727.docx</v>
      </c>
      <c r="T390" t="str">
        <f>HYPERLINK("https://docs.wto.org/imrd/directdoc.asp?DDFDocuments/u/G/TBTN26/BDI727.docx", "https://docs.wto.org/imrd/directdoc.asp?DDFDocuments/u/G/TBTN26/BDI727.docx")</f>
        <v>https://docs.wto.org/imrd/directdoc.asp?DDFDocuments/u/G/TBTN26/BDI727.docx</v>
      </c>
      <c r="U390" t="str">
        <f>HYPERLINK("https://docs.wto.org/imrd/directdoc.asp?DDFDocuments/v/G/TBTN26/BDI727.docx", "https://docs.wto.org/imrd/directdoc.asp?DDFDocuments/v/G/TBTN26/BDI727.docx")</f>
        <v>https://docs.wto.org/imrd/directdoc.asp?DDFDocuments/v/G/TBTN26/BDI727.docx</v>
      </c>
      <c r="V390" t="s">
        <v>46</v>
      </c>
      <c r="W390" t="s">
        <v>47</v>
      </c>
      <c r="X390" t="s">
        <v>47</v>
      </c>
      <c r="Y390" t="s">
        <v>47</v>
      </c>
      <c r="Z390" t="s">
        <v>47</v>
      </c>
      <c r="AA390" t="s">
        <v>47</v>
      </c>
      <c r="AB390" t="s">
        <v>47</v>
      </c>
      <c r="AC390" s="2" t="s">
        <v>1649</v>
      </c>
      <c r="AD390" t="s">
        <v>41</v>
      </c>
      <c r="AE390" t="s">
        <v>41</v>
      </c>
      <c r="AF390" t="s">
        <v>41</v>
      </c>
      <c r="AG390" t="s">
        <v>41</v>
      </c>
      <c r="AH390" t="s">
        <v>41</v>
      </c>
      <c r="AI390" s="2" t="s">
        <v>41</v>
      </c>
    </row>
    <row r="391" spans="1:35" ht="255" x14ac:dyDescent="0.25">
      <c r="A391" s="8" t="s">
        <v>1642</v>
      </c>
      <c r="B391" s="6" t="s">
        <v>283</v>
      </c>
      <c r="C391" s="7">
        <v>46094</v>
      </c>
      <c r="D391" s="9" t="str">
        <f>HYPERLINK("https://www.epingalert.org/en/Search?viewData= G/TBT/N/BDI/727, G/TBT/N/KEN/2000, G/TBT/N/RWA/1369, G/TBT/N/TZA/1544, G/TBT/N/UGA/2326"," G/TBT/N/BDI/727, G/TBT/N/KEN/2000, G/TBT/N/RWA/1369, G/TBT/N/TZA/1544, G/TBT/N/UGA/2326")</f>
        <v xml:space="preserve"> G/TBT/N/BDI/727, G/TBT/N/KEN/2000, G/TBT/N/RWA/1369, G/TBT/N/TZA/1544, G/TBT/N/UGA/2326</v>
      </c>
      <c r="E391" s="8" t="s">
        <v>1646</v>
      </c>
      <c r="F391" s="8" t="s">
        <v>1647</v>
      </c>
      <c r="H391" s="8" t="s">
        <v>1643</v>
      </c>
      <c r="I391" s="8" t="s">
        <v>954</v>
      </c>
      <c r="J391" s="8" t="s">
        <v>538</v>
      </c>
      <c r="K391" s="8" t="s">
        <v>41</v>
      </c>
      <c r="L391" s="8" t="s">
        <v>55</v>
      </c>
      <c r="M391" s="6"/>
      <c r="N391" s="7">
        <v>46154</v>
      </c>
      <c r="O391" s="7" t="s">
        <v>42</v>
      </c>
      <c r="P391" s="7" t="s">
        <v>42</v>
      </c>
      <c r="Q391" s="6" t="s">
        <v>44</v>
      </c>
      <c r="R391" s="8" t="s">
        <v>1648</v>
      </c>
      <c r="S391" t="str">
        <f>HYPERLINK("https://docs.wto.org/imrd/directdoc.asp?DDFDocuments/t/G/TBTN26/BDI727.docx", "https://docs.wto.org/imrd/directdoc.asp?DDFDocuments/t/G/TBTN26/BDI727.docx")</f>
        <v>https://docs.wto.org/imrd/directdoc.asp?DDFDocuments/t/G/TBTN26/BDI727.docx</v>
      </c>
      <c r="T391" t="str">
        <f>HYPERLINK("https://docs.wto.org/imrd/directdoc.asp?DDFDocuments/u/G/TBTN26/BDI727.docx", "https://docs.wto.org/imrd/directdoc.asp?DDFDocuments/u/G/TBTN26/BDI727.docx")</f>
        <v>https://docs.wto.org/imrd/directdoc.asp?DDFDocuments/u/G/TBTN26/BDI727.docx</v>
      </c>
      <c r="U391" t="str">
        <f>HYPERLINK("https://docs.wto.org/imrd/directdoc.asp?DDFDocuments/v/G/TBTN26/BDI727.docx", "https://docs.wto.org/imrd/directdoc.asp?DDFDocuments/v/G/TBTN26/BDI727.docx")</f>
        <v>https://docs.wto.org/imrd/directdoc.asp?DDFDocuments/v/G/TBTN26/BDI727.docx</v>
      </c>
      <c r="V391" t="s">
        <v>46</v>
      </c>
      <c r="W391" t="s">
        <v>47</v>
      </c>
      <c r="X391" t="s">
        <v>47</v>
      </c>
      <c r="Y391" t="s">
        <v>47</v>
      </c>
      <c r="Z391" t="s">
        <v>47</v>
      </c>
      <c r="AA391" t="s">
        <v>47</v>
      </c>
      <c r="AB391" t="s">
        <v>47</v>
      </c>
      <c r="AC391" s="2" t="s">
        <v>1649</v>
      </c>
      <c r="AD391" t="s">
        <v>41</v>
      </c>
      <c r="AE391" t="s">
        <v>41</v>
      </c>
      <c r="AF391" t="s">
        <v>41</v>
      </c>
      <c r="AG391" t="s">
        <v>41</v>
      </c>
      <c r="AH391" t="s">
        <v>41</v>
      </c>
      <c r="AI391" s="2" t="s">
        <v>41</v>
      </c>
    </row>
    <row r="392" spans="1:35" ht="255" x14ac:dyDescent="0.25">
      <c r="A392" s="8" t="s">
        <v>1642</v>
      </c>
      <c r="B392" s="6" t="s">
        <v>284</v>
      </c>
      <c r="C392" s="7">
        <v>46094</v>
      </c>
      <c r="D392" s="9" t="str">
        <f>HYPERLINK("https://www.epingalert.org/en/Search?viewData= G/TBT/N/BDI/727, G/TBT/N/KEN/2000, G/TBT/N/RWA/1369, G/TBT/N/TZA/1544, G/TBT/N/UGA/2326"," G/TBT/N/BDI/727, G/TBT/N/KEN/2000, G/TBT/N/RWA/1369, G/TBT/N/TZA/1544, G/TBT/N/UGA/2326")</f>
        <v xml:space="preserve"> G/TBT/N/BDI/727, G/TBT/N/KEN/2000, G/TBT/N/RWA/1369, G/TBT/N/TZA/1544, G/TBT/N/UGA/2326</v>
      </c>
      <c r="E392" s="8" t="s">
        <v>1646</v>
      </c>
      <c r="F392" s="8" t="s">
        <v>1647</v>
      </c>
      <c r="H392" s="8" t="s">
        <v>1643</v>
      </c>
      <c r="I392" s="8" t="s">
        <v>954</v>
      </c>
      <c r="J392" s="8" t="s">
        <v>538</v>
      </c>
      <c r="K392" s="8" t="s">
        <v>41</v>
      </c>
      <c r="L392" s="8" t="s">
        <v>55</v>
      </c>
      <c r="M392" s="6"/>
      <c r="N392" s="7">
        <v>46154</v>
      </c>
      <c r="O392" s="7" t="s">
        <v>42</v>
      </c>
      <c r="P392" s="7" t="s">
        <v>42</v>
      </c>
      <c r="Q392" s="6" t="s">
        <v>44</v>
      </c>
      <c r="R392" s="8" t="s">
        <v>1648</v>
      </c>
      <c r="S392" t="str">
        <f>HYPERLINK("https://docs.wto.org/imrd/directdoc.asp?DDFDocuments/t/G/TBTN26/BDI727.docx", "https://docs.wto.org/imrd/directdoc.asp?DDFDocuments/t/G/TBTN26/BDI727.docx")</f>
        <v>https://docs.wto.org/imrd/directdoc.asp?DDFDocuments/t/G/TBTN26/BDI727.docx</v>
      </c>
      <c r="T392" t="str">
        <f>HYPERLINK("https://docs.wto.org/imrd/directdoc.asp?DDFDocuments/u/G/TBTN26/BDI727.docx", "https://docs.wto.org/imrd/directdoc.asp?DDFDocuments/u/G/TBTN26/BDI727.docx")</f>
        <v>https://docs.wto.org/imrd/directdoc.asp?DDFDocuments/u/G/TBTN26/BDI727.docx</v>
      </c>
      <c r="U392" t="str">
        <f>HYPERLINK("https://docs.wto.org/imrd/directdoc.asp?DDFDocuments/v/G/TBTN26/BDI727.docx", "https://docs.wto.org/imrd/directdoc.asp?DDFDocuments/v/G/TBTN26/BDI727.docx")</f>
        <v>https://docs.wto.org/imrd/directdoc.asp?DDFDocuments/v/G/TBTN26/BDI727.docx</v>
      </c>
      <c r="V392" t="s">
        <v>46</v>
      </c>
      <c r="W392" t="s">
        <v>47</v>
      </c>
      <c r="X392" t="s">
        <v>47</v>
      </c>
      <c r="Y392" t="s">
        <v>47</v>
      </c>
      <c r="Z392" t="s">
        <v>47</v>
      </c>
      <c r="AA392" t="s">
        <v>47</v>
      </c>
      <c r="AB392" t="s">
        <v>47</v>
      </c>
      <c r="AC392" s="2" t="s">
        <v>1649</v>
      </c>
      <c r="AD392" t="s">
        <v>41</v>
      </c>
      <c r="AE392" t="s">
        <v>41</v>
      </c>
      <c r="AF392" t="s">
        <v>41</v>
      </c>
      <c r="AG392" t="s">
        <v>41</v>
      </c>
      <c r="AH392" t="s">
        <v>41</v>
      </c>
      <c r="AI392" s="2" t="s">
        <v>41</v>
      </c>
    </row>
    <row r="393" spans="1:35" ht="255" x14ac:dyDescent="0.25">
      <c r="A393" s="8" t="s">
        <v>1642</v>
      </c>
      <c r="B393" s="6" t="s">
        <v>285</v>
      </c>
      <c r="C393" s="7">
        <v>46094</v>
      </c>
      <c r="D393" s="9" t="str">
        <f>HYPERLINK("https://www.epingalert.org/en/Search?viewData= G/TBT/N/BDI/727, G/TBT/N/KEN/2000, G/TBT/N/RWA/1369, G/TBT/N/TZA/1544, G/TBT/N/UGA/2326"," G/TBT/N/BDI/727, G/TBT/N/KEN/2000, G/TBT/N/RWA/1369, G/TBT/N/TZA/1544, G/TBT/N/UGA/2326")</f>
        <v xml:space="preserve"> G/TBT/N/BDI/727, G/TBT/N/KEN/2000, G/TBT/N/RWA/1369, G/TBT/N/TZA/1544, G/TBT/N/UGA/2326</v>
      </c>
      <c r="E393" s="8" t="s">
        <v>1646</v>
      </c>
      <c r="F393" s="8" t="s">
        <v>1647</v>
      </c>
      <c r="H393" s="8" t="s">
        <v>1643</v>
      </c>
      <c r="I393" s="8" t="s">
        <v>954</v>
      </c>
      <c r="J393" s="8" t="s">
        <v>538</v>
      </c>
      <c r="K393" s="8" t="s">
        <v>41</v>
      </c>
      <c r="L393" s="8" t="s">
        <v>55</v>
      </c>
      <c r="M393" s="6"/>
      <c r="N393" s="7">
        <v>46154</v>
      </c>
      <c r="O393" s="7" t="s">
        <v>42</v>
      </c>
      <c r="P393" s="7" t="s">
        <v>42</v>
      </c>
      <c r="Q393" s="6" t="s">
        <v>44</v>
      </c>
      <c r="R393" s="8" t="s">
        <v>1648</v>
      </c>
      <c r="S393" t="str">
        <f>HYPERLINK("https://docs.wto.org/imrd/directdoc.asp?DDFDocuments/t/G/TBTN26/BDI727.docx", "https://docs.wto.org/imrd/directdoc.asp?DDFDocuments/t/G/TBTN26/BDI727.docx")</f>
        <v>https://docs.wto.org/imrd/directdoc.asp?DDFDocuments/t/G/TBTN26/BDI727.docx</v>
      </c>
      <c r="T393" t="str">
        <f>HYPERLINK("https://docs.wto.org/imrd/directdoc.asp?DDFDocuments/u/G/TBTN26/BDI727.docx", "https://docs.wto.org/imrd/directdoc.asp?DDFDocuments/u/G/TBTN26/BDI727.docx")</f>
        <v>https://docs.wto.org/imrd/directdoc.asp?DDFDocuments/u/G/TBTN26/BDI727.docx</v>
      </c>
      <c r="U393" t="str">
        <f>HYPERLINK("https://docs.wto.org/imrd/directdoc.asp?DDFDocuments/v/G/TBTN26/BDI727.docx", "https://docs.wto.org/imrd/directdoc.asp?DDFDocuments/v/G/TBTN26/BDI727.docx")</f>
        <v>https://docs.wto.org/imrd/directdoc.asp?DDFDocuments/v/G/TBTN26/BDI727.docx</v>
      </c>
      <c r="V393" t="s">
        <v>46</v>
      </c>
      <c r="W393" t="s">
        <v>47</v>
      </c>
      <c r="X393" t="s">
        <v>47</v>
      </c>
      <c r="Y393" t="s">
        <v>47</v>
      </c>
      <c r="Z393" t="s">
        <v>47</v>
      </c>
      <c r="AA393" t="s">
        <v>47</v>
      </c>
      <c r="AB393" t="s">
        <v>47</v>
      </c>
      <c r="AC393" s="2" t="s">
        <v>1649</v>
      </c>
      <c r="AD393" t="s">
        <v>41</v>
      </c>
      <c r="AE393" t="s">
        <v>41</v>
      </c>
      <c r="AF393" t="s">
        <v>41</v>
      </c>
      <c r="AG393" t="s">
        <v>41</v>
      </c>
      <c r="AH393" t="s">
        <v>41</v>
      </c>
      <c r="AI393" s="2" t="s">
        <v>41</v>
      </c>
    </row>
    <row r="394" spans="1:35" ht="255" x14ac:dyDescent="0.25">
      <c r="A394" s="8" t="s">
        <v>1642</v>
      </c>
      <c r="B394" s="6" t="s">
        <v>286</v>
      </c>
      <c r="C394" s="7">
        <v>46094</v>
      </c>
      <c r="D394" s="9" t="str">
        <f>HYPERLINK("https://www.epingalert.org/en/Search?viewData= G/TBT/N/BDI/727, G/TBT/N/KEN/2000, G/TBT/N/RWA/1369, G/TBT/N/TZA/1544, G/TBT/N/UGA/2326"," G/TBT/N/BDI/727, G/TBT/N/KEN/2000, G/TBT/N/RWA/1369, G/TBT/N/TZA/1544, G/TBT/N/UGA/2326")</f>
        <v xml:space="preserve"> G/TBT/N/BDI/727, G/TBT/N/KEN/2000, G/TBT/N/RWA/1369, G/TBT/N/TZA/1544, G/TBT/N/UGA/2326</v>
      </c>
      <c r="E394" s="8" t="s">
        <v>1646</v>
      </c>
      <c r="F394" s="8" t="s">
        <v>1647</v>
      </c>
      <c r="H394" s="8" t="s">
        <v>1643</v>
      </c>
      <c r="I394" s="8" t="s">
        <v>954</v>
      </c>
      <c r="J394" s="8" t="s">
        <v>538</v>
      </c>
      <c r="K394" s="8" t="s">
        <v>41</v>
      </c>
      <c r="L394" s="8" t="s">
        <v>55</v>
      </c>
      <c r="M394" s="6"/>
      <c r="N394" s="7">
        <v>46154</v>
      </c>
      <c r="O394" s="7" t="s">
        <v>42</v>
      </c>
      <c r="P394" s="7" t="s">
        <v>42</v>
      </c>
      <c r="Q394" s="6" t="s">
        <v>44</v>
      </c>
      <c r="R394" s="8" t="s">
        <v>1648</v>
      </c>
      <c r="S394" t="str">
        <f>HYPERLINK("https://docs.wto.org/imrd/directdoc.asp?DDFDocuments/t/G/TBTN26/BDI727.docx", "https://docs.wto.org/imrd/directdoc.asp?DDFDocuments/t/G/TBTN26/BDI727.docx")</f>
        <v>https://docs.wto.org/imrd/directdoc.asp?DDFDocuments/t/G/TBTN26/BDI727.docx</v>
      </c>
      <c r="T394" t="str">
        <f>HYPERLINK("https://docs.wto.org/imrd/directdoc.asp?DDFDocuments/u/G/TBTN26/BDI727.docx", "https://docs.wto.org/imrd/directdoc.asp?DDFDocuments/u/G/TBTN26/BDI727.docx")</f>
        <v>https://docs.wto.org/imrd/directdoc.asp?DDFDocuments/u/G/TBTN26/BDI727.docx</v>
      </c>
      <c r="U394" t="str">
        <f>HYPERLINK("https://docs.wto.org/imrd/directdoc.asp?DDFDocuments/v/G/TBTN26/BDI727.docx", "https://docs.wto.org/imrd/directdoc.asp?DDFDocuments/v/G/TBTN26/BDI727.docx")</f>
        <v>https://docs.wto.org/imrd/directdoc.asp?DDFDocuments/v/G/TBTN26/BDI727.docx</v>
      </c>
      <c r="V394" t="s">
        <v>46</v>
      </c>
      <c r="W394" t="s">
        <v>47</v>
      </c>
      <c r="X394" t="s">
        <v>47</v>
      </c>
      <c r="Y394" t="s">
        <v>47</v>
      </c>
      <c r="Z394" t="s">
        <v>47</v>
      </c>
      <c r="AA394" t="s">
        <v>47</v>
      </c>
      <c r="AB394" t="s">
        <v>47</v>
      </c>
      <c r="AC394" s="2" t="s">
        <v>1649</v>
      </c>
      <c r="AD394" t="s">
        <v>41</v>
      </c>
      <c r="AE394" t="s">
        <v>41</v>
      </c>
      <c r="AF394" t="s">
        <v>41</v>
      </c>
      <c r="AG394" t="s">
        <v>41</v>
      </c>
      <c r="AH394" t="s">
        <v>41</v>
      </c>
      <c r="AI394" s="2" t="s">
        <v>41</v>
      </c>
    </row>
    <row r="395" spans="1:35" ht="105" x14ac:dyDescent="0.25">
      <c r="A395" s="8" t="s">
        <v>1652</v>
      </c>
      <c r="B395" s="6" t="s">
        <v>661</v>
      </c>
      <c r="C395" s="7">
        <v>46094</v>
      </c>
      <c r="D395" s="9" t="str">
        <f>HYPERLINK("https://www.epingalert.org/en/Search?viewData= G/TBT/N/CAN/774"," G/TBT/N/CAN/774")</f>
        <v xml:space="preserve"> G/TBT/N/CAN/774</v>
      </c>
      <c r="E395" s="8" t="s">
        <v>1650</v>
      </c>
      <c r="F395" s="8" t="s">
        <v>1651</v>
      </c>
      <c r="H395" s="8" t="s">
        <v>1653</v>
      </c>
      <c r="I395" s="8" t="s">
        <v>1654</v>
      </c>
      <c r="J395" s="8" t="s">
        <v>65</v>
      </c>
      <c r="K395" s="8" t="s">
        <v>1655</v>
      </c>
      <c r="L395" s="8" t="s">
        <v>76</v>
      </c>
      <c r="M395" s="6"/>
      <c r="N395" s="7" t="s">
        <v>41</v>
      </c>
      <c r="O395" s="7">
        <v>46092</v>
      </c>
      <c r="P395" s="7">
        <v>46134</v>
      </c>
      <c r="Q395" s="6" t="s">
        <v>44</v>
      </c>
      <c r="R395" s="8" t="s">
        <v>1656</v>
      </c>
      <c r="S395" t="str">
        <f>HYPERLINK("https://docs.wto.org/imrd/directdoc.asp?DDFDocuments/t/G/TBTN26/CAN774.docx", "https://docs.wto.org/imrd/directdoc.asp?DDFDocuments/t/G/TBTN26/CAN774.docx")</f>
        <v>https://docs.wto.org/imrd/directdoc.asp?DDFDocuments/t/G/TBTN26/CAN774.docx</v>
      </c>
      <c r="T395" t="str">
        <f>HYPERLINK("https://docs.wto.org/imrd/directdoc.asp?DDFDocuments/u/G/TBTN26/CAN774.docx", "https://docs.wto.org/imrd/directdoc.asp?DDFDocuments/u/G/TBTN26/CAN774.docx")</f>
        <v>https://docs.wto.org/imrd/directdoc.asp?DDFDocuments/u/G/TBTN26/CAN774.docx</v>
      </c>
      <c r="U395" t="str">
        <f>HYPERLINK("https://docs.wto.org/imrd/directdoc.asp?DDFDocuments/v/G/TBTN26/CAN774.docx", "https://docs.wto.org/imrd/directdoc.asp?DDFDocuments/v/G/TBTN26/CAN774.docx")</f>
        <v>https://docs.wto.org/imrd/directdoc.asp?DDFDocuments/v/G/TBTN26/CAN774.docx</v>
      </c>
      <c r="V395" t="s">
        <v>47</v>
      </c>
      <c r="W395" t="s">
        <v>47</v>
      </c>
      <c r="X395" t="s">
        <v>46</v>
      </c>
      <c r="Y395" t="s">
        <v>47</v>
      </c>
      <c r="Z395" t="s">
        <v>47</v>
      </c>
      <c r="AA395" t="s">
        <v>47</v>
      </c>
      <c r="AB395" t="s">
        <v>47</v>
      </c>
      <c r="AC395" s="2" t="s">
        <v>1657</v>
      </c>
      <c r="AD395" t="s">
        <v>41</v>
      </c>
      <c r="AE395" t="s">
        <v>41</v>
      </c>
      <c r="AF395" t="s">
        <v>41</v>
      </c>
      <c r="AG395" t="s">
        <v>41</v>
      </c>
      <c r="AH395" t="s">
        <v>41</v>
      </c>
      <c r="AI395" s="2" t="s">
        <v>41</v>
      </c>
    </row>
    <row r="396" spans="1:35" ht="210" x14ac:dyDescent="0.25">
      <c r="A396" s="8" t="s">
        <v>1660</v>
      </c>
      <c r="B396" s="6" t="s">
        <v>189</v>
      </c>
      <c r="C396" s="7">
        <v>46094</v>
      </c>
      <c r="D396" s="9" t="str">
        <f>HYPERLINK("https://www.epingalert.org/en/Search?viewData= G/TBT/N/EU/1197"," G/TBT/N/EU/1197")</f>
        <v xml:space="preserve"> G/TBT/N/EU/1197</v>
      </c>
      <c r="E396" s="8" t="s">
        <v>1658</v>
      </c>
      <c r="F396" s="8" t="s">
        <v>1659</v>
      </c>
      <c r="H396" s="8" t="s">
        <v>41</v>
      </c>
      <c r="I396" s="8" t="s">
        <v>1661</v>
      </c>
      <c r="J396" s="8" t="s">
        <v>194</v>
      </c>
      <c r="K396" s="8" t="s">
        <v>1662</v>
      </c>
      <c r="L396" s="8" t="s">
        <v>41</v>
      </c>
      <c r="M396" s="6"/>
      <c r="N396" s="7">
        <v>46154</v>
      </c>
      <c r="O396" s="7" t="s">
        <v>1663</v>
      </c>
      <c r="P396" s="7" t="s">
        <v>1664</v>
      </c>
      <c r="Q396" s="6" t="s">
        <v>44</v>
      </c>
      <c r="R396" s="8" t="s">
        <v>1665</v>
      </c>
      <c r="S396" t="str">
        <f>HYPERLINK("https://docs.wto.org/imrd/directdoc.asp?DDFDocuments/t/G/TBTN26/EU1197.docx", "https://docs.wto.org/imrd/directdoc.asp?DDFDocuments/t/G/TBTN26/EU1197.docx")</f>
        <v>https://docs.wto.org/imrd/directdoc.asp?DDFDocuments/t/G/TBTN26/EU1197.docx</v>
      </c>
      <c r="T396" t="str">
        <f>HYPERLINK("https://docs.wto.org/imrd/directdoc.asp?DDFDocuments/u/G/TBTN26/EU1197.docx", "https://docs.wto.org/imrd/directdoc.asp?DDFDocuments/u/G/TBTN26/EU1197.docx")</f>
        <v>https://docs.wto.org/imrd/directdoc.asp?DDFDocuments/u/G/TBTN26/EU1197.docx</v>
      </c>
      <c r="U396" t="str">
        <f>HYPERLINK("https://docs.wto.org/imrd/directdoc.asp?DDFDocuments/v/G/TBTN26/EU1197.docx", "https://docs.wto.org/imrd/directdoc.asp?DDFDocuments/v/G/TBTN26/EU1197.docx")</f>
        <v>https://docs.wto.org/imrd/directdoc.asp?DDFDocuments/v/G/TBTN26/EU1197.docx</v>
      </c>
      <c r="V396" t="s">
        <v>46</v>
      </c>
      <c r="W396" t="s">
        <v>47</v>
      </c>
      <c r="X396" t="s">
        <v>46</v>
      </c>
      <c r="Y396" t="s">
        <v>47</v>
      </c>
      <c r="Z396" t="s">
        <v>47</v>
      </c>
      <c r="AA396" t="s">
        <v>47</v>
      </c>
      <c r="AB396" t="s">
        <v>47</v>
      </c>
      <c r="AC396" s="2" t="s">
        <v>1666</v>
      </c>
      <c r="AD396" t="s">
        <v>41</v>
      </c>
      <c r="AE396" t="s">
        <v>41</v>
      </c>
      <c r="AF396" t="s">
        <v>41</v>
      </c>
      <c r="AG396" t="s">
        <v>41</v>
      </c>
      <c r="AH396" t="s">
        <v>41</v>
      </c>
      <c r="AI396" s="2" t="s">
        <v>41</v>
      </c>
    </row>
    <row r="397" spans="1:35" ht="60" x14ac:dyDescent="0.25">
      <c r="A397" s="8" t="s">
        <v>1669</v>
      </c>
      <c r="B397" s="6" t="s">
        <v>285</v>
      </c>
      <c r="C397" s="7">
        <v>46094</v>
      </c>
      <c r="D397" s="9" t="str">
        <f>HYPERLINK("https://www.epingalert.org/en/Search?viewData= G/TBT/N/TZA/1533"," G/TBT/N/TZA/1533")</f>
        <v xml:space="preserve"> G/TBT/N/TZA/1533</v>
      </c>
      <c r="E397" s="8" t="s">
        <v>1667</v>
      </c>
      <c r="F397" s="8" t="s">
        <v>1668</v>
      </c>
      <c r="H397" s="8" t="s">
        <v>1670</v>
      </c>
      <c r="I397" s="8" t="s">
        <v>1671</v>
      </c>
      <c r="J397" s="8" t="s">
        <v>538</v>
      </c>
      <c r="K397" s="8" t="s">
        <v>41</v>
      </c>
      <c r="L397" s="8" t="s">
        <v>327</v>
      </c>
      <c r="M397" s="6"/>
      <c r="N397" s="7">
        <v>46154</v>
      </c>
      <c r="O397" s="7" t="s">
        <v>42</v>
      </c>
      <c r="P397" s="7" t="s">
        <v>42</v>
      </c>
      <c r="Q397" s="6" t="s">
        <v>44</v>
      </c>
      <c r="R397" s="8" t="s">
        <v>1672</v>
      </c>
      <c r="S397" t="str">
        <f>HYPERLINK("https://docs.wto.org/imrd/directdoc.asp?DDFDocuments/t/G/TBTN26/TZA1533.docx", "https://docs.wto.org/imrd/directdoc.asp?DDFDocuments/t/G/TBTN26/TZA1533.docx")</f>
        <v>https://docs.wto.org/imrd/directdoc.asp?DDFDocuments/t/G/TBTN26/TZA1533.docx</v>
      </c>
      <c r="T397" t="str">
        <f>HYPERLINK("https://docs.wto.org/imrd/directdoc.asp?DDFDocuments/u/G/TBTN26/TZA1533.docx", "https://docs.wto.org/imrd/directdoc.asp?DDFDocuments/u/G/TBTN26/TZA1533.docx")</f>
        <v>https://docs.wto.org/imrd/directdoc.asp?DDFDocuments/u/G/TBTN26/TZA1533.docx</v>
      </c>
      <c r="U397" t="str">
        <f>HYPERLINK("https://docs.wto.org/imrd/directdoc.asp?DDFDocuments/v/G/TBTN26/TZA1533.docx", "https://docs.wto.org/imrd/directdoc.asp?DDFDocuments/v/G/TBTN26/TZA1533.docx")</f>
        <v>https://docs.wto.org/imrd/directdoc.asp?DDFDocuments/v/G/TBTN26/TZA1533.docx</v>
      </c>
      <c r="V397" t="s">
        <v>46</v>
      </c>
      <c r="W397" t="s">
        <v>47</v>
      </c>
      <c r="X397" t="s">
        <v>47</v>
      </c>
      <c r="Y397" t="s">
        <v>47</v>
      </c>
      <c r="Z397" t="s">
        <v>47</v>
      </c>
      <c r="AA397" t="s">
        <v>47</v>
      </c>
      <c r="AB397" t="s">
        <v>47</v>
      </c>
      <c r="AC397" s="2" t="s">
        <v>1673</v>
      </c>
      <c r="AD397" t="s">
        <v>41</v>
      </c>
      <c r="AE397" t="s">
        <v>41</v>
      </c>
      <c r="AF397" t="s">
        <v>41</v>
      </c>
      <c r="AG397" t="s">
        <v>41</v>
      </c>
      <c r="AH397" t="s">
        <v>41</v>
      </c>
      <c r="AI397" s="2" t="s">
        <v>41</v>
      </c>
    </row>
    <row r="398" spans="1:35" ht="60" x14ac:dyDescent="0.25">
      <c r="A398" s="8" t="s">
        <v>1676</v>
      </c>
      <c r="B398" s="6" t="s">
        <v>285</v>
      </c>
      <c r="C398" s="7">
        <v>46094</v>
      </c>
      <c r="D398" s="9" t="str">
        <f>HYPERLINK("https://www.epingalert.org/en/Search?viewData= G/TBT/N/TZA/1534"," G/TBT/N/TZA/1534")</f>
        <v xml:space="preserve"> G/TBT/N/TZA/1534</v>
      </c>
      <c r="E398" s="8" t="s">
        <v>1674</v>
      </c>
      <c r="F398" s="8" t="s">
        <v>1675</v>
      </c>
      <c r="H398" s="8" t="s">
        <v>1677</v>
      </c>
      <c r="I398" s="8" t="s">
        <v>1671</v>
      </c>
      <c r="J398" s="8" t="s">
        <v>538</v>
      </c>
      <c r="K398" s="8" t="s">
        <v>41</v>
      </c>
      <c r="L398" s="8" t="s">
        <v>327</v>
      </c>
      <c r="M398" s="6"/>
      <c r="N398" s="7">
        <v>46154</v>
      </c>
      <c r="O398" s="7" t="s">
        <v>42</v>
      </c>
      <c r="P398" s="7" t="s">
        <v>42</v>
      </c>
      <c r="Q398" s="6" t="s">
        <v>44</v>
      </c>
      <c r="R398" s="8" t="s">
        <v>1678</v>
      </c>
      <c r="S398" t="str">
        <f>HYPERLINK("https://docs.wto.org/imrd/directdoc.asp?DDFDocuments/t/G/TBTN26/TZA1534.docx", "https://docs.wto.org/imrd/directdoc.asp?DDFDocuments/t/G/TBTN26/TZA1534.docx")</f>
        <v>https://docs.wto.org/imrd/directdoc.asp?DDFDocuments/t/G/TBTN26/TZA1534.docx</v>
      </c>
      <c r="T398" t="str">
        <f>HYPERLINK("https://docs.wto.org/imrd/directdoc.asp?DDFDocuments/u/G/TBTN26/TZA1534.docx", "https://docs.wto.org/imrd/directdoc.asp?DDFDocuments/u/G/TBTN26/TZA1534.docx")</f>
        <v>https://docs.wto.org/imrd/directdoc.asp?DDFDocuments/u/G/TBTN26/TZA1534.docx</v>
      </c>
      <c r="U398" t="str">
        <f>HYPERLINK("https://docs.wto.org/imrd/directdoc.asp?DDFDocuments/v/G/TBTN26/TZA1534.docx", "https://docs.wto.org/imrd/directdoc.asp?DDFDocuments/v/G/TBTN26/TZA1534.docx")</f>
        <v>https://docs.wto.org/imrd/directdoc.asp?DDFDocuments/v/G/TBTN26/TZA1534.docx</v>
      </c>
      <c r="V398" t="s">
        <v>46</v>
      </c>
      <c r="W398" t="s">
        <v>47</v>
      </c>
      <c r="X398" t="s">
        <v>47</v>
      </c>
      <c r="Y398" t="s">
        <v>47</v>
      </c>
      <c r="Z398" t="s">
        <v>47</v>
      </c>
      <c r="AA398" t="s">
        <v>47</v>
      </c>
      <c r="AB398" t="s">
        <v>47</v>
      </c>
      <c r="AC398" s="2" t="s">
        <v>1679</v>
      </c>
      <c r="AD398" t="s">
        <v>41</v>
      </c>
      <c r="AE398" t="s">
        <v>41</v>
      </c>
      <c r="AF398" t="s">
        <v>41</v>
      </c>
      <c r="AG398" t="s">
        <v>41</v>
      </c>
      <c r="AH398" t="s">
        <v>41</v>
      </c>
      <c r="AI398" s="2" t="s">
        <v>41</v>
      </c>
    </row>
    <row r="399" spans="1:35" ht="409.5" x14ac:dyDescent="0.25">
      <c r="A399" s="8" t="s">
        <v>1682</v>
      </c>
      <c r="B399" s="6" t="s">
        <v>285</v>
      </c>
      <c r="C399" s="7">
        <v>46094</v>
      </c>
      <c r="D399" s="9" t="str">
        <f>HYPERLINK("https://www.epingalert.org/en/Search?viewData= G/TBT/N/TZA/1535"," G/TBT/N/TZA/1535")</f>
        <v xml:space="preserve"> G/TBT/N/TZA/1535</v>
      </c>
      <c r="E399" s="8" t="s">
        <v>1680</v>
      </c>
      <c r="F399" s="8" t="s">
        <v>1681</v>
      </c>
      <c r="H399" s="8" t="s">
        <v>1683</v>
      </c>
      <c r="I399" s="8" t="s">
        <v>1169</v>
      </c>
      <c r="J399" s="8" t="s">
        <v>538</v>
      </c>
      <c r="K399" s="8" t="s">
        <v>41</v>
      </c>
      <c r="L399" s="8" t="s">
        <v>55</v>
      </c>
      <c r="M399" s="6"/>
      <c r="N399" s="7">
        <v>46154</v>
      </c>
      <c r="O399" s="7" t="s">
        <v>42</v>
      </c>
      <c r="P399" s="7" t="s">
        <v>42</v>
      </c>
      <c r="Q399" s="6" t="s">
        <v>44</v>
      </c>
      <c r="R399" s="8" t="s">
        <v>1684</v>
      </c>
      <c r="S399" t="str">
        <f>HYPERLINK("https://docs.wto.org/imrd/directdoc.asp?DDFDocuments/t/G/TBTN26/TZA1535.docx", "https://docs.wto.org/imrd/directdoc.asp?DDFDocuments/t/G/TBTN26/TZA1535.docx")</f>
        <v>https://docs.wto.org/imrd/directdoc.asp?DDFDocuments/t/G/TBTN26/TZA1535.docx</v>
      </c>
      <c r="T399" t="str">
        <f>HYPERLINK("https://docs.wto.org/imrd/directdoc.asp?DDFDocuments/u/G/TBTN26/TZA1535.docx", "https://docs.wto.org/imrd/directdoc.asp?DDFDocuments/u/G/TBTN26/TZA1535.docx")</f>
        <v>https://docs.wto.org/imrd/directdoc.asp?DDFDocuments/u/G/TBTN26/TZA1535.docx</v>
      </c>
      <c r="U399" t="str">
        <f>HYPERLINK("https://docs.wto.org/imrd/directdoc.asp?DDFDocuments/v/G/TBTN26/TZA1535.docx", "https://docs.wto.org/imrd/directdoc.asp?DDFDocuments/v/G/TBTN26/TZA1535.docx")</f>
        <v>https://docs.wto.org/imrd/directdoc.asp?DDFDocuments/v/G/TBTN26/TZA1535.docx</v>
      </c>
      <c r="V399" t="s">
        <v>46</v>
      </c>
      <c r="W399" t="s">
        <v>47</v>
      </c>
      <c r="X399" t="s">
        <v>47</v>
      </c>
      <c r="Y399" t="s">
        <v>47</v>
      </c>
      <c r="Z399" t="s">
        <v>47</v>
      </c>
      <c r="AA399" t="s">
        <v>47</v>
      </c>
      <c r="AB399" t="s">
        <v>47</v>
      </c>
      <c r="AC399" s="2" t="s">
        <v>1685</v>
      </c>
      <c r="AD399" t="s">
        <v>41</v>
      </c>
      <c r="AE399" t="s">
        <v>41</v>
      </c>
      <c r="AF399" t="s">
        <v>41</v>
      </c>
      <c r="AG399" t="s">
        <v>41</v>
      </c>
      <c r="AH399" t="s">
        <v>41</v>
      </c>
      <c r="AI399" s="2" t="s">
        <v>41</v>
      </c>
    </row>
    <row r="400" spans="1:35" ht="315" x14ac:dyDescent="0.25">
      <c r="A400" s="8" t="s">
        <v>1688</v>
      </c>
      <c r="B400" s="6" t="s">
        <v>285</v>
      </c>
      <c r="C400" s="7">
        <v>46094</v>
      </c>
      <c r="D400" s="9" t="str">
        <f>HYPERLINK("https://www.epingalert.org/en/Search?viewData= G/TBT/N/TZA/1536"," G/TBT/N/TZA/1536")</f>
        <v xml:space="preserve"> G/TBT/N/TZA/1536</v>
      </c>
      <c r="E400" s="8" t="s">
        <v>1686</v>
      </c>
      <c r="F400" s="8" t="s">
        <v>1687</v>
      </c>
      <c r="H400" s="8" t="s">
        <v>1689</v>
      </c>
      <c r="I400" s="8" t="s">
        <v>1169</v>
      </c>
      <c r="J400" s="8" t="s">
        <v>538</v>
      </c>
      <c r="K400" s="8" t="s">
        <v>41</v>
      </c>
      <c r="L400" s="8" t="s">
        <v>55</v>
      </c>
      <c r="M400" s="6"/>
      <c r="N400" s="7">
        <v>46154</v>
      </c>
      <c r="O400" s="7" t="s">
        <v>42</v>
      </c>
      <c r="P400" s="7" t="s">
        <v>42</v>
      </c>
      <c r="Q400" s="6" t="s">
        <v>44</v>
      </c>
      <c r="R400" s="8" t="s">
        <v>1690</v>
      </c>
      <c r="S400" t="str">
        <f>HYPERLINK("https://docs.wto.org/imrd/directdoc.asp?DDFDocuments/t/G/TBTN26/TZA1536.docx", "https://docs.wto.org/imrd/directdoc.asp?DDFDocuments/t/G/TBTN26/TZA1536.docx")</f>
        <v>https://docs.wto.org/imrd/directdoc.asp?DDFDocuments/t/G/TBTN26/TZA1536.docx</v>
      </c>
      <c r="T400" t="str">
        <f>HYPERLINK("https://docs.wto.org/imrd/directdoc.asp?DDFDocuments/u/G/TBTN26/TZA1536.docx", "https://docs.wto.org/imrd/directdoc.asp?DDFDocuments/u/G/TBTN26/TZA1536.docx")</f>
        <v>https://docs.wto.org/imrd/directdoc.asp?DDFDocuments/u/G/TBTN26/TZA1536.docx</v>
      </c>
      <c r="U400" t="str">
        <f>HYPERLINK("https://docs.wto.org/imrd/directdoc.asp?DDFDocuments/v/G/TBTN26/TZA1536.docx", "https://docs.wto.org/imrd/directdoc.asp?DDFDocuments/v/G/TBTN26/TZA1536.docx")</f>
        <v>https://docs.wto.org/imrd/directdoc.asp?DDFDocuments/v/G/TBTN26/TZA1536.docx</v>
      </c>
      <c r="V400" t="s">
        <v>46</v>
      </c>
      <c r="W400" t="s">
        <v>47</v>
      </c>
      <c r="X400" t="s">
        <v>47</v>
      </c>
      <c r="Y400" t="s">
        <v>47</v>
      </c>
      <c r="Z400" t="s">
        <v>47</v>
      </c>
      <c r="AA400" t="s">
        <v>47</v>
      </c>
      <c r="AB400" t="s">
        <v>47</v>
      </c>
      <c r="AC400" s="2" t="s">
        <v>1691</v>
      </c>
      <c r="AD400" t="s">
        <v>41</v>
      </c>
      <c r="AE400" t="s">
        <v>41</v>
      </c>
      <c r="AF400" t="s">
        <v>41</v>
      </c>
      <c r="AG400" t="s">
        <v>41</v>
      </c>
      <c r="AH400" t="s">
        <v>41</v>
      </c>
      <c r="AI400" s="2" t="s">
        <v>41</v>
      </c>
    </row>
    <row r="401" spans="1:35" ht="120" x14ac:dyDescent="0.25">
      <c r="A401" s="8" t="s">
        <v>1694</v>
      </c>
      <c r="B401" s="6" t="s">
        <v>285</v>
      </c>
      <c r="C401" s="7">
        <v>46094</v>
      </c>
      <c r="D401" s="9" t="str">
        <f>HYPERLINK("https://www.epingalert.org/en/Search?viewData= G/TBT/N/TZA/1537"," G/TBT/N/TZA/1537")</f>
        <v xml:space="preserve"> G/TBT/N/TZA/1537</v>
      </c>
      <c r="E401" s="8" t="s">
        <v>1692</v>
      </c>
      <c r="F401" s="8" t="s">
        <v>1693</v>
      </c>
      <c r="H401" s="8" t="s">
        <v>1695</v>
      </c>
      <c r="I401" s="8" t="s">
        <v>1696</v>
      </c>
      <c r="J401" s="8" t="s">
        <v>538</v>
      </c>
      <c r="K401" s="8" t="s">
        <v>41</v>
      </c>
      <c r="L401" s="8" t="s">
        <v>76</v>
      </c>
      <c r="M401" s="6"/>
      <c r="N401" s="7">
        <v>46154</v>
      </c>
      <c r="O401" s="7" t="s">
        <v>42</v>
      </c>
      <c r="P401" s="7" t="s">
        <v>42</v>
      </c>
      <c r="Q401" s="6" t="s">
        <v>44</v>
      </c>
      <c r="R401" s="8" t="s">
        <v>1697</v>
      </c>
      <c r="S401" t="str">
        <f>HYPERLINK("https://docs.wto.org/imrd/directdoc.asp?DDFDocuments/t/G/TBTN26/TZA1537.docx", "https://docs.wto.org/imrd/directdoc.asp?DDFDocuments/t/G/TBTN26/TZA1537.docx")</f>
        <v>https://docs.wto.org/imrd/directdoc.asp?DDFDocuments/t/G/TBTN26/TZA1537.docx</v>
      </c>
      <c r="T401" t="str">
        <f>HYPERLINK("https://docs.wto.org/imrd/directdoc.asp?DDFDocuments/u/G/TBTN26/TZA1537.docx", "https://docs.wto.org/imrd/directdoc.asp?DDFDocuments/u/G/TBTN26/TZA1537.docx")</f>
        <v>https://docs.wto.org/imrd/directdoc.asp?DDFDocuments/u/G/TBTN26/TZA1537.docx</v>
      </c>
      <c r="U401" t="str">
        <f>HYPERLINK("https://docs.wto.org/imrd/directdoc.asp?DDFDocuments/v/G/TBTN26/TZA1537.docx", "https://docs.wto.org/imrd/directdoc.asp?DDFDocuments/v/G/TBTN26/TZA1537.docx")</f>
        <v>https://docs.wto.org/imrd/directdoc.asp?DDFDocuments/v/G/TBTN26/TZA1537.docx</v>
      </c>
      <c r="V401" t="s">
        <v>46</v>
      </c>
      <c r="W401" t="s">
        <v>47</v>
      </c>
      <c r="X401" t="s">
        <v>47</v>
      </c>
      <c r="Y401" t="s">
        <v>47</v>
      </c>
      <c r="Z401" t="s">
        <v>47</v>
      </c>
      <c r="AA401" t="s">
        <v>47</v>
      </c>
      <c r="AB401" t="s">
        <v>47</v>
      </c>
      <c r="AC401" s="2" t="s">
        <v>1698</v>
      </c>
      <c r="AD401" t="s">
        <v>41</v>
      </c>
      <c r="AE401" t="s">
        <v>41</v>
      </c>
      <c r="AF401" t="s">
        <v>41</v>
      </c>
      <c r="AG401" t="s">
        <v>41</v>
      </c>
      <c r="AH401" t="s">
        <v>41</v>
      </c>
      <c r="AI401" s="2" t="s">
        <v>41</v>
      </c>
    </row>
    <row r="402" spans="1:35" ht="255" x14ac:dyDescent="0.25">
      <c r="A402" s="8" t="s">
        <v>1701</v>
      </c>
      <c r="B402" s="6" t="s">
        <v>285</v>
      </c>
      <c r="C402" s="7">
        <v>46094</v>
      </c>
      <c r="D402" s="9" t="str">
        <f>HYPERLINK("https://www.epingalert.org/en/Search?viewData= G/TBT/N/TZA/1538"," G/TBT/N/TZA/1538")</f>
        <v xml:space="preserve"> G/TBT/N/TZA/1538</v>
      </c>
      <c r="E402" s="8" t="s">
        <v>1699</v>
      </c>
      <c r="F402" s="8" t="s">
        <v>1700</v>
      </c>
      <c r="H402" s="8" t="s">
        <v>1702</v>
      </c>
      <c r="I402" s="8" t="s">
        <v>1703</v>
      </c>
      <c r="J402" s="8" t="s">
        <v>538</v>
      </c>
      <c r="K402" s="8" t="s">
        <v>41</v>
      </c>
      <c r="L402" s="8" t="s">
        <v>55</v>
      </c>
      <c r="M402" s="6"/>
      <c r="N402" s="7">
        <v>46154</v>
      </c>
      <c r="O402" s="7" t="s">
        <v>42</v>
      </c>
      <c r="P402" s="7" t="s">
        <v>42</v>
      </c>
      <c r="Q402" s="6" t="s">
        <v>44</v>
      </c>
      <c r="R402" s="8" t="s">
        <v>1704</v>
      </c>
      <c r="S402" t="str">
        <f>HYPERLINK("https://docs.wto.org/imrd/directdoc.asp?DDFDocuments/t/G/TBTN26/TZA1538.docx", "https://docs.wto.org/imrd/directdoc.asp?DDFDocuments/t/G/TBTN26/TZA1538.docx")</f>
        <v>https://docs.wto.org/imrd/directdoc.asp?DDFDocuments/t/G/TBTN26/TZA1538.docx</v>
      </c>
      <c r="T402" t="str">
        <f>HYPERLINK("https://docs.wto.org/imrd/directdoc.asp?DDFDocuments/u/G/TBTN26/TZA1538.docx", "https://docs.wto.org/imrd/directdoc.asp?DDFDocuments/u/G/TBTN26/TZA1538.docx")</f>
        <v>https://docs.wto.org/imrd/directdoc.asp?DDFDocuments/u/G/TBTN26/TZA1538.docx</v>
      </c>
      <c r="U402" t="str">
        <f>HYPERLINK("https://docs.wto.org/imrd/directdoc.asp?DDFDocuments/v/G/TBTN26/TZA1538.docx", "https://docs.wto.org/imrd/directdoc.asp?DDFDocuments/v/G/TBTN26/TZA1538.docx")</f>
        <v>https://docs.wto.org/imrd/directdoc.asp?DDFDocuments/v/G/TBTN26/TZA1538.docx</v>
      </c>
      <c r="V402" t="s">
        <v>46</v>
      </c>
      <c r="W402" t="s">
        <v>47</v>
      </c>
      <c r="X402" t="s">
        <v>47</v>
      </c>
      <c r="Y402" t="s">
        <v>47</v>
      </c>
      <c r="Z402" t="s">
        <v>47</v>
      </c>
      <c r="AA402" t="s">
        <v>47</v>
      </c>
      <c r="AB402" t="s">
        <v>47</v>
      </c>
      <c r="AC402" s="2" t="s">
        <v>1705</v>
      </c>
      <c r="AD402" t="s">
        <v>41</v>
      </c>
      <c r="AE402" t="s">
        <v>41</v>
      </c>
      <c r="AF402" t="s">
        <v>41</v>
      </c>
      <c r="AG402" t="s">
        <v>41</v>
      </c>
      <c r="AH402" t="s">
        <v>41</v>
      </c>
      <c r="AI402" s="2" t="s">
        <v>41</v>
      </c>
    </row>
    <row r="403" spans="1:35" ht="165" x14ac:dyDescent="0.25">
      <c r="A403" s="8" t="s">
        <v>1708</v>
      </c>
      <c r="B403" s="6" t="s">
        <v>285</v>
      </c>
      <c r="C403" s="7">
        <v>46094</v>
      </c>
      <c r="D403" s="9" t="str">
        <f>HYPERLINK("https://www.epingalert.org/en/Search?viewData= G/TBT/N/TZA/1539"," G/TBT/N/TZA/1539")</f>
        <v xml:space="preserve"> G/TBT/N/TZA/1539</v>
      </c>
      <c r="E403" s="8" t="s">
        <v>1706</v>
      </c>
      <c r="F403" s="8" t="s">
        <v>1707</v>
      </c>
      <c r="H403" s="8" t="s">
        <v>1709</v>
      </c>
      <c r="I403" s="8" t="s">
        <v>1304</v>
      </c>
      <c r="J403" s="8" t="s">
        <v>318</v>
      </c>
      <c r="K403" s="8" t="s">
        <v>41</v>
      </c>
      <c r="L403" s="8" t="s">
        <v>41</v>
      </c>
      <c r="M403" s="6"/>
      <c r="N403" s="7">
        <v>46154</v>
      </c>
      <c r="O403" s="7" t="s">
        <v>1020</v>
      </c>
      <c r="P403" s="7" t="s">
        <v>42</v>
      </c>
      <c r="Q403" s="6" t="s">
        <v>44</v>
      </c>
      <c r="R403" s="8" t="s">
        <v>1710</v>
      </c>
      <c r="S403" t="str">
        <f>HYPERLINK("https://docs.wto.org/imrd/directdoc.asp?DDFDocuments/t/G/TBTN26/TZA1539.docx", "https://docs.wto.org/imrd/directdoc.asp?DDFDocuments/t/G/TBTN26/TZA1539.docx")</f>
        <v>https://docs.wto.org/imrd/directdoc.asp?DDFDocuments/t/G/TBTN26/TZA1539.docx</v>
      </c>
      <c r="T403" t="str">
        <f>HYPERLINK("https://docs.wto.org/imrd/directdoc.asp?DDFDocuments/u/G/TBTN26/TZA1539.docx", "https://docs.wto.org/imrd/directdoc.asp?DDFDocuments/u/G/TBTN26/TZA1539.docx")</f>
        <v>https://docs.wto.org/imrd/directdoc.asp?DDFDocuments/u/G/TBTN26/TZA1539.docx</v>
      </c>
      <c r="U403" t="str">
        <f>HYPERLINK("https://docs.wto.org/imrd/directdoc.asp?DDFDocuments/v/G/TBTN26/TZA1539.docx", "https://docs.wto.org/imrd/directdoc.asp?DDFDocuments/v/G/TBTN26/TZA1539.docx")</f>
        <v>https://docs.wto.org/imrd/directdoc.asp?DDFDocuments/v/G/TBTN26/TZA1539.docx</v>
      </c>
      <c r="V403" t="s">
        <v>46</v>
      </c>
      <c r="W403" t="s">
        <v>47</v>
      </c>
      <c r="X403" t="s">
        <v>47</v>
      </c>
      <c r="Y403" t="s">
        <v>47</v>
      </c>
      <c r="Z403" t="s">
        <v>47</v>
      </c>
      <c r="AA403" t="s">
        <v>47</v>
      </c>
      <c r="AB403" t="s">
        <v>47</v>
      </c>
      <c r="AC403" s="2" t="s">
        <v>1711</v>
      </c>
      <c r="AD403" t="s">
        <v>41</v>
      </c>
      <c r="AE403" t="s">
        <v>41</v>
      </c>
      <c r="AF403" t="s">
        <v>41</v>
      </c>
      <c r="AG403" t="s">
        <v>41</v>
      </c>
      <c r="AH403" t="s">
        <v>41</v>
      </c>
      <c r="AI403" s="2" t="s">
        <v>41</v>
      </c>
    </row>
    <row r="404" spans="1:35" ht="270" x14ac:dyDescent="0.25">
      <c r="A404" s="8" t="s">
        <v>1701</v>
      </c>
      <c r="B404" s="6" t="s">
        <v>285</v>
      </c>
      <c r="C404" s="7">
        <v>46094</v>
      </c>
      <c r="D404" s="9" t="str">
        <f>HYPERLINK("https://www.epingalert.org/en/Search?viewData= G/TBT/N/TZA/1540"," G/TBT/N/TZA/1540")</f>
        <v xml:space="preserve"> G/TBT/N/TZA/1540</v>
      </c>
      <c r="E404" s="8" t="s">
        <v>1712</v>
      </c>
      <c r="F404" s="8" t="s">
        <v>1713</v>
      </c>
      <c r="H404" s="8" t="s">
        <v>1702</v>
      </c>
      <c r="I404" s="8" t="s">
        <v>1703</v>
      </c>
      <c r="J404" s="8" t="s">
        <v>538</v>
      </c>
      <c r="K404" s="8" t="s">
        <v>41</v>
      </c>
      <c r="L404" s="8" t="s">
        <v>55</v>
      </c>
      <c r="M404" s="6"/>
      <c r="N404" s="7">
        <v>46154</v>
      </c>
      <c r="O404" s="7" t="s">
        <v>42</v>
      </c>
      <c r="P404" s="7" t="s">
        <v>42</v>
      </c>
      <c r="Q404" s="6" t="s">
        <v>44</v>
      </c>
      <c r="R404" s="8" t="s">
        <v>1714</v>
      </c>
      <c r="S404" t="str">
        <f>HYPERLINK("https://docs.wto.org/imrd/directdoc.asp?DDFDocuments/t/G/TBTN26/TZA1540.docx", "https://docs.wto.org/imrd/directdoc.asp?DDFDocuments/t/G/TBTN26/TZA1540.docx")</f>
        <v>https://docs.wto.org/imrd/directdoc.asp?DDFDocuments/t/G/TBTN26/TZA1540.docx</v>
      </c>
      <c r="T404" t="str">
        <f>HYPERLINK("https://docs.wto.org/imrd/directdoc.asp?DDFDocuments/u/G/TBTN26/TZA1540.docx", "https://docs.wto.org/imrd/directdoc.asp?DDFDocuments/u/G/TBTN26/TZA1540.docx")</f>
        <v>https://docs.wto.org/imrd/directdoc.asp?DDFDocuments/u/G/TBTN26/TZA1540.docx</v>
      </c>
      <c r="U404" t="str">
        <f>HYPERLINK("https://docs.wto.org/imrd/directdoc.asp?DDFDocuments/v/G/TBTN26/TZA1540.docx", "https://docs.wto.org/imrd/directdoc.asp?DDFDocuments/v/G/TBTN26/TZA1540.docx")</f>
        <v>https://docs.wto.org/imrd/directdoc.asp?DDFDocuments/v/G/TBTN26/TZA1540.docx</v>
      </c>
      <c r="V404" t="s">
        <v>46</v>
      </c>
      <c r="W404" t="s">
        <v>47</v>
      </c>
      <c r="X404" t="s">
        <v>47</v>
      </c>
      <c r="Y404" t="s">
        <v>47</v>
      </c>
      <c r="Z404" t="s">
        <v>47</v>
      </c>
      <c r="AA404" t="s">
        <v>47</v>
      </c>
      <c r="AB404" t="s">
        <v>47</v>
      </c>
      <c r="AC404" s="2" t="s">
        <v>1715</v>
      </c>
      <c r="AD404" t="s">
        <v>41</v>
      </c>
      <c r="AE404" t="s">
        <v>41</v>
      </c>
      <c r="AF404" t="s">
        <v>41</v>
      </c>
      <c r="AG404" t="s">
        <v>41</v>
      </c>
      <c r="AH404" t="s">
        <v>41</v>
      </c>
      <c r="AI404" s="2" t="s">
        <v>41</v>
      </c>
    </row>
    <row r="405" spans="1:35" ht="300" x14ac:dyDescent="0.25">
      <c r="A405" s="8" t="s">
        <v>1718</v>
      </c>
      <c r="B405" s="6" t="s">
        <v>285</v>
      </c>
      <c r="C405" s="7">
        <v>46094</v>
      </c>
      <c r="D405" s="9" t="str">
        <f>HYPERLINK("https://www.epingalert.org/en/Search?viewData= G/TBT/N/TZA/1541"," G/TBT/N/TZA/1541")</f>
        <v xml:space="preserve"> G/TBT/N/TZA/1541</v>
      </c>
      <c r="E405" s="8" t="s">
        <v>1716</v>
      </c>
      <c r="F405" s="8" t="s">
        <v>1717</v>
      </c>
      <c r="H405" s="8" t="s">
        <v>1719</v>
      </c>
      <c r="I405" s="8" t="s">
        <v>52</v>
      </c>
      <c r="J405" s="8" t="s">
        <v>538</v>
      </c>
      <c r="K405" s="8" t="s">
        <v>41</v>
      </c>
      <c r="L405" s="8" t="s">
        <v>55</v>
      </c>
      <c r="M405" s="6"/>
      <c r="N405" s="7">
        <v>46154</v>
      </c>
      <c r="O405" s="7" t="s">
        <v>42</v>
      </c>
      <c r="P405" s="7" t="s">
        <v>42</v>
      </c>
      <c r="Q405" s="6" t="s">
        <v>44</v>
      </c>
      <c r="R405" s="8" t="s">
        <v>1720</v>
      </c>
      <c r="S405" t="str">
        <f>HYPERLINK("https://docs.wto.org/imrd/directdoc.asp?DDFDocuments/t/G/TBTN26/TZA1541.docx", "https://docs.wto.org/imrd/directdoc.asp?DDFDocuments/t/G/TBTN26/TZA1541.docx")</f>
        <v>https://docs.wto.org/imrd/directdoc.asp?DDFDocuments/t/G/TBTN26/TZA1541.docx</v>
      </c>
      <c r="T405" t="str">
        <f>HYPERLINK("https://docs.wto.org/imrd/directdoc.asp?DDFDocuments/u/G/TBTN26/TZA1541.docx", "https://docs.wto.org/imrd/directdoc.asp?DDFDocuments/u/G/TBTN26/TZA1541.docx")</f>
        <v>https://docs.wto.org/imrd/directdoc.asp?DDFDocuments/u/G/TBTN26/TZA1541.docx</v>
      </c>
      <c r="U405" t="str">
        <f>HYPERLINK("https://docs.wto.org/imrd/directdoc.asp?DDFDocuments/v/G/TBTN26/TZA1541.docx", "https://docs.wto.org/imrd/directdoc.asp?DDFDocuments/v/G/TBTN26/TZA1541.docx")</f>
        <v>https://docs.wto.org/imrd/directdoc.asp?DDFDocuments/v/G/TBTN26/TZA1541.docx</v>
      </c>
      <c r="V405" t="s">
        <v>46</v>
      </c>
      <c r="W405" t="s">
        <v>47</v>
      </c>
      <c r="X405" t="s">
        <v>47</v>
      </c>
      <c r="Y405" t="s">
        <v>47</v>
      </c>
      <c r="Z405" t="s">
        <v>47</v>
      </c>
      <c r="AA405" t="s">
        <v>47</v>
      </c>
      <c r="AB405" t="s">
        <v>47</v>
      </c>
      <c r="AC405" s="2" t="s">
        <v>1721</v>
      </c>
      <c r="AD405" t="s">
        <v>41</v>
      </c>
      <c r="AE405" t="s">
        <v>41</v>
      </c>
      <c r="AF405" t="s">
        <v>41</v>
      </c>
      <c r="AG405" t="s">
        <v>41</v>
      </c>
      <c r="AH405" t="s">
        <v>41</v>
      </c>
      <c r="AI405" s="2" t="s">
        <v>41</v>
      </c>
    </row>
    <row r="406" spans="1:35" ht="345" x14ac:dyDescent="0.25">
      <c r="A406" s="8" t="s">
        <v>1682</v>
      </c>
      <c r="B406" s="6" t="s">
        <v>285</v>
      </c>
      <c r="C406" s="7">
        <v>46094</v>
      </c>
      <c r="D406" s="9" t="str">
        <f>HYPERLINK("https://www.epingalert.org/en/Search?viewData= G/TBT/N/TZA/1543"," G/TBT/N/TZA/1543")</f>
        <v xml:space="preserve"> G/TBT/N/TZA/1543</v>
      </c>
      <c r="E406" s="8" t="s">
        <v>1722</v>
      </c>
      <c r="F406" s="8" t="s">
        <v>1723</v>
      </c>
      <c r="H406" s="8" t="s">
        <v>1683</v>
      </c>
      <c r="I406" s="8" t="s">
        <v>1169</v>
      </c>
      <c r="J406" s="8" t="s">
        <v>538</v>
      </c>
      <c r="K406" s="8" t="s">
        <v>41</v>
      </c>
      <c r="L406" s="8" t="s">
        <v>55</v>
      </c>
      <c r="M406" s="6"/>
      <c r="N406" s="7">
        <v>46154</v>
      </c>
      <c r="O406" s="7" t="s">
        <v>42</v>
      </c>
      <c r="P406" s="7" t="s">
        <v>42</v>
      </c>
      <c r="Q406" s="6" t="s">
        <v>44</v>
      </c>
      <c r="R406" s="8" t="s">
        <v>1724</v>
      </c>
      <c r="S406" t="str">
        <f>HYPERLINK("https://docs.wto.org/imrd/directdoc.asp?DDFDocuments/t/G/TBTN26/TZA1543.docx", "https://docs.wto.org/imrd/directdoc.asp?DDFDocuments/t/G/TBTN26/TZA1543.docx")</f>
        <v>https://docs.wto.org/imrd/directdoc.asp?DDFDocuments/t/G/TBTN26/TZA1543.docx</v>
      </c>
      <c r="T406" t="str">
        <f>HYPERLINK("https://docs.wto.org/imrd/directdoc.asp?DDFDocuments/u/G/TBTN26/TZA1543.docx", "https://docs.wto.org/imrd/directdoc.asp?DDFDocuments/u/G/TBTN26/TZA1543.docx")</f>
        <v>https://docs.wto.org/imrd/directdoc.asp?DDFDocuments/u/G/TBTN26/TZA1543.docx</v>
      </c>
      <c r="U406" t="str">
        <f>HYPERLINK("https://docs.wto.org/imrd/directdoc.asp?DDFDocuments/v/G/TBTN26/TZA1543.docx", "https://docs.wto.org/imrd/directdoc.asp?DDFDocuments/v/G/TBTN26/TZA1543.docx")</f>
        <v>https://docs.wto.org/imrd/directdoc.asp?DDFDocuments/v/G/TBTN26/TZA1543.docx</v>
      </c>
      <c r="V406" t="s">
        <v>46</v>
      </c>
      <c r="W406" t="s">
        <v>47</v>
      </c>
      <c r="X406" t="s">
        <v>47</v>
      </c>
      <c r="Y406" t="s">
        <v>47</v>
      </c>
      <c r="Z406" t="s">
        <v>47</v>
      </c>
      <c r="AA406" t="s">
        <v>47</v>
      </c>
      <c r="AB406" t="s">
        <v>47</v>
      </c>
      <c r="AC406" s="2" t="s">
        <v>1725</v>
      </c>
      <c r="AD406" t="s">
        <v>41</v>
      </c>
      <c r="AE406" t="s">
        <v>41</v>
      </c>
      <c r="AF406" t="s">
        <v>41</v>
      </c>
      <c r="AG406" t="s">
        <v>41</v>
      </c>
      <c r="AH406" t="s">
        <v>41</v>
      </c>
      <c r="AI406" s="2" t="s">
        <v>41</v>
      </c>
    </row>
    <row r="407" spans="1:35" ht="150" x14ac:dyDescent="0.25">
      <c r="A407" s="8" t="s">
        <v>1728</v>
      </c>
      <c r="B407" s="6" t="s">
        <v>285</v>
      </c>
      <c r="C407" s="7">
        <v>46094</v>
      </c>
      <c r="D407" s="9" t="str">
        <f>HYPERLINK("https://www.epingalert.org/en/Search?viewData= G/TBT/N/TZA/1545"," G/TBT/N/TZA/1545")</f>
        <v xml:space="preserve"> G/TBT/N/TZA/1545</v>
      </c>
      <c r="E407" s="8" t="s">
        <v>1726</v>
      </c>
      <c r="F407" s="8" t="s">
        <v>1727</v>
      </c>
      <c r="H407" s="8" t="s">
        <v>1729</v>
      </c>
      <c r="I407" s="8" t="s">
        <v>1730</v>
      </c>
      <c r="J407" s="8" t="s">
        <v>538</v>
      </c>
      <c r="K407" s="8" t="s">
        <v>41</v>
      </c>
      <c r="L407" s="8" t="s">
        <v>55</v>
      </c>
      <c r="M407" s="6"/>
      <c r="N407" s="7">
        <v>46154</v>
      </c>
      <c r="O407" s="7" t="s">
        <v>42</v>
      </c>
      <c r="P407" s="7" t="s">
        <v>42</v>
      </c>
      <c r="Q407" s="6" t="s">
        <v>44</v>
      </c>
      <c r="R407" s="8" t="s">
        <v>1731</v>
      </c>
      <c r="S407" t="str">
        <f>HYPERLINK("https://docs.wto.org/imrd/directdoc.asp?DDFDocuments/t/G/TBTN26/TZA1545.docx", "https://docs.wto.org/imrd/directdoc.asp?DDFDocuments/t/G/TBTN26/TZA1545.docx")</f>
        <v>https://docs.wto.org/imrd/directdoc.asp?DDFDocuments/t/G/TBTN26/TZA1545.docx</v>
      </c>
      <c r="T407" t="str">
        <f>HYPERLINK("https://docs.wto.org/imrd/directdoc.asp?DDFDocuments/u/G/TBTN26/TZA1545.docx", "https://docs.wto.org/imrd/directdoc.asp?DDFDocuments/u/G/TBTN26/TZA1545.docx")</f>
        <v>https://docs.wto.org/imrd/directdoc.asp?DDFDocuments/u/G/TBTN26/TZA1545.docx</v>
      </c>
      <c r="U407" t="str">
        <f>HYPERLINK("https://docs.wto.org/imrd/directdoc.asp?DDFDocuments/v/G/TBTN26/TZA1545.docx", "https://docs.wto.org/imrd/directdoc.asp?DDFDocuments/v/G/TBTN26/TZA1545.docx")</f>
        <v>https://docs.wto.org/imrd/directdoc.asp?DDFDocuments/v/G/TBTN26/TZA1545.docx</v>
      </c>
      <c r="V407" t="s">
        <v>46</v>
      </c>
      <c r="W407" t="s">
        <v>47</v>
      </c>
      <c r="X407" t="s">
        <v>47</v>
      </c>
      <c r="Y407" t="s">
        <v>47</v>
      </c>
      <c r="Z407" t="s">
        <v>47</v>
      </c>
      <c r="AA407" t="s">
        <v>47</v>
      </c>
      <c r="AB407" t="s">
        <v>47</v>
      </c>
      <c r="AC407" s="2" t="s">
        <v>1732</v>
      </c>
      <c r="AD407" t="s">
        <v>41</v>
      </c>
      <c r="AE407" t="s">
        <v>41</v>
      </c>
      <c r="AF407" t="s">
        <v>41</v>
      </c>
      <c r="AG407" t="s">
        <v>41</v>
      </c>
      <c r="AH407" t="s">
        <v>41</v>
      </c>
      <c r="AI407" s="2" t="s">
        <v>41</v>
      </c>
    </row>
    <row r="408" spans="1:35" ht="165" x14ac:dyDescent="0.25">
      <c r="A408" s="8" t="s">
        <v>1728</v>
      </c>
      <c r="B408" s="6" t="s">
        <v>285</v>
      </c>
      <c r="C408" s="7">
        <v>46094</v>
      </c>
      <c r="D408" s="9" t="str">
        <f>HYPERLINK("https://www.epingalert.org/en/Search?viewData= G/TBT/N/TZA/1546"," G/TBT/N/TZA/1546")</f>
        <v xml:space="preserve"> G/TBT/N/TZA/1546</v>
      </c>
      <c r="E408" s="8" t="s">
        <v>1733</v>
      </c>
      <c r="F408" s="8" t="s">
        <v>1734</v>
      </c>
      <c r="H408" s="8" t="s">
        <v>1729</v>
      </c>
      <c r="I408" s="8" t="s">
        <v>1730</v>
      </c>
      <c r="J408" s="8" t="s">
        <v>538</v>
      </c>
      <c r="K408" s="8" t="s">
        <v>41</v>
      </c>
      <c r="L408" s="8" t="s">
        <v>55</v>
      </c>
      <c r="M408" s="6"/>
      <c r="N408" s="7">
        <v>46154</v>
      </c>
      <c r="O408" s="7" t="s">
        <v>42</v>
      </c>
      <c r="P408" s="7" t="s">
        <v>42</v>
      </c>
      <c r="Q408" s="6" t="s">
        <v>44</v>
      </c>
      <c r="R408" s="8" t="s">
        <v>1735</v>
      </c>
      <c r="S408" t="str">
        <f>HYPERLINK("https://docs.wto.org/imrd/directdoc.asp?DDFDocuments/t/G/TBTN26/TZA1546.docx", "https://docs.wto.org/imrd/directdoc.asp?DDFDocuments/t/G/TBTN26/TZA1546.docx")</f>
        <v>https://docs.wto.org/imrd/directdoc.asp?DDFDocuments/t/G/TBTN26/TZA1546.docx</v>
      </c>
      <c r="T408" t="str">
        <f>HYPERLINK("https://docs.wto.org/imrd/directdoc.asp?DDFDocuments/u/G/TBTN26/TZA1546.docx", "https://docs.wto.org/imrd/directdoc.asp?DDFDocuments/u/G/TBTN26/TZA1546.docx")</f>
        <v>https://docs.wto.org/imrd/directdoc.asp?DDFDocuments/u/G/TBTN26/TZA1546.docx</v>
      </c>
      <c r="U408" t="str">
        <f>HYPERLINK("https://docs.wto.org/imrd/directdoc.asp?DDFDocuments/v/G/TBTN26/TZA1546.docx", "https://docs.wto.org/imrd/directdoc.asp?DDFDocuments/v/G/TBTN26/TZA1546.docx")</f>
        <v>https://docs.wto.org/imrd/directdoc.asp?DDFDocuments/v/G/TBTN26/TZA1546.docx</v>
      </c>
      <c r="V408" t="s">
        <v>46</v>
      </c>
      <c r="W408" t="s">
        <v>47</v>
      </c>
      <c r="X408" t="s">
        <v>47</v>
      </c>
      <c r="Y408" t="s">
        <v>47</v>
      </c>
      <c r="Z408" t="s">
        <v>47</v>
      </c>
      <c r="AA408" t="s">
        <v>47</v>
      </c>
      <c r="AB408" t="s">
        <v>47</v>
      </c>
      <c r="AC408" s="2" t="s">
        <v>1736</v>
      </c>
      <c r="AD408" t="s">
        <v>41</v>
      </c>
      <c r="AE408" t="s">
        <v>41</v>
      </c>
      <c r="AF408" t="s">
        <v>41</v>
      </c>
      <c r="AG408" t="s">
        <v>41</v>
      </c>
      <c r="AH408" t="s">
        <v>41</v>
      </c>
      <c r="AI408" s="2" t="s">
        <v>41</v>
      </c>
    </row>
    <row r="409" spans="1:35" ht="75" x14ac:dyDescent="0.25">
      <c r="A409" s="8" t="s">
        <v>1739</v>
      </c>
      <c r="B409" s="6" t="s">
        <v>285</v>
      </c>
      <c r="C409" s="7">
        <v>46094</v>
      </c>
      <c r="D409" s="9" t="str">
        <f>HYPERLINK("https://www.epingalert.org/en/Search?viewData= G/TBT/N/TZA/1547"," G/TBT/N/TZA/1547")</f>
        <v xml:space="preserve"> G/TBT/N/TZA/1547</v>
      </c>
      <c r="E409" s="8" t="s">
        <v>1737</v>
      </c>
      <c r="F409" s="8" t="s">
        <v>1738</v>
      </c>
      <c r="H409" s="8" t="s">
        <v>1740</v>
      </c>
      <c r="I409" s="8" t="s">
        <v>224</v>
      </c>
      <c r="J409" s="8" t="s">
        <v>318</v>
      </c>
      <c r="K409" s="8" t="s">
        <v>41</v>
      </c>
      <c r="L409" s="8" t="s">
        <v>41</v>
      </c>
      <c r="M409" s="6"/>
      <c r="N409" s="7">
        <v>46154</v>
      </c>
      <c r="O409" s="7" t="s">
        <v>1020</v>
      </c>
      <c r="P409" s="7" t="s">
        <v>42</v>
      </c>
      <c r="Q409" s="6" t="s">
        <v>44</v>
      </c>
      <c r="R409" s="8" t="s">
        <v>1741</v>
      </c>
      <c r="S409" t="str">
        <f>HYPERLINK("https://docs.wto.org/imrd/directdoc.asp?DDFDocuments/t/G/TBTN26/TZA1547.docx", "https://docs.wto.org/imrd/directdoc.asp?DDFDocuments/t/G/TBTN26/TZA1547.docx")</f>
        <v>https://docs.wto.org/imrd/directdoc.asp?DDFDocuments/t/G/TBTN26/TZA1547.docx</v>
      </c>
      <c r="T409" t="str">
        <f>HYPERLINK("https://docs.wto.org/imrd/directdoc.asp?DDFDocuments/u/G/TBTN26/TZA1547.docx", "https://docs.wto.org/imrd/directdoc.asp?DDFDocuments/u/G/TBTN26/TZA1547.docx")</f>
        <v>https://docs.wto.org/imrd/directdoc.asp?DDFDocuments/u/G/TBTN26/TZA1547.docx</v>
      </c>
      <c r="U409" t="str">
        <f>HYPERLINK("https://docs.wto.org/imrd/directdoc.asp?DDFDocuments/v/G/TBTN26/TZA1547.docx", "https://docs.wto.org/imrd/directdoc.asp?DDFDocuments/v/G/TBTN26/TZA1547.docx")</f>
        <v>https://docs.wto.org/imrd/directdoc.asp?DDFDocuments/v/G/TBTN26/TZA1547.docx</v>
      </c>
      <c r="V409" t="s">
        <v>46</v>
      </c>
      <c r="W409" t="s">
        <v>47</v>
      </c>
      <c r="X409" t="s">
        <v>47</v>
      </c>
      <c r="Y409" t="s">
        <v>47</v>
      </c>
      <c r="Z409" t="s">
        <v>47</v>
      </c>
      <c r="AA409" t="s">
        <v>47</v>
      </c>
      <c r="AB409" t="s">
        <v>47</v>
      </c>
      <c r="AC409" s="2" t="s">
        <v>1742</v>
      </c>
      <c r="AD409" t="s">
        <v>41</v>
      </c>
      <c r="AE409" t="s">
        <v>41</v>
      </c>
      <c r="AF409" t="s">
        <v>41</v>
      </c>
      <c r="AG409" t="s">
        <v>41</v>
      </c>
      <c r="AH409" t="s">
        <v>41</v>
      </c>
      <c r="AI409" s="2" t="s">
        <v>41</v>
      </c>
    </row>
    <row r="410" spans="1:35" ht="409.5" x14ac:dyDescent="0.25">
      <c r="A410" s="8" t="s">
        <v>1682</v>
      </c>
      <c r="B410" s="6" t="s">
        <v>285</v>
      </c>
      <c r="C410" s="7">
        <v>46094</v>
      </c>
      <c r="D410" s="9" t="str">
        <f>HYPERLINK("https://www.epingalert.org/en/Search?viewData= G/TBT/N/TZA/1548"," G/TBT/N/TZA/1548")</f>
        <v xml:space="preserve"> G/TBT/N/TZA/1548</v>
      </c>
      <c r="E410" s="8" t="s">
        <v>1743</v>
      </c>
      <c r="F410" s="8" t="s">
        <v>1744</v>
      </c>
      <c r="H410" s="8" t="s">
        <v>1745</v>
      </c>
      <c r="I410" s="8" t="s">
        <v>1169</v>
      </c>
      <c r="J410" s="8" t="s">
        <v>538</v>
      </c>
      <c r="K410" s="8" t="s">
        <v>41</v>
      </c>
      <c r="L410" s="8" t="s">
        <v>55</v>
      </c>
      <c r="M410" s="6"/>
      <c r="N410" s="7">
        <v>46154</v>
      </c>
      <c r="O410" s="7" t="s">
        <v>42</v>
      </c>
      <c r="P410" s="7" t="s">
        <v>42</v>
      </c>
      <c r="Q410" s="6" t="s">
        <v>44</v>
      </c>
      <c r="R410" s="8" t="s">
        <v>1746</v>
      </c>
      <c r="S410" t="str">
        <f>HYPERLINK("https://docs.wto.org/imrd/directdoc.asp?DDFDocuments/t/G/TBTN26/TZA1548.docx", "https://docs.wto.org/imrd/directdoc.asp?DDFDocuments/t/G/TBTN26/TZA1548.docx")</f>
        <v>https://docs.wto.org/imrd/directdoc.asp?DDFDocuments/t/G/TBTN26/TZA1548.docx</v>
      </c>
      <c r="T410" t="str">
        <f>HYPERLINK("https://docs.wto.org/imrd/directdoc.asp?DDFDocuments/u/G/TBTN26/TZA1548.docx", "https://docs.wto.org/imrd/directdoc.asp?DDFDocuments/u/G/TBTN26/TZA1548.docx")</f>
        <v>https://docs.wto.org/imrd/directdoc.asp?DDFDocuments/u/G/TBTN26/TZA1548.docx</v>
      </c>
      <c r="U410" t="str">
        <f>HYPERLINK("https://docs.wto.org/imrd/directdoc.asp?DDFDocuments/v/G/TBTN26/TZA1548.docx", "https://docs.wto.org/imrd/directdoc.asp?DDFDocuments/v/G/TBTN26/TZA1548.docx")</f>
        <v>https://docs.wto.org/imrd/directdoc.asp?DDFDocuments/v/G/TBTN26/TZA1548.docx</v>
      </c>
      <c r="V410" t="s">
        <v>46</v>
      </c>
      <c r="W410" t="s">
        <v>47</v>
      </c>
      <c r="X410" t="s">
        <v>47</v>
      </c>
      <c r="Y410" t="s">
        <v>47</v>
      </c>
      <c r="Z410" t="s">
        <v>47</v>
      </c>
      <c r="AA410" t="s">
        <v>47</v>
      </c>
      <c r="AB410" t="s">
        <v>47</v>
      </c>
      <c r="AC410" s="2" t="s">
        <v>1747</v>
      </c>
      <c r="AD410" t="s">
        <v>41</v>
      </c>
      <c r="AE410" t="s">
        <v>41</v>
      </c>
      <c r="AF410" t="s">
        <v>41</v>
      </c>
      <c r="AG410" t="s">
        <v>41</v>
      </c>
      <c r="AH410" t="s">
        <v>41</v>
      </c>
      <c r="AI410" s="2" t="s">
        <v>41</v>
      </c>
    </row>
    <row r="411" spans="1:35" ht="315" x14ac:dyDescent="0.25">
      <c r="A411" s="8" t="s">
        <v>1751</v>
      </c>
      <c r="B411" s="6" t="s">
        <v>1748</v>
      </c>
      <c r="C411" s="7">
        <v>46093</v>
      </c>
      <c r="D411" s="9" t="str">
        <f>HYPERLINK("https://www.epingalert.org/en/Search?viewData= G/TBT/N/SEN/18"," G/TBT/N/SEN/18")</f>
        <v xml:space="preserve"> G/TBT/N/SEN/18</v>
      </c>
      <c r="E411" s="8" t="s">
        <v>1749</v>
      </c>
      <c r="F411" s="8" t="s">
        <v>1750</v>
      </c>
      <c r="H411" s="8" t="s">
        <v>1752</v>
      </c>
      <c r="I411" s="8" t="s">
        <v>1753</v>
      </c>
      <c r="J411" s="8" t="s">
        <v>1754</v>
      </c>
      <c r="K411" s="8" t="s">
        <v>1755</v>
      </c>
      <c r="L411" s="8" t="s">
        <v>41</v>
      </c>
      <c r="M411" s="6"/>
      <c r="N411" s="7">
        <v>46093</v>
      </c>
      <c r="O411" s="7" t="s">
        <v>1756</v>
      </c>
      <c r="P411" s="7" t="s">
        <v>1757</v>
      </c>
      <c r="Q411" s="6" t="s">
        <v>44</v>
      </c>
      <c r="R411" s="8" t="s">
        <v>1758</v>
      </c>
      <c r="S411" t="str">
        <f>HYPERLINK("https://docs.wto.org/imrd/directdoc.asp?DDFDocuments/t/G/TBTN26/SEN18.docx", "https://docs.wto.org/imrd/directdoc.asp?DDFDocuments/t/G/TBTN26/SEN18.docx")</f>
        <v>https://docs.wto.org/imrd/directdoc.asp?DDFDocuments/t/G/TBTN26/SEN18.docx</v>
      </c>
      <c r="T411" t="str">
        <f>HYPERLINK("https://docs.wto.org/imrd/directdoc.asp?DDFDocuments/u/G/TBTN26/SEN18.docx", "https://docs.wto.org/imrd/directdoc.asp?DDFDocuments/u/G/TBTN26/SEN18.docx")</f>
        <v>https://docs.wto.org/imrd/directdoc.asp?DDFDocuments/u/G/TBTN26/SEN18.docx</v>
      </c>
      <c r="U411" t="str">
        <f>HYPERLINK("https://docs.wto.org/imrd/directdoc.asp?DDFDocuments/v/G/TBTN26/SEN18.docx", "https://docs.wto.org/imrd/directdoc.asp?DDFDocuments/v/G/TBTN26/SEN18.docx")</f>
        <v>https://docs.wto.org/imrd/directdoc.asp?DDFDocuments/v/G/TBTN26/SEN18.docx</v>
      </c>
      <c r="V411" t="s">
        <v>46</v>
      </c>
      <c r="W411" t="s">
        <v>47</v>
      </c>
      <c r="X411" t="s">
        <v>47</v>
      </c>
      <c r="Y411" t="s">
        <v>47</v>
      </c>
      <c r="Z411" t="s">
        <v>47</v>
      </c>
      <c r="AA411" t="s">
        <v>47</v>
      </c>
      <c r="AB411" t="s">
        <v>46</v>
      </c>
      <c r="AC411" s="2" t="s">
        <v>1759</v>
      </c>
      <c r="AD411" t="s">
        <v>41</v>
      </c>
      <c r="AE411" t="s">
        <v>41</v>
      </c>
      <c r="AF411" t="s">
        <v>41</v>
      </c>
      <c r="AG411" t="s">
        <v>41</v>
      </c>
      <c r="AH411" t="s">
        <v>41</v>
      </c>
      <c r="AI411" s="2" t="s">
        <v>41</v>
      </c>
    </row>
    <row r="412" spans="1:35" ht="90" x14ac:dyDescent="0.25">
      <c r="A412" s="8" t="s">
        <v>1762</v>
      </c>
      <c r="B412" s="6" t="s">
        <v>172</v>
      </c>
      <c r="C412" s="7">
        <v>46092</v>
      </c>
      <c r="D412" s="9" t="str">
        <f>HYPERLINK("https://www.epingalert.org/en/Search?viewData= G/TBT/N/CHL/789"," G/TBT/N/CHL/789")</f>
        <v xml:space="preserve"> G/TBT/N/CHL/789</v>
      </c>
      <c r="E412" s="8" t="s">
        <v>1760</v>
      </c>
      <c r="F412" s="8" t="s">
        <v>1761</v>
      </c>
      <c r="H412" s="8" t="s">
        <v>41</v>
      </c>
      <c r="I412" s="8" t="s">
        <v>1763</v>
      </c>
      <c r="J412" s="8" t="s">
        <v>194</v>
      </c>
      <c r="K412" s="8" t="s">
        <v>41</v>
      </c>
      <c r="L412" s="8" t="s">
        <v>41</v>
      </c>
      <c r="M412" s="6"/>
      <c r="N412" s="7">
        <v>46152</v>
      </c>
      <c r="O412" s="7" t="s">
        <v>1165</v>
      </c>
      <c r="P412" s="7" t="s">
        <v>1165</v>
      </c>
      <c r="Q412" s="6" t="s">
        <v>44</v>
      </c>
      <c r="R412" s="8" t="s">
        <v>1764</v>
      </c>
      <c r="S412" t="str">
        <f>HYPERLINK("https://docs.wto.org/imrd/directdoc.asp?DDFDocuments/t/G/TBTN26/CHL789.docx", "https://docs.wto.org/imrd/directdoc.asp?DDFDocuments/t/G/TBTN26/CHL789.docx")</f>
        <v>https://docs.wto.org/imrd/directdoc.asp?DDFDocuments/t/G/TBTN26/CHL789.docx</v>
      </c>
      <c r="T412" t="str">
        <f>HYPERLINK("https://docs.wto.org/imrd/directdoc.asp?DDFDocuments/u/G/TBTN26/CHL789.docx", "https://docs.wto.org/imrd/directdoc.asp?DDFDocuments/u/G/TBTN26/CHL789.docx")</f>
        <v>https://docs.wto.org/imrd/directdoc.asp?DDFDocuments/u/G/TBTN26/CHL789.docx</v>
      </c>
      <c r="U412" t="str">
        <f>HYPERLINK("https://docs.wto.org/imrd/directdoc.asp?DDFDocuments/v/G/TBTN26/CHL789.docx", "https://docs.wto.org/imrd/directdoc.asp?DDFDocuments/v/G/TBTN26/CHL789.docx")</f>
        <v>https://docs.wto.org/imrd/directdoc.asp?DDFDocuments/v/G/TBTN26/CHL789.docx</v>
      </c>
      <c r="V412" t="s">
        <v>46</v>
      </c>
      <c r="W412" t="s">
        <v>47</v>
      </c>
      <c r="X412" t="s">
        <v>47</v>
      </c>
      <c r="Y412" t="s">
        <v>47</v>
      </c>
      <c r="Z412" t="s">
        <v>47</v>
      </c>
      <c r="AA412" t="s">
        <v>47</v>
      </c>
      <c r="AB412" t="s">
        <v>47</v>
      </c>
      <c r="AC412" s="2" t="s">
        <v>1765</v>
      </c>
      <c r="AD412" t="s">
        <v>41</v>
      </c>
      <c r="AE412" t="s">
        <v>41</v>
      </c>
      <c r="AF412" t="s">
        <v>41</v>
      </c>
      <c r="AG412" t="s">
        <v>41</v>
      </c>
      <c r="AH412" t="s">
        <v>41</v>
      </c>
      <c r="AI412" s="2" t="s">
        <v>41</v>
      </c>
    </row>
    <row r="413" spans="1:35" ht="120" x14ac:dyDescent="0.25">
      <c r="A413" s="8" t="s">
        <v>1768</v>
      </c>
      <c r="B413" s="6" t="s">
        <v>60</v>
      </c>
      <c r="C413" s="7">
        <v>46092</v>
      </c>
      <c r="D413" s="9" t="str">
        <f>HYPERLINK("https://www.epingalert.org/en/Search?viewData= G/TBT/N/IND/430"," G/TBT/N/IND/430")</f>
        <v xml:space="preserve"> G/TBT/N/IND/430</v>
      </c>
      <c r="E413" s="8" t="s">
        <v>1766</v>
      </c>
      <c r="F413" s="8" t="s">
        <v>1767</v>
      </c>
      <c r="H413" s="8" t="s">
        <v>1769</v>
      </c>
      <c r="I413" s="8" t="s">
        <v>986</v>
      </c>
      <c r="J413" s="8" t="s">
        <v>65</v>
      </c>
      <c r="K413" s="8" t="s">
        <v>1770</v>
      </c>
      <c r="L413" s="8" t="s">
        <v>41</v>
      </c>
      <c r="M413" s="6"/>
      <c r="N413" s="7">
        <v>46112</v>
      </c>
      <c r="O413" s="7">
        <v>46113</v>
      </c>
      <c r="P413" s="7">
        <v>46296</v>
      </c>
      <c r="Q413" s="6" t="s">
        <v>44</v>
      </c>
      <c r="R413" s="8" t="s">
        <v>1771</v>
      </c>
      <c r="S413" t="str">
        <f>HYPERLINK("https://docs.wto.org/imrd/directdoc.asp?DDFDocuments/t/G/TBTN26/IND430.docx", "https://docs.wto.org/imrd/directdoc.asp?DDFDocuments/t/G/TBTN26/IND430.docx")</f>
        <v>https://docs.wto.org/imrd/directdoc.asp?DDFDocuments/t/G/TBTN26/IND430.docx</v>
      </c>
      <c r="T413" t="str">
        <f>HYPERLINK("https://docs.wto.org/imrd/directdoc.asp?DDFDocuments/u/G/TBTN26/IND430.docx", "https://docs.wto.org/imrd/directdoc.asp?DDFDocuments/u/G/TBTN26/IND430.docx")</f>
        <v>https://docs.wto.org/imrd/directdoc.asp?DDFDocuments/u/G/TBTN26/IND430.docx</v>
      </c>
      <c r="U413" t="str">
        <f>HYPERLINK("https://docs.wto.org/imrd/directdoc.asp?DDFDocuments/v/G/TBTN26/IND430.docx", "https://docs.wto.org/imrd/directdoc.asp?DDFDocuments/v/G/TBTN26/IND430.docx")</f>
        <v>https://docs.wto.org/imrd/directdoc.asp?DDFDocuments/v/G/TBTN26/IND430.docx</v>
      </c>
      <c r="V413" t="s">
        <v>46</v>
      </c>
      <c r="W413" t="s">
        <v>47</v>
      </c>
      <c r="X413" t="s">
        <v>46</v>
      </c>
      <c r="Y413" t="s">
        <v>47</v>
      </c>
      <c r="Z413" t="s">
        <v>47</v>
      </c>
      <c r="AA413" t="s">
        <v>47</v>
      </c>
      <c r="AB413" t="s">
        <v>47</v>
      </c>
      <c r="AC413" s="2" t="s">
        <v>41</v>
      </c>
      <c r="AD413" t="s">
        <v>41</v>
      </c>
      <c r="AE413" t="s">
        <v>41</v>
      </c>
      <c r="AF413" t="s">
        <v>41</v>
      </c>
      <c r="AG413" t="s">
        <v>41</v>
      </c>
      <c r="AH413" t="s">
        <v>41</v>
      </c>
      <c r="AI413" s="2" t="s">
        <v>41</v>
      </c>
    </row>
    <row r="414" spans="1:35" ht="240" x14ac:dyDescent="0.25">
      <c r="A414" s="8" t="s">
        <v>1774</v>
      </c>
      <c r="B414" s="6" t="s">
        <v>285</v>
      </c>
      <c r="C414" s="7">
        <v>46091</v>
      </c>
      <c r="D414" s="9" t="str">
        <f>HYPERLINK("https://www.epingalert.org/en/Search?viewData= G/TBT/N/TZA/1523"," G/TBT/N/TZA/1523")</f>
        <v xml:space="preserve"> G/TBT/N/TZA/1523</v>
      </c>
      <c r="E414" s="8" t="s">
        <v>1772</v>
      </c>
      <c r="F414" s="8" t="s">
        <v>1773</v>
      </c>
      <c r="H414" s="8" t="s">
        <v>1775</v>
      </c>
      <c r="I414" s="8" t="s">
        <v>488</v>
      </c>
      <c r="J414" s="8" t="s">
        <v>538</v>
      </c>
      <c r="K414" s="8" t="s">
        <v>41</v>
      </c>
      <c r="L414" s="8" t="s">
        <v>55</v>
      </c>
      <c r="M414" s="6"/>
      <c r="N414" s="7">
        <v>46151</v>
      </c>
      <c r="O414" s="7" t="s">
        <v>42</v>
      </c>
      <c r="P414" s="7" t="s">
        <v>42</v>
      </c>
      <c r="Q414" s="6" t="s">
        <v>44</v>
      </c>
      <c r="R414" s="8" t="s">
        <v>1776</v>
      </c>
      <c r="S414" t="str">
        <f>HYPERLINK("https://docs.wto.org/imrd/directdoc.asp?DDFDocuments/t/G/TBTN26/TZA1523.docx", "https://docs.wto.org/imrd/directdoc.asp?DDFDocuments/t/G/TBTN26/TZA1523.docx")</f>
        <v>https://docs.wto.org/imrd/directdoc.asp?DDFDocuments/t/G/TBTN26/TZA1523.docx</v>
      </c>
      <c r="T414" t="str">
        <f>HYPERLINK("https://docs.wto.org/imrd/directdoc.asp?DDFDocuments/u/G/TBTN26/TZA1523.docx", "https://docs.wto.org/imrd/directdoc.asp?DDFDocuments/u/G/TBTN26/TZA1523.docx")</f>
        <v>https://docs.wto.org/imrd/directdoc.asp?DDFDocuments/u/G/TBTN26/TZA1523.docx</v>
      </c>
      <c r="U414" t="str">
        <f>HYPERLINK("https://docs.wto.org/imrd/directdoc.asp?DDFDocuments/v/G/TBTN26/TZA1523.docx", "https://docs.wto.org/imrd/directdoc.asp?DDFDocuments/v/G/TBTN26/TZA1523.docx")</f>
        <v>https://docs.wto.org/imrd/directdoc.asp?DDFDocuments/v/G/TBTN26/TZA1523.docx</v>
      </c>
      <c r="V414" t="s">
        <v>46</v>
      </c>
      <c r="W414" t="s">
        <v>47</v>
      </c>
      <c r="X414" t="s">
        <v>47</v>
      </c>
      <c r="Y414" t="s">
        <v>47</v>
      </c>
      <c r="Z414" t="s">
        <v>47</v>
      </c>
      <c r="AA414" t="s">
        <v>47</v>
      </c>
      <c r="AB414" t="s">
        <v>47</v>
      </c>
      <c r="AC414" s="2" t="s">
        <v>1777</v>
      </c>
      <c r="AD414" t="s">
        <v>41</v>
      </c>
      <c r="AE414" t="s">
        <v>41</v>
      </c>
      <c r="AF414" t="s">
        <v>41</v>
      </c>
      <c r="AG414" t="s">
        <v>41</v>
      </c>
      <c r="AH414" t="s">
        <v>41</v>
      </c>
      <c r="AI414" s="2" t="s">
        <v>41</v>
      </c>
    </row>
    <row r="415" spans="1:35" ht="285" x14ac:dyDescent="0.25">
      <c r="A415" s="8" t="s">
        <v>1780</v>
      </c>
      <c r="B415" s="6" t="s">
        <v>285</v>
      </c>
      <c r="C415" s="7">
        <v>46091</v>
      </c>
      <c r="D415" s="9" t="str">
        <f>HYPERLINK("https://www.epingalert.org/en/Search?viewData= G/TBT/N/TZA/1524"," G/TBT/N/TZA/1524")</f>
        <v xml:space="preserve"> G/TBT/N/TZA/1524</v>
      </c>
      <c r="E415" s="8" t="s">
        <v>1778</v>
      </c>
      <c r="F415" s="8" t="s">
        <v>1779</v>
      </c>
      <c r="H415" s="8" t="s">
        <v>1781</v>
      </c>
      <c r="I415" s="8" t="s">
        <v>1782</v>
      </c>
      <c r="J415" s="8" t="s">
        <v>538</v>
      </c>
      <c r="K415" s="8" t="s">
        <v>41</v>
      </c>
      <c r="L415" s="8" t="s">
        <v>55</v>
      </c>
      <c r="M415" s="6"/>
      <c r="N415" s="7">
        <v>46151</v>
      </c>
      <c r="O415" s="7" t="s">
        <v>42</v>
      </c>
      <c r="P415" s="7" t="s">
        <v>42</v>
      </c>
      <c r="Q415" s="6" t="s">
        <v>44</v>
      </c>
      <c r="R415" s="8" t="s">
        <v>1783</v>
      </c>
      <c r="S415" t="str">
        <f>HYPERLINK("https://docs.wto.org/imrd/directdoc.asp?DDFDocuments/t/G/TBTN26/TZA1524.docx", "https://docs.wto.org/imrd/directdoc.asp?DDFDocuments/t/G/TBTN26/TZA1524.docx")</f>
        <v>https://docs.wto.org/imrd/directdoc.asp?DDFDocuments/t/G/TBTN26/TZA1524.docx</v>
      </c>
      <c r="T415" t="str">
        <f>HYPERLINK("https://docs.wto.org/imrd/directdoc.asp?DDFDocuments/u/G/TBTN26/TZA1524.docx", "https://docs.wto.org/imrd/directdoc.asp?DDFDocuments/u/G/TBTN26/TZA1524.docx")</f>
        <v>https://docs.wto.org/imrd/directdoc.asp?DDFDocuments/u/G/TBTN26/TZA1524.docx</v>
      </c>
      <c r="U415" t="str">
        <f>HYPERLINK("https://docs.wto.org/imrd/directdoc.asp?DDFDocuments/v/G/TBTN26/TZA1524.docx", "https://docs.wto.org/imrd/directdoc.asp?DDFDocuments/v/G/TBTN26/TZA1524.docx")</f>
        <v>https://docs.wto.org/imrd/directdoc.asp?DDFDocuments/v/G/TBTN26/TZA1524.docx</v>
      </c>
      <c r="V415" t="s">
        <v>46</v>
      </c>
      <c r="W415" t="s">
        <v>47</v>
      </c>
      <c r="X415" t="s">
        <v>47</v>
      </c>
      <c r="Y415" t="s">
        <v>47</v>
      </c>
      <c r="Z415" t="s">
        <v>47</v>
      </c>
      <c r="AA415" t="s">
        <v>47</v>
      </c>
      <c r="AB415" t="s">
        <v>47</v>
      </c>
      <c r="AC415" s="2" t="s">
        <v>1784</v>
      </c>
      <c r="AD415" t="s">
        <v>41</v>
      </c>
      <c r="AE415" t="s">
        <v>41</v>
      </c>
      <c r="AF415" t="s">
        <v>41</v>
      </c>
      <c r="AG415" t="s">
        <v>41</v>
      </c>
      <c r="AH415" t="s">
        <v>41</v>
      </c>
      <c r="AI415" s="2" t="s">
        <v>41</v>
      </c>
    </row>
    <row r="416" spans="1:35" ht="270" x14ac:dyDescent="0.25">
      <c r="A416" s="8" t="s">
        <v>1787</v>
      </c>
      <c r="B416" s="6" t="s">
        <v>285</v>
      </c>
      <c r="C416" s="7">
        <v>46091</v>
      </c>
      <c r="D416" s="9" t="str">
        <f>HYPERLINK("https://www.epingalert.org/en/Search?viewData= G/TBT/N/TZA/1525"," G/TBT/N/TZA/1525")</f>
        <v xml:space="preserve"> G/TBT/N/TZA/1525</v>
      </c>
      <c r="E416" s="8" t="s">
        <v>1785</v>
      </c>
      <c r="F416" s="8" t="s">
        <v>1786</v>
      </c>
      <c r="H416" s="8" t="s">
        <v>1788</v>
      </c>
      <c r="I416" s="8" t="s">
        <v>1061</v>
      </c>
      <c r="J416" s="8" t="s">
        <v>538</v>
      </c>
      <c r="K416" s="8" t="s">
        <v>41</v>
      </c>
      <c r="L416" s="8" t="s">
        <v>55</v>
      </c>
      <c r="M416" s="6"/>
      <c r="N416" s="7">
        <v>46151</v>
      </c>
      <c r="O416" s="7" t="s">
        <v>42</v>
      </c>
      <c r="P416" s="7" t="s">
        <v>42</v>
      </c>
      <c r="Q416" s="6" t="s">
        <v>44</v>
      </c>
      <c r="R416" s="8" t="s">
        <v>1789</v>
      </c>
      <c r="S416" t="str">
        <f>HYPERLINK("https://docs.wto.org/imrd/directdoc.asp?DDFDocuments/t/G/TBTN26/TZA1525.docx", "https://docs.wto.org/imrd/directdoc.asp?DDFDocuments/t/G/TBTN26/TZA1525.docx")</f>
        <v>https://docs.wto.org/imrd/directdoc.asp?DDFDocuments/t/G/TBTN26/TZA1525.docx</v>
      </c>
      <c r="T416" t="str">
        <f>HYPERLINK("https://docs.wto.org/imrd/directdoc.asp?DDFDocuments/u/G/TBTN26/TZA1525.docx", "https://docs.wto.org/imrd/directdoc.asp?DDFDocuments/u/G/TBTN26/TZA1525.docx")</f>
        <v>https://docs.wto.org/imrd/directdoc.asp?DDFDocuments/u/G/TBTN26/TZA1525.docx</v>
      </c>
      <c r="U416" t="str">
        <f>HYPERLINK("https://docs.wto.org/imrd/directdoc.asp?DDFDocuments/v/G/TBTN26/TZA1525.docx", "https://docs.wto.org/imrd/directdoc.asp?DDFDocuments/v/G/TBTN26/TZA1525.docx")</f>
        <v>https://docs.wto.org/imrd/directdoc.asp?DDFDocuments/v/G/TBTN26/TZA1525.docx</v>
      </c>
      <c r="V416" t="s">
        <v>46</v>
      </c>
      <c r="W416" t="s">
        <v>47</v>
      </c>
      <c r="X416" t="s">
        <v>47</v>
      </c>
      <c r="Y416" t="s">
        <v>47</v>
      </c>
      <c r="Z416" t="s">
        <v>47</v>
      </c>
      <c r="AA416" t="s">
        <v>47</v>
      </c>
      <c r="AB416" t="s">
        <v>47</v>
      </c>
      <c r="AC416" s="2" t="s">
        <v>1790</v>
      </c>
      <c r="AD416" t="s">
        <v>41</v>
      </c>
      <c r="AE416" t="s">
        <v>41</v>
      </c>
      <c r="AF416" t="s">
        <v>41</v>
      </c>
      <c r="AG416" t="s">
        <v>41</v>
      </c>
      <c r="AH416" t="s">
        <v>41</v>
      </c>
      <c r="AI416" s="2" t="s">
        <v>41</v>
      </c>
    </row>
    <row r="417" spans="1:35" ht="255" x14ac:dyDescent="0.25">
      <c r="A417" s="8" t="s">
        <v>1787</v>
      </c>
      <c r="B417" s="6" t="s">
        <v>285</v>
      </c>
      <c r="C417" s="7">
        <v>46091</v>
      </c>
      <c r="D417" s="9" t="str">
        <f>HYPERLINK("https://www.epingalert.org/en/Search?viewData= G/TBT/N/TZA/1526"," G/TBT/N/TZA/1526")</f>
        <v xml:space="preserve"> G/TBT/N/TZA/1526</v>
      </c>
      <c r="E417" s="8" t="s">
        <v>1791</v>
      </c>
      <c r="F417" s="8" t="s">
        <v>1792</v>
      </c>
      <c r="H417" s="8" t="s">
        <v>1788</v>
      </c>
      <c r="I417" s="8" t="s">
        <v>1061</v>
      </c>
      <c r="J417" s="8" t="s">
        <v>538</v>
      </c>
      <c r="K417" s="8" t="s">
        <v>41</v>
      </c>
      <c r="L417" s="8" t="s">
        <v>55</v>
      </c>
      <c r="M417" s="6"/>
      <c r="N417" s="7">
        <v>46151</v>
      </c>
      <c r="O417" s="7" t="s">
        <v>42</v>
      </c>
      <c r="P417" s="7" t="s">
        <v>42</v>
      </c>
      <c r="Q417" s="6" t="s">
        <v>44</v>
      </c>
      <c r="R417" s="8" t="s">
        <v>1793</v>
      </c>
      <c r="S417" t="str">
        <f>HYPERLINK("https://docs.wto.org/imrd/directdoc.asp?DDFDocuments/t/G/TBTN26/TZA1526.docx", "https://docs.wto.org/imrd/directdoc.asp?DDFDocuments/t/G/TBTN26/TZA1526.docx")</f>
        <v>https://docs.wto.org/imrd/directdoc.asp?DDFDocuments/t/G/TBTN26/TZA1526.docx</v>
      </c>
      <c r="T417" t="str">
        <f>HYPERLINK("https://docs.wto.org/imrd/directdoc.asp?DDFDocuments/u/G/TBTN26/TZA1526.docx", "https://docs.wto.org/imrd/directdoc.asp?DDFDocuments/u/G/TBTN26/TZA1526.docx")</f>
        <v>https://docs.wto.org/imrd/directdoc.asp?DDFDocuments/u/G/TBTN26/TZA1526.docx</v>
      </c>
      <c r="U417" t="str">
        <f>HYPERLINK("https://docs.wto.org/imrd/directdoc.asp?DDFDocuments/v/G/TBTN26/TZA1526.docx", "https://docs.wto.org/imrd/directdoc.asp?DDFDocuments/v/G/TBTN26/TZA1526.docx")</f>
        <v>https://docs.wto.org/imrd/directdoc.asp?DDFDocuments/v/G/TBTN26/TZA1526.docx</v>
      </c>
      <c r="V417" t="s">
        <v>46</v>
      </c>
      <c r="W417" t="s">
        <v>47</v>
      </c>
      <c r="X417" t="s">
        <v>47</v>
      </c>
      <c r="Y417" t="s">
        <v>47</v>
      </c>
      <c r="Z417" t="s">
        <v>47</v>
      </c>
      <c r="AA417" t="s">
        <v>47</v>
      </c>
      <c r="AB417" t="s">
        <v>47</v>
      </c>
      <c r="AC417" s="2" t="s">
        <v>1794</v>
      </c>
      <c r="AD417" t="s">
        <v>41</v>
      </c>
      <c r="AE417" t="s">
        <v>41</v>
      </c>
      <c r="AF417" t="s">
        <v>41</v>
      </c>
      <c r="AG417" t="s">
        <v>41</v>
      </c>
      <c r="AH417" t="s">
        <v>41</v>
      </c>
      <c r="AI417" s="2" t="s">
        <v>41</v>
      </c>
    </row>
    <row r="418" spans="1:35" ht="195" x14ac:dyDescent="0.25">
      <c r="A418" s="8" t="s">
        <v>1797</v>
      </c>
      <c r="B418" s="6" t="s">
        <v>285</v>
      </c>
      <c r="C418" s="7">
        <v>46091</v>
      </c>
      <c r="D418" s="9" t="str">
        <f>HYPERLINK("https://www.epingalert.org/en/Search?viewData= G/TBT/N/TZA/1527"," G/TBT/N/TZA/1527")</f>
        <v xml:space="preserve"> G/TBT/N/TZA/1527</v>
      </c>
      <c r="E418" s="8" t="s">
        <v>1795</v>
      </c>
      <c r="F418" s="8" t="s">
        <v>1796</v>
      </c>
      <c r="H418" s="8" t="s">
        <v>1798</v>
      </c>
      <c r="I418" s="8" t="s">
        <v>1782</v>
      </c>
      <c r="J418" s="8" t="s">
        <v>538</v>
      </c>
      <c r="K418" s="8" t="s">
        <v>41</v>
      </c>
      <c r="L418" s="8" t="s">
        <v>55</v>
      </c>
      <c r="M418" s="6"/>
      <c r="N418" s="7">
        <v>46151</v>
      </c>
      <c r="O418" s="7" t="s">
        <v>42</v>
      </c>
      <c r="P418" s="7" t="s">
        <v>42</v>
      </c>
      <c r="Q418" s="6" t="s">
        <v>44</v>
      </c>
      <c r="R418" s="8" t="s">
        <v>1799</v>
      </c>
      <c r="S418" t="str">
        <f>HYPERLINK("https://docs.wto.org/imrd/directdoc.asp?DDFDocuments/t/G/TBTN26/TZA1527.docx", "https://docs.wto.org/imrd/directdoc.asp?DDFDocuments/t/G/TBTN26/TZA1527.docx")</f>
        <v>https://docs.wto.org/imrd/directdoc.asp?DDFDocuments/t/G/TBTN26/TZA1527.docx</v>
      </c>
      <c r="T418" t="str">
        <f>HYPERLINK("https://docs.wto.org/imrd/directdoc.asp?DDFDocuments/u/G/TBTN26/TZA1527.docx", "https://docs.wto.org/imrd/directdoc.asp?DDFDocuments/u/G/TBTN26/TZA1527.docx")</f>
        <v>https://docs.wto.org/imrd/directdoc.asp?DDFDocuments/u/G/TBTN26/TZA1527.docx</v>
      </c>
      <c r="U418" t="str">
        <f>HYPERLINK("https://docs.wto.org/imrd/directdoc.asp?DDFDocuments/v/G/TBTN26/TZA1527.docx", "https://docs.wto.org/imrd/directdoc.asp?DDFDocuments/v/G/TBTN26/TZA1527.docx")</f>
        <v>https://docs.wto.org/imrd/directdoc.asp?DDFDocuments/v/G/TBTN26/TZA1527.docx</v>
      </c>
      <c r="V418" t="s">
        <v>46</v>
      </c>
      <c r="W418" t="s">
        <v>47</v>
      </c>
      <c r="X418" t="s">
        <v>47</v>
      </c>
      <c r="Y418" t="s">
        <v>47</v>
      </c>
      <c r="Z418" t="s">
        <v>47</v>
      </c>
      <c r="AA418" t="s">
        <v>47</v>
      </c>
      <c r="AB418" t="s">
        <v>47</v>
      </c>
      <c r="AC418" s="2" t="s">
        <v>1800</v>
      </c>
      <c r="AD418" t="s">
        <v>41</v>
      </c>
      <c r="AE418" t="s">
        <v>41</v>
      </c>
      <c r="AF418" t="s">
        <v>41</v>
      </c>
      <c r="AG418" t="s">
        <v>41</v>
      </c>
      <c r="AH418" t="s">
        <v>41</v>
      </c>
      <c r="AI418" s="2" t="s">
        <v>41</v>
      </c>
    </row>
    <row r="419" spans="1:35" ht="300" x14ac:dyDescent="0.25">
      <c r="A419" s="8" t="s">
        <v>1787</v>
      </c>
      <c r="B419" s="6" t="s">
        <v>285</v>
      </c>
      <c r="C419" s="7">
        <v>46091</v>
      </c>
      <c r="D419" s="9" t="str">
        <f>HYPERLINK("https://www.epingalert.org/en/Search?viewData= G/TBT/N/TZA/1528"," G/TBT/N/TZA/1528")</f>
        <v xml:space="preserve"> G/TBT/N/TZA/1528</v>
      </c>
      <c r="E419" s="8" t="s">
        <v>1801</v>
      </c>
      <c r="F419" s="8" t="s">
        <v>1802</v>
      </c>
      <c r="H419" s="8" t="s">
        <v>1788</v>
      </c>
      <c r="I419" s="8" t="s">
        <v>1061</v>
      </c>
      <c r="J419" s="8" t="s">
        <v>538</v>
      </c>
      <c r="K419" s="8" t="s">
        <v>41</v>
      </c>
      <c r="L419" s="8" t="s">
        <v>55</v>
      </c>
      <c r="M419" s="6"/>
      <c r="N419" s="7">
        <v>46151</v>
      </c>
      <c r="O419" s="7" t="s">
        <v>42</v>
      </c>
      <c r="P419" s="7" t="s">
        <v>42</v>
      </c>
      <c r="Q419" s="6" t="s">
        <v>44</v>
      </c>
      <c r="R419" s="8" t="s">
        <v>1803</v>
      </c>
      <c r="S419" t="str">
        <f>HYPERLINK("https://docs.wto.org/imrd/directdoc.asp?DDFDocuments/t/G/TBTN26/TZA1528.docx", "https://docs.wto.org/imrd/directdoc.asp?DDFDocuments/t/G/TBTN26/TZA1528.docx")</f>
        <v>https://docs.wto.org/imrd/directdoc.asp?DDFDocuments/t/G/TBTN26/TZA1528.docx</v>
      </c>
      <c r="T419" t="str">
        <f>HYPERLINK("https://docs.wto.org/imrd/directdoc.asp?DDFDocuments/u/G/TBTN26/TZA1528.docx", "https://docs.wto.org/imrd/directdoc.asp?DDFDocuments/u/G/TBTN26/TZA1528.docx")</f>
        <v>https://docs.wto.org/imrd/directdoc.asp?DDFDocuments/u/G/TBTN26/TZA1528.docx</v>
      </c>
      <c r="U419" t="str">
        <f>HYPERLINK("https://docs.wto.org/imrd/directdoc.asp?DDFDocuments/v/G/TBTN26/TZA1528.docx", "https://docs.wto.org/imrd/directdoc.asp?DDFDocuments/v/G/TBTN26/TZA1528.docx")</f>
        <v>https://docs.wto.org/imrd/directdoc.asp?DDFDocuments/v/G/TBTN26/TZA1528.docx</v>
      </c>
      <c r="V419" t="s">
        <v>46</v>
      </c>
      <c r="W419" t="s">
        <v>47</v>
      </c>
      <c r="X419" t="s">
        <v>47</v>
      </c>
      <c r="Y419" t="s">
        <v>47</v>
      </c>
      <c r="Z419" t="s">
        <v>47</v>
      </c>
      <c r="AA419" t="s">
        <v>47</v>
      </c>
      <c r="AB419" t="s">
        <v>47</v>
      </c>
      <c r="AC419" s="2" t="s">
        <v>1804</v>
      </c>
      <c r="AD419" t="s">
        <v>41</v>
      </c>
      <c r="AE419" t="s">
        <v>41</v>
      </c>
      <c r="AF419" t="s">
        <v>41</v>
      </c>
      <c r="AG419" t="s">
        <v>41</v>
      </c>
      <c r="AH419" t="s">
        <v>41</v>
      </c>
      <c r="AI419" s="2" t="s">
        <v>41</v>
      </c>
    </row>
    <row r="420" spans="1:35" ht="390" x14ac:dyDescent="0.25">
      <c r="A420" s="8" t="s">
        <v>1787</v>
      </c>
      <c r="B420" s="6" t="s">
        <v>285</v>
      </c>
      <c r="C420" s="7">
        <v>46091</v>
      </c>
      <c r="D420" s="9" t="str">
        <f>HYPERLINK("https://www.epingalert.org/en/Search?viewData= G/TBT/N/TZA/1529"," G/TBT/N/TZA/1529")</f>
        <v xml:space="preserve"> G/TBT/N/TZA/1529</v>
      </c>
      <c r="E420" s="8" t="s">
        <v>1805</v>
      </c>
      <c r="F420" s="8" t="s">
        <v>1806</v>
      </c>
      <c r="H420" s="8" t="s">
        <v>1807</v>
      </c>
      <c r="I420" s="8" t="s">
        <v>1061</v>
      </c>
      <c r="J420" s="8" t="s">
        <v>538</v>
      </c>
      <c r="K420" s="8" t="s">
        <v>41</v>
      </c>
      <c r="L420" s="8" t="s">
        <v>55</v>
      </c>
      <c r="M420" s="6"/>
      <c r="N420" s="7">
        <v>46151</v>
      </c>
      <c r="O420" s="7" t="s">
        <v>42</v>
      </c>
      <c r="P420" s="7" t="s">
        <v>42</v>
      </c>
      <c r="Q420" s="6" t="s">
        <v>44</v>
      </c>
      <c r="R420" s="8" t="s">
        <v>1808</v>
      </c>
      <c r="S420" t="str">
        <f>HYPERLINK("https://docs.wto.org/imrd/directdoc.asp?DDFDocuments/t/G/TBTN26/TZA1529.docx", "https://docs.wto.org/imrd/directdoc.asp?DDFDocuments/t/G/TBTN26/TZA1529.docx")</f>
        <v>https://docs.wto.org/imrd/directdoc.asp?DDFDocuments/t/G/TBTN26/TZA1529.docx</v>
      </c>
      <c r="T420" t="str">
        <f>HYPERLINK("https://docs.wto.org/imrd/directdoc.asp?DDFDocuments/u/G/TBTN26/TZA1529.docx", "https://docs.wto.org/imrd/directdoc.asp?DDFDocuments/u/G/TBTN26/TZA1529.docx")</f>
        <v>https://docs.wto.org/imrd/directdoc.asp?DDFDocuments/u/G/TBTN26/TZA1529.docx</v>
      </c>
      <c r="U420" t="str">
        <f>HYPERLINK("https://docs.wto.org/imrd/directdoc.asp?DDFDocuments/v/G/TBTN26/TZA1529.docx", "https://docs.wto.org/imrd/directdoc.asp?DDFDocuments/v/G/TBTN26/TZA1529.docx")</f>
        <v>https://docs.wto.org/imrd/directdoc.asp?DDFDocuments/v/G/TBTN26/TZA1529.docx</v>
      </c>
      <c r="V420" t="s">
        <v>46</v>
      </c>
      <c r="W420" t="s">
        <v>47</v>
      </c>
      <c r="X420" t="s">
        <v>47</v>
      </c>
      <c r="Y420" t="s">
        <v>47</v>
      </c>
      <c r="Z420" t="s">
        <v>47</v>
      </c>
      <c r="AA420" t="s">
        <v>47</v>
      </c>
      <c r="AB420" t="s">
        <v>47</v>
      </c>
      <c r="AC420" s="2" t="s">
        <v>1809</v>
      </c>
      <c r="AD420" t="s">
        <v>41</v>
      </c>
      <c r="AE420" t="s">
        <v>41</v>
      </c>
      <c r="AF420" t="s">
        <v>41</v>
      </c>
      <c r="AG420" t="s">
        <v>41</v>
      </c>
      <c r="AH420" t="s">
        <v>41</v>
      </c>
      <c r="AI420" s="2" t="s">
        <v>41</v>
      </c>
    </row>
    <row r="421" spans="1:35" ht="300" x14ac:dyDescent="0.25">
      <c r="A421" s="8" t="s">
        <v>1787</v>
      </c>
      <c r="B421" s="6" t="s">
        <v>285</v>
      </c>
      <c r="C421" s="7">
        <v>46091</v>
      </c>
      <c r="D421" s="9" t="str">
        <f>HYPERLINK("https://www.epingalert.org/en/Search?viewData= G/TBT/N/TZA/1530"," G/TBT/N/TZA/1530")</f>
        <v xml:space="preserve"> G/TBT/N/TZA/1530</v>
      </c>
      <c r="E421" s="8" t="s">
        <v>1810</v>
      </c>
      <c r="F421" s="8" t="s">
        <v>1811</v>
      </c>
      <c r="H421" s="8" t="s">
        <v>1788</v>
      </c>
      <c r="I421" s="8" t="s">
        <v>1061</v>
      </c>
      <c r="J421" s="8" t="s">
        <v>538</v>
      </c>
      <c r="K421" s="8" t="s">
        <v>41</v>
      </c>
      <c r="L421" s="8" t="s">
        <v>55</v>
      </c>
      <c r="M421" s="6"/>
      <c r="N421" s="7">
        <v>46151</v>
      </c>
      <c r="O421" s="7" t="s">
        <v>42</v>
      </c>
      <c r="P421" s="7" t="s">
        <v>42</v>
      </c>
      <c r="Q421" s="6" t="s">
        <v>44</v>
      </c>
      <c r="R421" s="8" t="s">
        <v>1812</v>
      </c>
      <c r="S421" t="str">
        <f>HYPERLINK("https://docs.wto.org/imrd/directdoc.asp?DDFDocuments/t/G/TBTN26/TZA1530.docx", "https://docs.wto.org/imrd/directdoc.asp?DDFDocuments/t/G/TBTN26/TZA1530.docx")</f>
        <v>https://docs.wto.org/imrd/directdoc.asp?DDFDocuments/t/G/TBTN26/TZA1530.docx</v>
      </c>
      <c r="T421" t="str">
        <f>HYPERLINK("https://docs.wto.org/imrd/directdoc.asp?DDFDocuments/u/G/TBTN26/TZA1530.docx", "https://docs.wto.org/imrd/directdoc.asp?DDFDocuments/u/G/TBTN26/TZA1530.docx")</f>
        <v>https://docs.wto.org/imrd/directdoc.asp?DDFDocuments/u/G/TBTN26/TZA1530.docx</v>
      </c>
      <c r="U421" t="str">
        <f>HYPERLINK("https://docs.wto.org/imrd/directdoc.asp?DDFDocuments/v/G/TBTN26/TZA1530.docx", "https://docs.wto.org/imrd/directdoc.asp?DDFDocuments/v/G/TBTN26/TZA1530.docx")</f>
        <v>https://docs.wto.org/imrd/directdoc.asp?DDFDocuments/v/G/TBTN26/TZA1530.docx</v>
      </c>
      <c r="V421" t="s">
        <v>46</v>
      </c>
      <c r="W421" t="s">
        <v>47</v>
      </c>
      <c r="X421" t="s">
        <v>47</v>
      </c>
      <c r="Y421" t="s">
        <v>47</v>
      </c>
      <c r="Z421" t="s">
        <v>47</v>
      </c>
      <c r="AA421" t="s">
        <v>47</v>
      </c>
      <c r="AB421" t="s">
        <v>47</v>
      </c>
      <c r="AC421" s="2" t="s">
        <v>1813</v>
      </c>
      <c r="AD421" t="s">
        <v>41</v>
      </c>
      <c r="AE421" t="s">
        <v>41</v>
      </c>
      <c r="AF421" t="s">
        <v>41</v>
      </c>
      <c r="AG421" t="s">
        <v>41</v>
      </c>
      <c r="AH421" t="s">
        <v>41</v>
      </c>
      <c r="AI421" s="2" t="s">
        <v>41</v>
      </c>
    </row>
    <row r="422" spans="1:35" ht="285" x14ac:dyDescent="0.25">
      <c r="A422" s="8" t="s">
        <v>1787</v>
      </c>
      <c r="B422" s="6" t="s">
        <v>285</v>
      </c>
      <c r="C422" s="7">
        <v>46091</v>
      </c>
      <c r="D422" s="9" t="str">
        <f>HYPERLINK("https://www.epingalert.org/en/Search?viewData= G/TBT/N/TZA/1531"," G/TBT/N/TZA/1531")</f>
        <v xml:space="preserve"> G/TBT/N/TZA/1531</v>
      </c>
      <c r="E422" s="8" t="s">
        <v>1814</v>
      </c>
      <c r="F422" s="8" t="s">
        <v>1815</v>
      </c>
      <c r="H422" s="8" t="s">
        <v>1788</v>
      </c>
      <c r="I422" s="8" t="s">
        <v>1061</v>
      </c>
      <c r="J422" s="8" t="s">
        <v>538</v>
      </c>
      <c r="K422" s="8" t="s">
        <v>41</v>
      </c>
      <c r="L422" s="8" t="s">
        <v>55</v>
      </c>
      <c r="M422" s="6"/>
      <c r="N422" s="7">
        <v>46151</v>
      </c>
      <c r="O422" s="7" t="s">
        <v>42</v>
      </c>
      <c r="P422" s="7" t="s">
        <v>42</v>
      </c>
      <c r="Q422" s="6" t="s">
        <v>44</v>
      </c>
      <c r="R422" s="8" t="s">
        <v>1816</v>
      </c>
      <c r="S422" t="str">
        <f>HYPERLINK("https://docs.wto.org/imrd/directdoc.asp?DDFDocuments/t/G/TBTN26/TZA1531.docx", "https://docs.wto.org/imrd/directdoc.asp?DDFDocuments/t/G/TBTN26/TZA1531.docx")</f>
        <v>https://docs.wto.org/imrd/directdoc.asp?DDFDocuments/t/G/TBTN26/TZA1531.docx</v>
      </c>
      <c r="T422" t="str">
        <f>HYPERLINK("https://docs.wto.org/imrd/directdoc.asp?DDFDocuments/u/G/TBTN26/TZA1531.docx", "https://docs.wto.org/imrd/directdoc.asp?DDFDocuments/u/G/TBTN26/TZA1531.docx")</f>
        <v>https://docs.wto.org/imrd/directdoc.asp?DDFDocuments/u/G/TBTN26/TZA1531.docx</v>
      </c>
      <c r="U422" t="str">
        <f>HYPERLINK("https://docs.wto.org/imrd/directdoc.asp?DDFDocuments/v/G/TBTN26/TZA1531.docx", "https://docs.wto.org/imrd/directdoc.asp?DDFDocuments/v/G/TBTN26/TZA1531.docx")</f>
        <v>https://docs.wto.org/imrd/directdoc.asp?DDFDocuments/v/G/TBTN26/TZA1531.docx</v>
      </c>
      <c r="V422" t="s">
        <v>46</v>
      </c>
      <c r="W422" t="s">
        <v>47</v>
      </c>
      <c r="X422" t="s">
        <v>47</v>
      </c>
      <c r="Y422" t="s">
        <v>47</v>
      </c>
      <c r="Z422" t="s">
        <v>47</v>
      </c>
      <c r="AA422" t="s">
        <v>47</v>
      </c>
      <c r="AB422" t="s">
        <v>47</v>
      </c>
      <c r="AC422" s="2" t="s">
        <v>1817</v>
      </c>
      <c r="AD422" t="s">
        <v>41</v>
      </c>
      <c r="AE422" t="s">
        <v>41</v>
      </c>
      <c r="AF422" t="s">
        <v>41</v>
      </c>
      <c r="AG422" t="s">
        <v>41</v>
      </c>
      <c r="AH422" t="s">
        <v>41</v>
      </c>
      <c r="AI422" s="2" t="s">
        <v>41</v>
      </c>
    </row>
    <row r="423" spans="1:35" ht="270" x14ac:dyDescent="0.25">
      <c r="A423" s="8" t="s">
        <v>1820</v>
      </c>
      <c r="B423" s="6" t="s">
        <v>285</v>
      </c>
      <c r="C423" s="7">
        <v>46091</v>
      </c>
      <c r="D423" s="9" t="str">
        <f>HYPERLINK("https://www.epingalert.org/en/Search?viewData= G/TBT/N/TZA/1532"," G/TBT/N/TZA/1532")</f>
        <v xml:space="preserve"> G/TBT/N/TZA/1532</v>
      </c>
      <c r="E423" s="8" t="s">
        <v>1818</v>
      </c>
      <c r="F423" s="8" t="s">
        <v>1819</v>
      </c>
      <c r="H423" s="8" t="s">
        <v>1821</v>
      </c>
      <c r="I423" s="8" t="s">
        <v>1822</v>
      </c>
      <c r="J423" s="8" t="s">
        <v>538</v>
      </c>
      <c r="K423" s="8" t="s">
        <v>41</v>
      </c>
      <c r="L423" s="8" t="s">
        <v>55</v>
      </c>
      <c r="M423" s="6"/>
      <c r="N423" s="7">
        <v>46151</v>
      </c>
      <c r="O423" s="7" t="s">
        <v>42</v>
      </c>
      <c r="P423" s="7" t="s">
        <v>42</v>
      </c>
      <c r="Q423" s="6" t="s">
        <v>44</v>
      </c>
      <c r="R423" s="8" t="s">
        <v>1823</v>
      </c>
      <c r="S423" t="str">
        <f>HYPERLINK("https://docs.wto.org/imrd/directdoc.asp?DDFDocuments/t/G/TBTN26/TZA1532.docx", "https://docs.wto.org/imrd/directdoc.asp?DDFDocuments/t/G/TBTN26/TZA1532.docx")</f>
        <v>https://docs.wto.org/imrd/directdoc.asp?DDFDocuments/t/G/TBTN26/TZA1532.docx</v>
      </c>
      <c r="T423" t="str">
        <f>HYPERLINK("https://docs.wto.org/imrd/directdoc.asp?DDFDocuments/u/G/TBTN26/TZA1532.docx", "https://docs.wto.org/imrd/directdoc.asp?DDFDocuments/u/G/TBTN26/TZA1532.docx")</f>
        <v>https://docs.wto.org/imrd/directdoc.asp?DDFDocuments/u/G/TBTN26/TZA1532.docx</v>
      </c>
      <c r="U423" t="str">
        <f>HYPERLINK("https://docs.wto.org/imrd/directdoc.asp?DDFDocuments/v/G/TBTN26/TZA1532.docx", "https://docs.wto.org/imrd/directdoc.asp?DDFDocuments/v/G/TBTN26/TZA1532.docx")</f>
        <v>https://docs.wto.org/imrd/directdoc.asp?DDFDocuments/v/G/TBTN26/TZA1532.docx</v>
      </c>
      <c r="V423" t="s">
        <v>46</v>
      </c>
      <c r="W423" t="s">
        <v>47</v>
      </c>
      <c r="X423" t="s">
        <v>47</v>
      </c>
      <c r="Y423" t="s">
        <v>47</v>
      </c>
      <c r="Z423" t="s">
        <v>47</v>
      </c>
      <c r="AA423" t="s">
        <v>47</v>
      </c>
      <c r="AB423" t="s">
        <v>47</v>
      </c>
      <c r="AC423" s="2" t="s">
        <v>1824</v>
      </c>
      <c r="AD423" t="s">
        <v>41</v>
      </c>
      <c r="AE423" t="s">
        <v>41</v>
      </c>
      <c r="AF423" t="s">
        <v>41</v>
      </c>
      <c r="AG423" t="s">
        <v>41</v>
      </c>
      <c r="AH423" t="s">
        <v>41</v>
      </c>
      <c r="AI423" s="2" t="s">
        <v>41</v>
      </c>
    </row>
    <row r="424" spans="1:35" ht="330" x14ac:dyDescent="0.25">
      <c r="A424" s="8" t="s">
        <v>1827</v>
      </c>
      <c r="B424" s="6" t="s">
        <v>274</v>
      </c>
      <c r="C424" s="7">
        <v>46090</v>
      </c>
      <c r="D424" s="9" t="str">
        <f>HYPERLINK("https://www.epingalert.org/en/Search?viewData= G/TBT/N/BDI/724, G/TBT/N/KEN/1997, G/TBT/N/RWA/1366, G/TBT/N/TZA/1521, G/TBT/N/UGA/2323"," G/TBT/N/BDI/724, G/TBT/N/KEN/1997, G/TBT/N/RWA/1366, G/TBT/N/TZA/1521, G/TBT/N/UGA/2323")</f>
        <v xml:space="preserve"> G/TBT/N/BDI/724, G/TBT/N/KEN/1997, G/TBT/N/RWA/1366, G/TBT/N/TZA/1521, G/TBT/N/UGA/2323</v>
      </c>
      <c r="E424" s="8" t="s">
        <v>1825</v>
      </c>
      <c r="F424" s="8" t="s">
        <v>1826</v>
      </c>
      <c r="H424" s="8" t="s">
        <v>1643</v>
      </c>
      <c r="I424" s="8" t="s">
        <v>1828</v>
      </c>
      <c r="J424" s="8" t="s">
        <v>1829</v>
      </c>
      <c r="K424" s="8" t="s">
        <v>41</v>
      </c>
      <c r="L424" s="8" t="s">
        <v>55</v>
      </c>
      <c r="M424" s="6"/>
      <c r="N424" s="7">
        <v>46150</v>
      </c>
      <c r="O424" s="7" t="s">
        <v>42</v>
      </c>
      <c r="P424" s="7" t="s">
        <v>42</v>
      </c>
      <c r="Q424" s="6" t="s">
        <v>44</v>
      </c>
      <c r="R424" s="8" t="s">
        <v>1830</v>
      </c>
      <c r="S424" t="str">
        <f>HYPERLINK("https://docs.wto.org/imrd/directdoc.asp?DDFDocuments/t/G/TBTN26/BDI724.docx", "https://docs.wto.org/imrd/directdoc.asp?DDFDocuments/t/G/TBTN26/BDI724.docx")</f>
        <v>https://docs.wto.org/imrd/directdoc.asp?DDFDocuments/t/G/TBTN26/BDI724.docx</v>
      </c>
      <c r="T424" t="str">
        <f>HYPERLINK("https://docs.wto.org/imrd/directdoc.asp?DDFDocuments/u/G/TBTN26/BDI724.docx", "https://docs.wto.org/imrd/directdoc.asp?DDFDocuments/u/G/TBTN26/BDI724.docx")</f>
        <v>https://docs.wto.org/imrd/directdoc.asp?DDFDocuments/u/G/TBTN26/BDI724.docx</v>
      </c>
      <c r="U424" t="str">
        <f>HYPERLINK("https://docs.wto.org/imrd/directdoc.asp?DDFDocuments/v/G/TBTN26/BDI724.docx", "https://docs.wto.org/imrd/directdoc.asp?DDFDocuments/v/G/TBTN26/BDI724.docx")</f>
        <v>https://docs.wto.org/imrd/directdoc.asp?DDFDocuments/v/G/TBTN26/BDI724.docx</v>
      </c>
      <c r="V424" t="s">
        <v>46</v>
      </c>
      <c r="W424" t="s">
        <v>47</v>
      </c>
      <c r="X424" t="s">
        <v>46</v>
      </c>
      <c r="Y424" t="s">
        <v>47</v>
      </c>
      <c r="Z424" t="s">
        <v>47</v>
      </c>
      <c r="AA424" t="s">
        <v>47</v>
      </c>
      <c r="AB424" t="s">
        <v>47</v>
      </c>
      <c r="AC424" s="2" t="s">
        <v>1831</v>
      </c>
      <c r="AD424" t="s">
        <v>41</v>
      </c>
      <c r="AE424" t="s">
        <v>41</v>
      </c>
      <c r="AF424" t="s">
        <v>41</v>
      </c>
      <c r="AG424" t="s">
        <v>41</v>
      </c>
      <c r="AH424" t="s">
        <v>41</v>
      </c>
      <c r="AI424" s="2" t="s">
        <v>41</v>
      </c>
    </row>
    <row r="425" spans="1:35" ht="330" x14ac:dyDescent="0.25">
      <c r="A425" s="8" t="s">
        <v>1827</v>
      </c>
      <c r="B425" s="6" t="s">
        <v>283</v>
      </c>
      <c r="C425" s="7">
        <v>46090</v>
      </c>
      <c r="D425" s="9" t="str">
        <f>HYPERLINK("https://www.epingalert.org/en/Search?viewData= G/TBT/N/BDI/724, G/TBT/N/KEN/1997, G/TBT/N/RWA/1366, G/TBT/N/TZA/1521, G/TBT/N/UGA/2323"," G/TBT/N/BDI/724, G/TBT/N/KEN/1997, G/TBT/N/RWA/1366, G/TBT/N/TZA/1521, G/TBT/N/UGA/2323")</f>
        <v xml:space="preserve"> G/TBT/N/BDI/724, G/TBT/N/KEN/1997, G/TBT/N/RWA/1366, G/TBT/N/TZA/1521, G/TBT/N/UGA/2323</v>
      </c>
      <c r="E425" s="8" t="s">
        <v>1825</v>
      </c>
      <c r="F425" s="8" t="s">
        <v>1826</v>
      </c>
      <c r="H425" s="8" t="s">
        <v>1643</v>
      </c>
      <c r="I425" s="8" t="s">
        <v>1828</v>
      </c>
      <c r="J425" s="8" t="s">
        <v>1829</v>
      </c>
      <c r="K425" s="8" t="s">
        <v>41</v>
      </c>
      <c r="L425" s="8" t="s">
        <v>55</v>
      </c>
      <c r="M425" s="6"/>
      <c r="N425" s="7">
        <v>46150</v>
      </c>
      <c r="O425" s="7" t="s">
        <v>42</v>
      </c>
      <c r="P425" s="7" t="s">
        <v>42</v>
      </c>
      <c r="Q425" s="6" t="s">
        <v>44</v>
      </c>
      <c r="R425" s="8" t="s">
        <v>1830</v>
      </c>
      <c r="S425" t="str">
        <f>HYPERLINK("https://docs.wto.org/imrd/directdoc.asp?DDFDocuments/t/G/TBTN26/BDI724.docx", "https://docs.wto.org/imrd/directdoc.asp?DDFDocuments/t/G/TBTN26/BDI724.docx")</f>
        <v>https://docs.wto.org/imrd/directdoc.asp?DDFDocuments/t/G/TBTN26/BDI724.docx</v>
      </c>
      <c r="T425" t="str">
        <f>HYPERLINK("https://docs.wto.org/imrd/directdoc.asp?DDFDocuments/u/G/TBTN26/BDI724.docx", "https://docs.wto.org/imrd/directdoc.asp?DDFDocuments/u/G/TBTN26/BDI724.docx")</f>
        <v>https://docs.wto.org/imrd/directdoc.asp?DDFDocuments/u/G/TBTN26/BDI724.docx</v>
      </c>
      <c r="U425" t="str">
        <f>HYPERLINK("https://docs.wto.org/imrd/directdoc.asp?DDFDocuments/v/G/TBTN26/BDI724.docx", "https://docs.wto.org/imrd/directdoc.asp?DDFDocuments/v/G/TBTN26/BDI724.docx")</f>
        <v>https://docs.wto.org/imrd/directdoc.asp?DDFDocuments/v/G/TBTN26/BDI724.docx</v>
      </c>
      <c r="V425" t="s">
        <v>46</v>
      </c>
      <c r="W425" t="s">
        <v>47</v>
      </c>
      <c r="X425" t="s">
        <v>46</v>
      </c>
      <c r="Y425" t="s">
        <v>47</v>
      </c>
      <c r="Z425" t="s">
        <v>47</v>
      </c>
      <c r="AA425" t="s">
        <v>47</v>
      </c>
      <c r="AB425" t="s">
        <v>47</v>
      </c>
      <c r="AC425" s="2" t="s">
        <v>1831</v>
      </c>
      <c r="AD425" t="s">
        <v>41</v>
      </c>
      <c r="AE425" t="s">
        <v>41</v>
      </c>
      <c r="AF425" t="s">
        <v>41</v>
      </c>
      <c r="AG425" t="s">
        <v>41</v>
      </c>
      <c r="AH425" t="s">
        <v>41</v>
      </c>
      <c r="AI425" s="2" t="s">
        <v>41</v>
      </c>
    </row>
    <row r="426" spans="1:35" ht="330" x14ac:dyDescent="0.25">
      <c r="A426" s="8" t="s">
        <v>1827</v>
      </c>
      <c r="B426" s="6" t="s">
        <v>284</v>
      </c>
      <c r="C426" s="7">
        <v>46090</v>
      </c>
      <c r="D426" s="9" t="str">
        <f>HYPERLINK("https://www.epingalert.org/en/Search?viewData= G/TBT/N/BDI/724, G/TBT/N/KEN/1997, G/TBT/N/RWA/1366, G/TBT/N/TZA/1521, G/TBT/N/UGA/2323"," G/TBT/N/BDI/724, G/TBT/N/KEN/1997, G/TBT/N/RWA/1366, G/TBT/N/TZA/1521, G/TBT/N/UGA/2323")</f>
        <v xml:space="preserve"> G/TBT/N/BDI/724, G/TBT/N/KEN/1997, G/TBT/N/RWA/1366, G/TBT/N/TZA/1521, G/TBT/N/UGA/2323</v>
      </c>
      <c r="E426" s="8" t="s">
        <v>1825</v>
      </c>
      <c r="F426" s="8" t="s">
        <v>1826</v>
      </c>
      <c r="H426" s="8" t="s">
        <v>1643</v>
      </c>
      <c r="I426" s="8" t="s">
        <v>1828</v>
      </c>
      <c r="J426" s="8" t="s">
        <v>1829</v>
      </c>
      <c r="K426" s="8" t="s">
        <v>41</v>
      </c>
      <c r="L426" s="8" t="s">
        <v>55</v>
      </c>
      <c r="M426" s="6"/>
      <c r="N426" s="7">
        <v>46150</v>
      </c>
      <c r="O426" s="7" t="s">
        <v>42</v>
      </c>
      <c r="P426" s="7" t="s">
        <v>42</v>
      </c>
      <c r="Q426" s="6" t="s">
        <v>44</v>
      </c>
      <c r="R426" s="8" t="s">
        <v>1830</v>
      </c>
      <c r="S426" t="str">
        <f>HYPERLINK("https://docs.wto.org/imrd/directdoc.asp?DDFDocuments/t/G/TBTN26/BDI724.docx", "https://docs.wto.org/imrd/directdoc.asp?DDFDocuments/t/G/TBTN26/BDI724.docx")</f>
        <v>https://docs.wto.org/imrd/directdoc.asp?DDFDocuments/t/G/TBTN26/BDI724.docx</v>
      </c>
      <c r="T426" t="str">
        <f>HYPERLINK("https://docs.wto.org/imrd/directdoc.asp?DDFDocuments/u/G/TBTN26/BDI724.docx", "https://docs.wto.org/imrd/directdoc.asp?DDFDocuments/u/G/TBTN26/BDI724.docx")</f>
        <v>https://docs.wto.org/imrd/directdoc.asp?DDFDocuments/u/G/TBTN26/BDI724.docx</v>
      </c>
      <c r="U426" t="str">
        <f>HYPERLINK("https://docs.wto.org/imrd/directdoc.asp?DDFDocuments/v/G/TBTN26/BDI724.docx", "https://docs.wto.org/imrd/directdoc.asp?DDFDocuments/v/G/TBTN26/BDI724.docx")</f>
        <v>https://docs.wto.org/imrd/directdoc.asp?DDFDocuments/v/G/TBTN26/BDI724.docx</v>
      </c>
      <c r="V426" t="s">
        <v>46</v>
      </c>
      <c r="W426" t="s">
        <v>47</v>
      </c>
      <c r="X426" t="s">
        <v>46</v>
      </c>
      <c r="Y426" t="s">
        <v>47</v>
      </c>
      <c r="Z426" t="s">
        <v>47</v>
      </c>
      <c r="AA426" t="s">
        <v>47</v>
      </c>
      <c r="AB426" t="s">
        <v>47</v>
      </c>
      <c r="AC426" s="2" t="s">
        <v>1831</v>
      </c>
      <c r="AD426" t="s">
        <v>41</v>
      </c>
      <c r="AE426" t="s">
        <v>41</v>
      </c>
      <c r="AF426" t="s">
        <v>41</v>
      </c>
      <c r="AG426" t="s">
        <v>41</v>
      </c>
      <c r="AH426" t="s">
        <v>41</v>
      </c>
      <c r="AI426" s="2" t="s">
        <v>41</v>
      </c>
    </row>
    <row r="427" spans="1:35" ht="330" x14ac:dyDescent="0.25">
      <c r="A427" s="8" t="s">
        <v>1827</v>
      </c>
      <c r="B427" s="6" t="s">
        <v>285</v>
      </c>
      <c r="C427" s="7">
        <v>46090</v>
      </c>
      <c r="D427" s="9" t="str">
        <f>HYPERLINK("https://www.epingalert.org/en/Search?viewData= G/TBT/N/BDI/724, G/TBT/N/KEN/1997, G/TBT/N/RWA/1366, G/TBT/N/TZA/1521, G/TBT/N/UGA/2323"," G/TBT/N/BDI/724, G/TBT/N/KEN/1997, G/TBT/N/RWA/1366, G/TBT/N/TZA/1521, G/TBT/N/UGA/2323")</f>
        <v xml:space="preserve"> G/TBT/N/BDI/724, G/TBT/N/KEN/1997, G/TBT/N/RWA/1366, G/TBT/N/TZA/1521, G/TBT/N/UGA/2323</v>
      </c>
      <c r="E427" s="8" t="s">
        <v>1825</v>
      </c>
      <c r="F427" s="8" t="s">
        <v>1826</v>
      </c>
      <c r="H427" s="8" t="s">
        <v>1643</v>
      </c>
      <c r="I427" s="8" t="s">
        <v>1828</v>
      </c>
      <c r="J427" s="8" t="s">
        <v>1829</v>
      </c>
      <c r="K427" s="8" t="s">
        <v>41</v>
      </c>
      <c r="L427" s="8" t="s">
        <v>55</v>
      </c>
      <c r="M427" s="6"/>
      <c r="N427" s="7">
        <v>46150</v>
      </c>
      <c r="O427" s="7" t="s">
        <v>42</v>
      </c>
      <c r="P427" s="7" t="s">
        <v>42</v>
      </c>
      <c r="Q427" s="6" t="s">
        <v>44</v>
      </c>
      <c r="R427" s="8" t="s">
        <v>1830</v>
      </c>
      <c r="S427" t="str">
        <f>HYPERLINK("https://docs.wto.org/imrd/directdoc.asp?DDFDocuments/t/G/TBTN26/BDI724.docx", "https://docs.wto.org/imrd/directdoc.asp?DDFDocuments/t/G/TBTN26/BDI724.docx")</f>
        <v>https://docs.wto.org/imrd/directdoc.asp?DDFDocuments/t/G/TBTN26/BDI724.docx</v>
      </c>
      <c r="T427" t="str">
        <f>HYPERLINK("https://docs.wto.org/imrd/directdoc.asp?DDFDocuments/u/G/TBTN26/BDI724.docx", "https://docs.wto.org/imrd/directdoc.asp?DDFDocuments/u/G/TBTN26/BDI724.docx")</f>
        <v>https://docs.wto.org/imrd/directdoc.asp?DDFDocuments/u/G/TBTN26/BDI724.docx</v>
      </c>
      <c r="U427" t="str">
        <f>HYPERLINK("https://docs.wto.org/imrd/directdoc.asp?DDFDocuments/v/G/TBTN26/BDI724.docx", "https://docs.wto.org/imrd/directdoc.asp?DDFDocuments/v/G/TBTN26/BDI724.docx")</f>
        <v>https://docs.wto.org/imrd/directdoc.asp?DDFDocuments/v/G/TBTN26/BDI724.docx</v>
      </c>
      <c r="V427" t="s">
        <v>46</v>
      </c>
      <c r="W427" t="s">
        <v>47</v>
      </c>
      <c r="X427" t="s">
        <v>46</v>
      </c>
      <c r="Y427" t="s">
        <v>47</v>
      </c>
      <c r="Z427" t="s">
        <v>47</v>
      </c>
      <c r="AA427" t="s">
        <v>47</v>
      </c>
      <c r="AB427" t="s">
        <v>47</v>
      </c>
      <c r="AC427" s="2" t="s">
        <v>1831</v>
      </c>
      <c r="AD427" t="s">
        <v>41</v>
      </c>
      <c r="AE427" t="s">
        <v>41</v>
      </c>
      <c r="AF427" t="s">
        <v>41</v>
      </c>
      <c r="AG427" t="s">
        <v>41</v>
      </c>
      <c r="AH427" t="s">
        <v>41</v>
      </c>
      <c r="AI427" s="2" t="s">
        <v>41</v>
      </c>
    </row>
    <row r="428" spans="1:35" ht="330" x14ac:dyDescent="0.25">
      <c r="A428" s="8" t="s">
        <v>1827</v>
      </c>
      <c r="B428" s="6" t="s">
        <v>286</v>
      </c>
      <c r="C428" s="7">
        <v>46090</v>
      </c>
      <c r="D428" s="9" t="str">
        <f>HYPERLINK("https://www.epingalert.org/en/Search?viewData= G/TBT/N/BDI/724, G/TBT/N/KEN/1997, G/TBT/N/RWA/1366, G/TBT/N/TZA/1521, G/TBT/N/UGA/2323"," G/TBT/N/BDI/724, G/TBT/N/KEN/1997, G/TBT/N/RWA/1366, G/TBT/N/TZA/1521, G/TBT/N/UGA/2323")</f>
        <v xml:space="preserve"> G/TBT/N/BDI/724, G/TBT/N/KEN/1997, G/TBT/N/RWA/1366, G/TBT/N/TZA/1521, G/TBT/N/UGA/2323</v>
      </c>
      <c r="E428" s="8" t="s">
        <v>1825</v>
      </c>
      <c r="F428" s="8" t="s">
        <v>1826</v>
      </c>
      <c r="H428" s="8" t="s">
        <v>1643</v>
      </c>
      <c r="I428" s="8" t="s">
        <v>1828</v>
      </c>
      <c r="J428" s="8" t="s">
        <v>1829</v>
      </c>
      <c r="K428" s="8" t="s">
        <v>41</v>
      </c>
      <c r="L428" s="8" t="s">
        <v>55</v>
      </c>
      <c r="M428" s="6"/>
      <c r="N428" s="7">
        <v>46150</v>
      </c>
      <c r="O428" s="7" t="s">
        <v>42</v>
      </c>
      <c r="P428" s="7" t="s">
        <v>42</v>
      </c>
      <c r="Q428" s="6" t="s">
        <v>44</v>
      </c>
      <c r="R428" s="8" t="s">
        <v>1830</v>
      </c>
      <c r="S428" t="str">
        <f>HYPERLINK("https://docs.wto.org/imrd/directdoc.asp?DDFDocuments/t/G/TBTN26/BDI724.docx", "https://docs.wto.org/imrd/directdoc.asp?DDFDocuments/t/G/TBTN26/BDI724.docx")</f>
        <v>https://docs.wto.org/imrd/directdoc.asp?DDFDocuments/t/G/TBTN26/BDI724.docx</v>
      </c>
      <c r="T428" t="str">
        <f>HYPERLINK("https://docs.wto.org/imrd/directdoc.asp?DDFDocuments/u/G/TBTN26/BDI724.docx", "https://docs.wto.org/imrd/directdoc.asp?DDFDocuments/u/G/TBTN26/BDI724.docx")</f>
        <v>https://docs.wto.org/imrd/directdoc.asp?DDFDocuments/u/G/TBTN26/BDI724.docx</v>
      </c>
      <c r="U428" t="str">
        <f>HYPERLINK("https://docs.wto.org/imrd/directdoc.asp?DDFDocuments/v/G/TBTN26/BDI724.docx", "https://docs.wto.org/imrd/directdoc.asp?DDFDocuments/v/G/TBTN26/BDI724.docx")</f>
        <v>https://docs.wto.org/imrd/directdoc.asp?DDFDocuments/v/G/TBTN26/BDI724.docx</v>
      </c>
      <c r="V428" t="s">
        <v>46</v>
      </c>
      <c r="W428" t="s">
        <v>47</v>
      </c>
      <c r="X428" t="s">
        <v>46</v>
      </c>
      <c r="Y428" t="s">
        <v>47</v>
      </c>
      <c r="Z428" t="s">
        <v>47</v>
      </c>
      <c r="AA428" t="s">
        <v>47</v>
      </c>
      <c r="AB428" t="s">
        <v>47</v>
      </c>
      <c r="AC428" s="2" t="s">
        <v>1831</v>
      </c>
      <c r="AD428" t="s">
        <v>41</v>
      </c>
      <c r="AE428" t="s">
        <v>41</v>
      </c>
      <c r="AF428" t="s">
        <v>41</v>
      </c>
      <c r="AG428" t="s">
        <v>41</v>
      </c>
      <c r="AH428" t="s">
        <v>41</v>
      </c>
      <c r="AI428" s="2" t="s">
        <v>41</v>
      </c>
    </row>
    <row r="429" spans="1:35" ht="165" x14ac:dyDescent="0.25">
      <c r="A429" s="8" t="s">
        <v>1834</v>
      </c>
      <c r="B429" s="6" t="s">
        <v>274</v>
      </c>
      <c r="C429" s="7">
        <v>46090</v>
      </c>
      <c r="D429" s="9" t="str">
        <f>HYPERLINK("https://www.epingalert.org/en/Search?viewData= G/TBT/N/BDI/725, G/TBT/N/KEN/1998, G/TBT/N/RWA/1367, G/TBT/N/TZA/1522, G/TBT/N/UGA/2324"," G/TBT/N/BDI/725, G/TBT/N/KEN/1998, G/TBT/N/RWA/1367, G/TBT/N/TZA/1522, G/TBT/N/UGA/2324")</f>
        <v xml:space="preserve"> G/TBT/N/BDI/725, G/TBT/N/KEN/1998, G/TBT/N/RWA/1367, G/TBT/N/TZA/1522, G/TBT/N/UGA/2324</v>
      </c>
      <c r="E429" s="8" t="s">
        <v>1832</v>
      </c>
      <c r="F429" s="8" t="s">
        <v>1833</v>
      </c>
      <c r="H429" s="8" t="s">
        <v>1643</v>
      </c>
      <c r="I429" s="8" t="s">
        <v>1835</v>
      </c>
      <c r="J429" s="8" t="s">
        <v>1836</v>
      </c>
      <c r="K429" s="8" t="s">
        <v>41</v>
      </c>
      <c r="L429" s="8" t="s">
        <v>55</v>
      </c>
      <c r="M429" s="6"/>
      <c r="N429" s="7">
        <v>46150</v>
      </c>
      <c r="O429" s="7" t="s">
        <v>42</v>
      </c>
      <c r="P429" s="7" t="s">
        <v>42</v>
      </c>
      <c r="Q429" s="6" t="s">
        <v>44</v>
      </c>
      <c r="R429" s="8" t="s">
        <v>1837</v>
      </c>
      <c r="S429" t="str">
        <f>HYPERLINK("https://docs.wto.org/imrd/directdoc.asp?DDFDocuments/t/G/TBTN26/BDI725.docx", "https://docs.wto.org/imrd/directdoc.asp?DDFDocuments/t/G/TBTN26/BDI725.docx")</f>
        <v>https://docs.wto.org/imrd/directdoc.asp?DDFDocuments/t/G/TBTN26/BDI725.docx</v>
      </c>
      <c r="T429" t="str">
        <f>HYPERLINK("https://docs.wto.org/imrd/directdoc.asp?DDFDocuments/u/G/TBTN26/BDI725.docx", "https://docs.wto.org/imrd/directdoc.asp?DDFDocuments/u/G/TBTN26/BDI725.docx")</f>
        <v>https://docs.wto.org/imrd/directdoc.asp?DDFDocuments/u/G/TBTN26/BDI725.docx</v>
      </c>
      <c r="U429" t="str">
        <f>HYPERLINK("https://docs.wto.org/imrd/directdoc.asp?DDFDocuments/v/G/TBTN26/BDI725.docx", "https://docs.wto.org/imrd/directdoc.asp?DDFDocuments/v/G/TBTN26/BDI725.docx")</f>
        <v>https://docs.wto.org/imrd/directdoc.asp?DDFDocuments/v/G/TBTN26/BDI725.docx</v>
      </c>
      <c r="V429" t="s">
        <v>47</v>
      </c>
      <c r="W429" t="s">
        <v>47</v>
      </c>
      <c r="X429" t="s">
        <v>46</v>
      </c>
      <c r="Y429" t="s">
        <v>47</v>
      </c>
      <c r="Z429" t="s">
        <v>47</v>
      </c>
      <c r="AA429" t="s">
        <v>47</v>
      </c>
      <c r="AB429" t="s">
        <v>47</v>
      </c>
      <c r="AC429" s="2" t="s">
        <v>1838</v>
      </c>
      <c r="AD429" t="s">
        <v>41</v>
      </c>
      <c r="AE429" t="s">
        <v>41</v>
      </c>
      <c r="AF429" t="s">
        <v>41</v>
      </c>
      <c r="AG429" t="s">
        <v>41</v>
      </c>
      <c r="AH429" t="s">
        <v>41</v>
      </c>
      <c r="AI429" s="2" t="s">
        <v>41</v>
      </c>
    </row>
    <row r="430" spans="1:35" ht="165" x14ac:dyDescent="0.25">
      <c r="A430" s="8" t="s">
        <v>1834</v>
      </c>
      <c r="B430" s="6" t="s">
        <v>283</v>
      </c>
      <c r="C430" s="7">
        <v>46090</v>
      </c>
      <c r="D430" s="9" t="str">
        <f>HYPERLINK("https://www.epingalert.org/en/Search?viewData= G/TBT/N/BDI/725, G/TBT/N/KEN/1998, G/TBT/N/RWA/1367, G/TBT/N/TZA/1522, G/TBT/N/UGA/2324"," G/TBT/N/BDI/725, G/TBT/N/KEN/1998, G/TBT/N/RWA/1367, G/TBT/N/TZA/1522, G/TBT/N/UGA/2324")</f>
        <v xml:space="preserve"> G/TBT/N/BDI/725, G/TBT/N/KEN/1998, G/TBT/N/RWA/1367, G/TBT/N/TZA/1522, G/TBT/N/UGA/2324</v>
      </c>
      <c r="E430" s="8" t="s">
        <v>1832</v>
      </c>
      <c r="F430" s="8" t="s">
        <v>1833</v>
      </c>
      <c r="H430" s="8" t="s">
        <v>1643</v>
      </c>
      <c r="I430" s="8" t="s">
        <v>1835</v>
      </c>
      <c r="J430" s="8" t="s">
        <v>1836</v>
      </c>
      <c r="K430" s="8" t="s">
        <v>41</v>
      </c>
      <c r="L430" s="8" t="s">
        <v>55</v>
      </c>
      <c r="M430" s="6"/>
      <c r="N430" s="7">
        <v>46150</v>
      </c>
      <c r="O430" s="7" t="s">
        <v>42</v>
      </c>
      <c r="P430" s="7" t="s">
        <v>42</v>
      </c>
      <c r="Q430" s="6" t="s">
        <v>44</v>
      </c>
      <c r="R430" s="8" t="s">
        <v>1837</v>
      </c>
      <c r="S430" t="str">
        <f>HYPERLINK("https://docs.wto.org/imrd/directdoc.asp?DDFDocuments/t/G/TBTN26/BDI725.docx", "https://docs.wto.org/imrd/directdoc.asp?DDFDocuments/t/G/TBTN26/BDI725.docx")</f>
        <v>https://docs.wto.org/imrd/directdoc.asp?DDFDocuments/t/G/TBTN26/BDI725.docx</v>
      </c>
      <c r="T430" t="str">
        <f>HYPERLINK("https://docs.wto.org/imrd/directdoc.asp?DDFDocuments/u/G/TBTN26/BDI725.docx", "https://docs.wto.org/imrd/directdoc.asp?DDFDocuments/u/G/TBTN26/BDI725.docx")</f>
        <v>https://docs.wto.org/imrd/directdoc.asp?DDFDocuments/u/G/TBTN26/BDI725.docx</v>
      </c>
      <c r="U430" t="str">
        <f>HYPERLINK("https://docs.wto.org/imrd/directdoc.asp?DDFDocuments/v/G/TBTN26/BDI725.docx", "https://docs.wto.org/imrd/directdoc.asp?DDFDocuments/v/G/TBTN26/BDI725.docx")</f>
        <v>https://docs.wto.org/imrd/directdoc.asp?DDFDocuments/v/G/TBTN26/BDI725.docx</v>
      </c>
      <c r="V430" t="s">
        <v>47</v>
      </c>
      <c r="W430" t="s">
        <v>47</v>
      </c>
      <c r="X430" t="s">
        <v>46</v>
      </c>
      <c r="Y430" t="s">
        <v>47</v>
      </c>
      <c r="Z430" t="s">
        <v>47</v>
      </c>
      <c r="AA430" t="s">
        <v>47</v>
      </c>
      <c r="AB430" t="s">
        <v>47</v>
      </c>
      <c r="AC430" s="2" t="s">
        <v>1838</v>
      </c>
      <c r="AD430" t="s">
        <v>41</v>
      </c>
      <c r="AE430" t="s">
        <v>41</v>
      </c>
      <c r="AF430" t="s">
        <v>41</v>
      </c>
      <c r="AG430" t="s">
        <v>41</v>
      </c>
      <c r="AH430" t="s">
        <v>41</v>
      </c>
      <c r="AI430" s="2" t="s">
        <v>41</v>
      </c>
    </row>
    <row r="431" spans="1:35" ht="165" x14ac:dyDescent="0.25">
      <c r="A431" s="8" t="s">
        <v>1834</v>
      </c>
      <c r="B431" s="6" t="s">
        <v>284</v>
      </c>
      <c r="C431" s="7">
        <v>46090</v>
      </c>
      <c r="D431" s="9" t="str">
        <f>HYPERLINK("https://www.epingalert.org/en/Search?viewData= G/TBT/N/BDI/725, G/TBT/N/KEN/1998, G/TBT/N/RWA/1367, G/TBT/N/TZA/1522, G/TBT/N/UGA/2324"," G/TBT/N/BDI/725, G/TBT/N/KEN/1998, G/TBT/N/RWA/1367, G/TBT/N/TZA/1522, G/TBT/N/UGA/2324")</f>
        <v xml:space="preserve"> G/TBT/N/BDI/725, G/TBT/N/KEN/1998, G/TBT/N/RWA/1367, G/TBT/N/TZA/1522, G/TBT/N/UGA/2324</v>
      </c>
      <c r="E431" s="8" t="s">
        <v>1832</v>
      </c>
      <c r="F431" s="8" t="s">
        <v>1833</v>
      </c>
      <c r="H431" s="8" t="s">
        <v>1643</v>
      </c>
      <c r="I431" s="8" t="s">
        <v>1835</v>
      </c>
      <c r="J431" s="8" t="s">
        <v>1836</v>
      </c>
      <c r="K431" s="8" t="s">
        <v>41</v>
      </c>
      <c r="L431" s="8" t="s">
        <v>55</v>
      </c>
      <c r="M431" s="6"/>
      <c r="N431" s="7">
        <v>46150</v>
      </c>
      <c r="O431" s="7" t="s">
        <v>42</v>
      </c>
      <c r="P431" s="7" t="s">
        <v>42</v>
      </c>
      <c r="Q431" s="6" t="s">
        <v>44</v>
      </c>
      <c r="R431" s="8" t="s">
        <v>1837</v>
      </c>
      <c r="S431" t="str">
        <f>HYPERLINK("https://docs.wto.org/imrd/directdoc.asp?DDFDocuments/t/G/TBTN26/BDI725.docx", "https://docs.wto.org/imrd/directdoc.asp?DDFDocuments/t/G/TBTN26/BDI725.docx")</f>
        <v>https://docs.wto.org/imrd/directdoc.asp?DDFDocuments/t/G/TBTN26/BDI725.docx</v>
      </c>
      <c r="T431" t="str">
        <f>HYPERLINK("https://docs.wto.org/imrd/directdoc.asp?DDFDocuments/u/G/TBTN26/BDI725.docx", "https://docs.wto.org/imrd/directdoc.asp?DDFDocuments/u/G/TBTN26/BDI725.docx")</f>
        <v>https://docs.wto.org/imrd/directdoc.asp?DDFDocuments/u/G/TBTN26/BDI725.docx</v>
      </c>
      <c r="U431" t="str">
        <f>HYPERLINK("https://docs.wto.org/imrd/directdoc.asp?DDFDocuments/v/G/TBTN26/BDI725.docx", "https://docs.wto.org/imrd/directdoc.asp?DDFDocuments/v/G/TBTN26/BDI725.docx")</f>
        <v>https://docs.wto.org/imrd/directdoc.asp?DDFDocuments/v/G/TBTN26/BDI725.docx</v>
      </c>
      <c r="V431" t="s">
        <v>47</v>
      </c>
      <c r="W431" t="s">
        <v>47</v>
      </c>
      <c r="X431" t="s">
        <v>46</v>
      </c>
      <c r="Y431" t="s">
        <v>47</v>
      </c>
      <c r="Z431" t="s">
        <v>47</v>
      </c>
      <c r="AA431" t="s">
        <v>47</v>
      </c>
      <c r="AB431" t="s">
        <v>47</v>
      </c>
      <c r="AC431" s="2" t="s">
        <v>1838</v>
      </c>
      <c r="AD431" t="s">
        <v>41</v>
      </c>
      <c r="AE431" t="s">
        <v>41</v>
      </c>
      <c r="AF431" t="s">
        <v>41</v>
      </c>
      <c r="AG431" t="s">
        <v>41</v>
      </c>
      <c r="AH431" t="s">
        <v>41</v>
      </c>
      <c r="AI431" s="2" t="s">
        <v>41</v>
      </c>
    </row>
    <row r="432" spans="1:35" ht="165" x14ac:dyDescent="0.25">
      <c r="A432" s="8" t="s">
        <v>1834</v>
      </c>
      <c r="B432" s="6" t="s">
        <v>285</v>
      </c>
      <c r="C432" s="7">
        <v>46090</v>
      </c>
      <c r="D432" s="9" t="str">
        <f>HYPERLINK("https://www.epingalert.org/en/Search?viewData= G/TBT/N/BDI/725, G/TBT/N/KEN/1998, G/TBT/N/RWA/1367, G/TBT/N/TZA/1522, G/TBT/N/UGA/2324"," G/TBT/N/BDI/725, G/TBT/N/KEN/1998, G/TBT/N/RWA/1367, G/TBT/N/TZA/1522, G/TBT/N/UGA/2324")</f>
        <v xml:space="preserve"> G/TBT/N/BDI/725, G/TBT/N/KEN/1998, G/TBT/N/RWA/1367, G/TBT/N/TZA/1522, G/TBT/N/UGA/2324</v>
      </c>
      <c r="E432" s="8" t="s">
        <v>1832</v>
      </c>
      <c r="F432" s="8" t="s">
        <v>1833</v>
      </c>
      <c r="H432" s="8" t="s">
        <v>1643</v>
      </c>
      <c r="I432" s="8" t="s">
        <v>1835</v>
      </c>
      <c r="J432" s="8" t="s">
        <v>1836</v>
      </c>
      <c r="K432" s="8" t="s">
        <v>41</v>
      </c>
      <c r="L432" s="8" t="s">
        <v>55</v>
      </c>
      <c r="M432" s="6"/>
      <c r="N432" s="7">
        <v>46150</v>
      </c>
      <c r="O432" s="7" t="s">
        <v>42</v>
      </c>
      <c r="P432" s="7" t="s">
        <v>42</v>
      </c>
      <c r="Q432" s="6" t="s">
        <v>44</v>
      </c>
      <c r="R432" s="8" t="s">
        <v>1837</v>
      </c>
      <c r="S432" t="str">
        <f>HYPERLINK("https://docs.wto.org/imrd/directdoc.asp?DDFDocuments/t/G/TBTN26/BDI725.docx", "https://docs.wto.org/imrd/directdoc.asp?DDFDocuments/t/G/TBTN26/BDI725.docx")</f>
        <v>https://docs.wto.org/imrd/directdoc.asp?DDFDocuments/t/G/TBTN26/BDI725.docx</v>
      </c>
      <c r="T432" t="str">
        <f>HYPERLINK("https://docs.wto.org/imrd/directdoc.asp?DDFDocuments/u/G/TBTN26/BDI725.docx", "https://docs.wto.org/imrd/directdoc.asp?DDFDocuments/u/G/TBTN26/BDI725.docx")</f>
        <v>https://docs.wto.org/imrd/directdoc.asp?DDFDocuments/u/G/TBTN26/BDI725.docx</v>
      </c>
      <c r="U432" t="str">
        <f>HYPERLINK("https://docs.wto.org/imrd/directdoc.asp?DDFDocuments/v/G/TBTN26/BDI725.docx", "https://docs.wto.org/imrd/directdoc.asp?DDFDocuments/v/G/TBTN26/BDI725.docx")</f>
        <v>https://docs.wto.org/imrd/directdoc.asp?DDFDocuments/v/G/TBTN26/BDI725.docx</v>
      </c>
      <c r="V432" t="s">
        <v>47</v>
      </c>
      <c r="W432" t="s">
        <v>47</v>
      </c>
      <c r="X432" t="s">
        <v>46</v>
      </c>
      <c r="Y432" t="s">
        <v>47</v>
      </c>
      <c r="Z432" t="s">
        <v>47</v>
      </c>
      <c r="AA432" t="s">
        <v>47</v>
      </c>
      <c r="AB432" t="s">
        <v>47</v>
      </c>
      <c r="AC432" s="2" t="s">
        <v>1838</v>
      </c>
      <c r="AD432" t="s">
        <v>41</v>
      </c>
      <c r="AE432" t="s">
        <v>41</v>
      </c>
      <c r="AF432" t="s">
        <v>41</v>
      </c>
      <c r="AG432" t="s">
        <v>41</v>
      </c>
      <c r="AH432" t="s">
        <v>41</v>
      </c>
      <c r="AI432" s="2" t="s">
        <v>41</v>
      </c>
    </row>
    <row r="433" spans="1:35" ht="165" x14ac:dyDescent="0.25">
      <c r="A433" s="8" t="s">
        <v>1834</v>
      </c>
      <c r="B433" s="6" t="s">
        <v>286</v>
      </c>
      <c r="C433" s="7">
        <v>46090</v>
      </c>
      <c r="D433" s="9" t="str">
        <f>HYPERLINK("https://www.epingalert.org/en/Search?viewData= G/TBT/N/BDI/725, G/TBT/N/KEN/1998, G/TBT/N/RWA/1367, G/TBT/N/TZA/1522, G/TBT/N/UGA/2324"," G/TBT/N/BDI/725, G/TBT/N/KEN/1998, G/TBT/N/RWA/1367, G/TBT/N/TZA/1522, G/TBT/N/UGA/2324")</f>
        <v xml:space="preserve"> G/TBT/N/BDI/725, G/TBT/N/KEN/1998, G/TBT/N/RWA/1367, G/TBT/N/TZA/1522, G/TBT/N/UGA/2324</v>
      </c>
      <c r="E433" s="8" t="s">
        <v>1832</v>
      </c>
      <c r="F433" s="8" t="s">
        <v>1833</v>
      </c>
      <c r="H433" s="8" t="s">
        <v>1643</v>
      </c>
      <c r="I433" s="8" t="s">
        <v>1835</v>
      </c>
      <c r="J433" s="8" t="s">
        <v>1836</v>
      </c>
      <c r="K433" s="8" t="s">
        <v>41</v>
      </c>
      <c r="L433" s="8" t="s">
        <v>55</v>
      </c>
      <c r="M433" s="6"/>
      <c r="N433" s="7">
        <v>46150</v>
      </c>
      <c r="O433" s="7" t="s">
        <v>42</v>
      </c>
      <c r="P433" s="7" t="s">
        <v>42</v>
      </c>
      <c r="Q433" s="6" t="s">
        <v>44</v>
      </c>
      <c r="R433" s="8" t="s">
        <v>1837</v>
      </c>
      <c r="S433" t="str">
        <f>HYPERLINK("https://docs.wto.org/imrd/directdoc.asp?DDFDocuments/t/G/TBTN26/BDI725.docx", "https://docs.wto.org/imrd/directdoc.asp?DDFDocuments/t/G/TBTN26/BDI725.docx")</f>
        <v>https://docs.wto.org/imrd/directdoc.asp?DDFDocuments/t/G/TBTN26/BDI725.docx</v>
      </c>
      <c r="T433" t="str">
        <f>HYPERLINK("https://docs.wto.org/imrd/directdoc.asp?DDFDocuments/u/G/TBTN26/BDI725.docx", "https://docs.wto.org/imrd/directdoc.asp?DDFDocuments/u/G/TBTN26/BDI725.docx")</f>
        <v>https://docs.wto.org/imrd/directdoc.asp?DDFDocuments/u/G/TBTN26/BDI725.docx</v>
      </c>
      <c r="U433" t="str">
        <f>HYPERLINK("https://docs.wto.org/imrd/directdoc.asp?DDFDocuments/v/G/TBTN26/BDI725.docx", "https://docs.wto.org/imrd/directdoc.asp?DDFDocuments/v/G/TBTN26/BDI725.docx")</f>
        <v>https://docs.wto.org/imrd/directdoc.asp?DDFDocuments/v/G/TBTN26/BDI725.docx</v>
      </c>
      <c r="V433" t="s">
        <v>47</v>
      </c>
      <c r="W433" t="s">
        <v>47</v>
      </c>
      <c r="X433" t="s">
        <v>46</v>
      </c>
      <c r="Y433" t="s">
        <v>47</v>
      </c>
      <c r="Z433" t="s">
        <v>47</v>
      </c>
      <c r="AA433" t="s">
        <v>47</v>
      </c>
      <c r="AB433" t="s">
        <v>47</v>
      </c>
      <c r="AC433" s="2" t="s">
        <v>1838</v>
      </c>
      <c r="AD433" t="s">
        <v>41</v>
      </c>
      <c r="AE433" t="s">
        <v>41</v>
      </c>
      <c r="AF433" t="s">
        <v>41</v>
      </c>
      <c r="AG433" t="s">
        <v>41</v>
      </c>
      <c r="AH433" t="s">
        <v>41</v>
      </c>
      <c r="AI433" s="2" t="s">
        <v>41</v>
      </c>
    </row>
    <row r="434" spans="1:35" ht="135" x14ac:dyDescent="0.25">
      <c r="A434" s="8" t="s">
        <v>1841</v>
      </c>
      <c r="B434" s="6" t="s">
        <v>189</v>
      </c>
      <c r="C434" s="7">
        <v>46090</v>
      </c>
      <c r="D434" s="9" t="str">
        <f>HYPERLINK("https://www.epingalert.org/en/Search?viewData= G/TBT/N/EU/1195"," G/TBT/N/EU/1195")</f>
        <v xml:space="preserve"> G/TBT/N/EU/1195</v>
      </c>
      <c r="E434" s="8" t="s">
        <v>1839</v>
      </c>
      <c r="F434" s="8" t="s">
        <v>1840</v>
      </c>
      <c r="H434" s="8" t="s">
        <v>41</v>
      </c>
      <c r="I434" s="8" t="s">
        <v>1842</v>
      </c>
      <c r="J434" s="8" t="s">
        <v>970</v>
      </c>
      <c r="K434" s="8" t="s">
        <v>1843</v>
      </c>
      <c r="L434" s="8" t="s">
        <v>41</v>
      </c>
      <c r="M434" s="6"/>
      <c r="N434" s="7">
        <v>46135</v>
      </c>
      <c r="O434" s="7" t="s">
        <v>1844</v>
      </c>
      <c r="P434" s="7" t="s">
        <v>1845</v>
      </c>
      <c r="Q434" s="6" t="s">
        <v>44</v>
      </c>
      <c r="R434" s="8" t="s">
        <v>1846</v>
      </c>
      <c r="S434" t="str">
        <f>HYPERLINK("https://docs.wto.org/imrd/directdoc.asp?DDFDocuments/t/G/TBTN26/EU1195.docx", "https://docs.wto.org/imrd/directdoc.asp?DDFDocuments/t/G/TBTN26/EU1195.docx")</f>
        <v>https://docs.wto.org/imrd/directdoc.asp?DDFDocuments/t/G/TBTN26/EU1195.docx</v>
      </c>
      <c r="T434" t="str">
        <f>HYPERLINK("https://docs.wto.org/imrd/directdoc.asp?DDFDocuments/u/G/TBTN26/EU1195.docx", "https://docs.wto.org/imrd/directdoc.asp?DDFDocuments/u/G/TBTN26/EU1195.docx")</f>
        <v>https://docs.wto.org/imrd/directdoc.asp?DDFDocuments/u/G/TBTN26/EU1195.docx</v>
      </c>
      <c r="U434" t="str">
        <f>HYPERLINK("https://docs.wto.org/imrd/directdoc.asp?DDFDocuments/v/G/TBTN26/EU1195.docx", "https://docs.wto.org/imrd/directdoc.asp?DDFDocuments/v/G/TBTN26/EU1195.docx")</f>
        <v>https://docs.wto.org/imrd/directdoc.asp?DDFDocuments/v/G/TBTN26/EU1195.docx</v>
      </c>
      <c r="V434" t="s">
        <v>46</v>
      </c>
      <c r="W434" t="s">
        <v>47</v>
      </c>
      <c r="X434" t="s">
        <v>47</v>
      </c>
      <c r="Y434" t="s">
        <v>47</v>
      </c>
      <c r="Z434" t="s">
        <v>47</v>
      </c>
      <c r="AA434" t="s">
        <v>47</v>
      </c>
      <c r="AB434" t="s">
        <v>47</v>
      </c>
      <c r="AC434" s="2" t="s">
        <v>41</v>
      </c>
      <c r="AD434" t="s">
        <v>41</v>
      </c>
      <c r="AE434" t="s">
        <v>41</v>
      </c>
      <c r="AF434" t="s">
        <v>41</v>
      </c>
      <c r="AG434" t="s">
        <v>41</v>
      </c>
      <c r="AH434" t="s">
        <v>41</v>
      </c>
      <c r="AI434" s="2" t="s">
        <v>41</v>
      </c>
    </row>
    <row r="435" spans="1:35" ht="409.5" x14ac:dyDescent="0.25">
      <c r="A435" s="8" t="s">
        <v>1849</v>
      </c>
      <c r="B435" s="6" t="s">
        <v>189</v>
      </c>
      <c r="C435" s="7">
        <v>46090</v>
      </c>
      <c r="D435" s="9" t="str">
        <f>HYPERLINK("https://www.epingalert.org/en/Search?viewData= G/TBT/N/EU/1196"," G/TBT/N/EU/1196")</f>
        <v xml:space="preserve"> G/TBT/N/EU/1196</v>
      </c>
      <c r="E435" s="8" t="s">
        <v>1847</v>
      </c>
      <c r="F435" s="8" t="s">
        <v>1848</v>
      </c>
      <c r="H435" s="8" t="s">
        <v>41</v>
      </c>
      <c r="I435" s="8" t="s">
        <v>1850</v>
      </c>
      <c r="J435" s="8" t="s">
        <v>1851</v>
      </c>
      <c r="K435" s="8" t="s">
        <v>1852</v>
      </c>
      <c r="L435" s="8" t="s">
        <v>41</v>
      </c>
      <c r="M435" s="6"/>
      <c r="N435" s="7">
        <v>46150</v>
      </c>
      <c r="O435" s="7" t="s">
        <v>42</v>
      </c>
      <c r="P435" s="7" t="s">
        <v>1255</v>
      </c>
      <c r="Q435" s="6" t="s">
        <v>44</v>
      </c>
      <c r="R435" s="8" t="s">
        <v>1853</v>
      </c>
      <c r="S435" t="str">
        <f>HYPERLINK("https://docs.wto.org/imrd/directdoc.asp?DDFDocuments/t/G/TBTN26/EU1196.docx", "https://docs.wto.org/imrd/directdoc.asp?DDFDocuments/t/G/TBTN26/EU1196.docx")</f>
        <v>https://docs.wto.org/imrd/directdoc.asp?DDFDocuments/t/G/TBTN26/EU1196.docx</v>
      </c>
      <c r="T435" t="str">
        <f>HYPERLINK("https://docs.wto.org/imrd/directdoc.asp?DDFDocuments/u/G/TBTN26/EU1196.docx", "https://docs.wto.org/imrd/directdoc.asp?DDFDocuments/u/G/TBTN26/EU1196.docx")</f>
        <v>https://docs.wto.org/imrd/directdoc.asp?DDFDocuments/u/G/TBTN26/EU1196.docx</v>
      </c>
      <c r="U435" t="str">
        <f>HYPERLINK("https://docs.wto.org/imrd/directdoc.asp?DDFDocuments/v/G/TBTN26/EU1196.docx", "https://docs.wto.org/imrd/directdoc.asp?DDFDocuments/v/G/TBTN26/EU1196.docx")</f>
        <v>https://docs.wto.org/imrd/directdoc.asp?DDFDocuments/v/G/TBTN26/EU1196.docx</v>
      </c>
      <c r="V435" t="s">
        <v>46</v>
      </c>
      <c r="W435" t="s">
        <v>47</v>
      </c>
      <c r="X435" t="s">
        <v>47</v>
      </c>
      <c r="Y435" t="s">
        <v>47</v>
      </c>
      <c r="Z435" t="s">
        <v>47</v>
      </c>
      <c r="AA435" t="s">
        <v>47</v>
      </c>
      <c r="AB435" t="s">
        <v>47</v>
      </c>
      <c r="AC435" s="2" t="s">
        <v>1854</v>
      </c>
      <c r="AD435" t="s">
        <v>41</v>
      </c>
      <c r="AE435" t="s">
        <v>41</v>
      </c>
      <c r="AF435" t="s">
        <v>41</v>
      </c>
      <c r="AG435" t="s">
        <v>41</v>
      </c>
      <c r="AH435" t="s">
        <v>41</v>
      </c>
      <c r="AI435" s="2" t="s">
        <v>41</v>
      </c>
    </row>
    <row r="436" spans="1:35" ht="120" x14ac:dyDescent="0.25">
      <c r="A436" s="8" t="s">
        <v>1059</v>
      </c>
      <c r="B436" s="6" t="s">
        <v>1056</v>
      </c>
      <c r="C436" s="7">
        <v>46090</v>
      </c>
      <c r="D436" s="9" t="str">
        <f>HYPERLINK("https://www.epingalert.org/en/Search?viewData= G/TBT/N/PAN/160"," G/TBT/N/PAN/160")</f>
        <v xml:space="preserve"> G/TBT/N/PAN/160</v>
      </c>
      <c r="E436" s="8" t="s">
        <v>1855</v>
      </c>
      <c r="F436" s="8" t="s">
        <v>1856</v>
      </c>
      <c r="H436" s="8" t="s">
        <v>41</v>
      </c>
      <c r="I436" s="8" t="s">
        <v>1061</v>
      </c>
      <c r="J436" s="8" t="s">
        <v>194</v>
      </c>
      <c r="K436" s="8" t="s">
        <v>41</v>
      </c>
      <c r="L436" s="8" t="s">
        <v>55</v>
      </c>
      <c r="M436" s="6"/>
      <c r="N436" s="7">
        <v>46150</v>
      </c>
      <c r="O436" s="7" t="s">
        <v>42</v>
      </c>
      <c r="P436" s="7" t="s">
        <v>42</v>
      </c>
      <c r="Q436" s="6" t="s">
        <v>44</v>
      </c>
      <c r="R436" s="8" t="s">
        <v>1857</v>
      </c>
      <c r="S436" t="str">
        <f>HYPERLINK("https://docs.wto.org/imrd/directdoc.asp?DDFDocuments/t/G/TBTN26/PAN160.docx", "https://docs.wto.org/imrd/directdoc.asp?DDFDocuments/t/G/TBTN26/PAN160.docx")</f>
        <v>https://docs.wto.org/imrd/directdoc.asp?DDFDocuments/t/G/TBTN26/PAN160.docx</v>
      </c>
      <c r="T436" t="str">
        <f>HYPERLINK("https://docs.wto.org/imrd/directdoc.asp?DDFDocuments/u/G/TBTN26/PAN160.docx", "https://docs.wto.org/imrd/directdoc.asp?DDFDocuments/u/G/TBTN26/PAN160.docx")</f>
        <v>https://docs.wto.org/imrd/directdoc.asp?DDFDocuments/u/G/TBTN26/PAN160.docx</v>
      </c>
      <c r="U436" t="str">
        <f>HYPERLINK("https://docs.wto.org/imrd/directdoc.asp?DDFDocuments/v/G/TBTN26/PAN160.docx", "https://docs.wto.org/imrd/directdoc.asp?DDFDocuments/v/G/TBTN26/PAN160.docx")</f>
        <v>https://docs.wto.org/imrd/directdoc.asp?DDFDocuments/v/G/TBTN26/PAN160.docx</v>
      </c>
      <c r="V436" t="s">
        <v>46</v>
      </c>
      <c r="W436" t="s">
        <v>47</v>
      </c>
      <c r="X436" t="s">
        <v>47</v>
      </c>
      <c r="Y436" t="s">
        <v>47</v>
      </c>
      <c r="Z436" t="s">
        <v>47</v>
      </c>
      <c r="AA436" t="s">
        <v>47</v>
      </c>
      <c r="AB436" t="s">
        <v>47</v>
      </c>
      <c r="AC436" s="2" t="s">
        <v>1858</v>
      </c>
      <c r="AD436" t="s">
        <v>41</v>
      </c>
      <c r="AE436" t="s">
        <v>41</v>
      </c>
      <c r="AF436" t="s">
        <v>41</v>
      </c>
      <c r="AG436" t="s">
        <v>41</v>
      </c>
      <c r="AH436" t="s">
        <v>41</v>
      </c>
      <c r="AI436" s="2" t="s">
        <v>41</v>
      </c>
    </row>
    <row r="437" spans="1:35" ht="30" x14ac:dyDescent="0.25">
      <c r="A437" s="8" t="s">
        <v>1862</v>
      </c>
      <c r="B437" s="6" t="s">
        <v>1859</v>
      </c>
      <c r="C437" s="7">
        <v>46090</v>
      </c>
      <c r="D437" s="9" t="str">
        <f>HYPERLINK("https://www.epingalert.org/en/Search?viewData= G/TBT/N/PRY/154"," G/TBT/N/PRY/154")</f>
        <v xml:space="preserve"> G/TBT/N/PRY/154</v>
      </c>
      <c r="E437" s="8" t="s">
        <v>1860</v>
      </c>
      <c r="F437" s="8" t="s">
        <v>1861</v>
      </c>
      <c r="H437" s="8" t="s">
        <v>41</v>
      </c>
      <c r="I437" s="8" t="s">
        <v>1863</v>
      </c>
      <c r="J437" s="8" t="s">
        <v>1864</v>
      </c>
      <c r="K437" s="8" t="s">
        <v>41</v>
      </c>
      <c r="L437" s="8" t="s">
        <v>41</v>
      </c>
      <c r="M437" s="6"/>
      <c r="N437" s="7" t="s">
        <v>41</v>
      </c>
      <c r="O437" s="7" t="s">
        <v>42</v>
      </c>
      <c r="P437" s="7" t="s">
        <v>42</v>
      </c>
      <c r="Q437" s="6" t="s">
        <v>44</v>
      </c>
      <c r="R437" s="8" t="s">
        <v>1865</v>
      </c>
      <c r="S437" t="str">
        <f>HYPERLINK("https://docs.wto.org/imrd/directdoc.asp?DDFDocuments/t/G/TBTN26/PRY154.docx", "https://docs.wto.org/imrd/directdoc.asp?DDFDocuments/t/G/TBTN26/PRY154.docx")</f>
        <v>https://docs.wto.org/imrd/directdoc.asp?DDFDocuments/t/G/TBTN26/PRY154.docx</v>
      </c>
      <c r="T437" t="str">
        <f>HYPERLINK("https://docs.wto.org/imrd/directdoc.asp?DDFDocuments/u/G/TBTN26/PRY154.docx", "https://docs.wto.org/imrd/directdoc.asp?DDFDocuments/u/G/TBTN26/PRY154.docx")</f>
        <v>https://docs.wto.org/imrd/directdoc.asp?DDFDocuments/u/G/TBTN26/PRY154.docx</v>
      </c>
      <c r="U437" t="str">
        <f>HYPERLINK("https://docs.wto.org/imrd/directdoc.asp?DDFDocuments/v/G/TBTN26/PRY154.docx", "https://docs.wto.org/imrd/directdoc.asp?DDFDocuments/v/G/TBTN26/PRY154.docx")</f>
        <v>https://docs.wto.org/imrd/directdoc.asp?DDFDocuments/v/G/TBTN26/PRY154.docx</v>
      </c>
      <c r="V437" t="s">
        <v>47</v>
      </c>
      <c r="W437" t="s">
        <v>47</v>
      </c>
      <c r="X437" t="s">
        <v>47</v>
      </c>
      <c r="Y437" t="s">
        <v>47</v>
      </c>
      <c r="Z437" t="s">
        <v>46</v>
      </c>
      <c r="AA437" t="s">
        <v>46</v>
      </c>
      <c r="AB437" t="s">
        <v>47</v>
      </c>
      <c r="AC437" s="2" t="s">
        <v>1165</v>
      </c>
      <c r="AD437" t="s">
        <v>41</v>
      </c>
      <c r="AE437" t="s">
        <v>41</v>
      </c>
      <c r="AF437" t="s">
        <v>41</v>
      </c>
      <c r="AG437" t="s">
        <v>41</v>
      </c>
      <c r="AH437" t="s">
        <v>41</v>
      </c>
      <c r="AI437" s="2" t="s">
        <v>41</v>
      </c>
    </row>
    <row r="438" spans="1:35" ht="165" x14ac:dyDescent="0.25">
      <c r="A438" s="8" t="s">
        <v>1869</v>
      </c>
      <c r="B438" s="6" t="s">
        <v>1866</v>
      </c>
      <c r="C438" s="7">
        <v>46090</v>
      </c>
      <c r="D438" s="9" t="str">
        <f>HYPERLINK("https://www.epingalert.org/en/Search?viewData= G/TBT/N/SVN/129"," G/TBT/N/SVN/129")</f>
        <v xml:space="preserve"> G/TBT/N/SVN/129</v>
      </c>
      <c r="E438" s="8" t="s">
        <v>1867</v>
      </c>
      <c r="F438" s="8" t="s">
        <v>1868</v>
      </c>
      <c r="H438" s="8" t="s">
        <v>41</v>
      </c>
      <c r="I438" s="8" t="s">
        <v>1870</v>
      </c>
      <c r="J438" s="8" t="s">
        <v>75</v>
      </c>
      <c r="K438" s="8" t="s">
        <v>41</v>
      </c>
      <c r="L438" s="8" t="s">
        <v>41</v>
      </c>
      <c r="M438" s="6"/>
      <c r="N438" s="7">
        <v>46150</v>
      </c>
      <c r="O438" s="7" t="s">
        <v>42</v>
      </c>
      <c r="P438" s="7" t="s">
        <v>42</v>
      </c>
      <c r="Q438" s="6" t="s">
        <v>44</v>
      </c>
      <c r="R438" s="8" t="s">
        <v>1871</v>
      </c>
      <c r="S438" t="str">
        <f>HYPERLINK("https://docs.wto.org/imrd/directdoc.asp?DDFDocuments/t/G/TBTN26/SVN129.docx", "https://docs.wto.org/imrd/directdoc.asp?DDFDocuments/t/G/TBTN26/SVN129.docx")</f>
        <v>https://docs.wto.org/imrd/directdoc.asp?DDFDocuments/t/G/TBTN26/SVN129.docx</v>
      </c>
      <c r="T438" t="str">
        <f>HYPERLINK("https://docs.wto.org/imrd/directdoc.asp?DDFDocuments/u/G/TBTN26/SVN129.docx", "https://docs.wto.org/imrd/directdoc.asp?DDFDocuments/u/G/TBTN26/SVN129.docx")</f>
        <v>https://docs.wto.org/imrd/directdoc.asp?DDFDocuments/u/G/TBTN26/SVN129.docx</v>
      </c>
      <c r="U438" t="str">
        <f>HYPERLINK("https://docs.wto.org/imrd/directdoc.asp?DDFDocuments/v/G/TBTN26/SVN129.docx", "https://docs.wto.org/imrd/directdoc.asp?DDFDocuments/v/G/TBTN26/SVN129.docx")</f>
        <v>https://docs.wto.org/imrd/directdoc.asp?DDFDocuments/v/G/TBTN26/SVN129.docx</v>
      </c>
      <c r="V438" t="s">
        <v>46</v>
      </c>
      <c r="W438" t="s">
        <v>47</v>
      </c>
      <c r="X438" t="s">
        <v>47</v>
      </c>
      <c r="Y438" t="s">
        <v>47</v>
      </c>
      <c r="Z438" t="s">
        <v>47</v>
      </c>
      <c r="AA438" t="s">
        <v>47</v>
      </c>
      <c r="AB438" t="s">
        <v>47</v>
      </c>
      <c r="AC438" s="2" t="s">
        <v>1872</v>
      </c>
      <c r="AD438" t="s">
        <v>41</v>
      </c>
      <c r="AE438" t="s">
        <v>41</v>
      </c>
      <c r="AF438" t="s">
        <v>41</v>
      </c>
      <c r="AG438" t="s">
        <v>41</v>
      </c>
      <c r="AH438" t="s">
        <v>41</v>
      </c>
      <c r="AI438" s="2" t="s">
        <v>41</v>
      </c>
    </row>
    <row r="439" spans="1:35" ht="120" x14ac:dyDescent="0.25">
      <c r="A439" s="8" t="s">
        <v>1875</v>
      </c>
      <c r="B439" s="6" t="s">
        <v>683</v>
      </c>
      <c r="C439" s="7">
        <v>46087</v>
      </c>
      <c r="D439" s="9" t="str">
        <f>HYPERLINK("https://www.epingalert.org/en/Search?viewData= G/TBT/N/KOR/1345"," G/TBT/N/KOR/1345")</f>
        <v xml:space="preserve"> G/TBT/N/KOR/1345</v>
      </c>
      <c r="E439" s="8" t="s">
        <v>1873</v>
      </c>
      <c r="F439" s="8" t="s">
        <v>1874</v>
      </c>
      <c r="H439" s="8" t="s">
        <v>1876</v>
      </c>
      <c r="I439" s="8" t="s">
        <v>1877</v>
      </c>
      <c r="J439" s="8" t="s">
        <v>1878</v>
      </c>
      <c r="K439" s="8" t="s">
        <v>1879</v>
      </c>
      <c r="L439" s="8" t="s">
        <v>55</v>
      </c>
      <c r="M439" s="6"/>
      <c r="N439" s="7">
        <v>46147</v>
      </c>
      <c r="O439" s="7">
        <v>46387</v>
      </c>
      <c r="P439" s="7" t="s">
        <v>42</v>
      </c>
      <c r="Q439" s="6" t="s">
        <v>44</v>
      </c>
      <c r="R439" s="8" t="s">
        <v>1880</v>
      </c>
      <c r="S439" t="str">
        <f>HYPERLINK("https://docs.wto.org/imrd/directdoc.asp?DDFDocuments/t/G/TBTN26/KOR1345.docx", "https://docs.wto.org/imrd/directdoc.asp?DDFDocuments/t/G/TBTN26/KOR1345.docx")</f>
        <v>https://docs.wto.org/imrd/directdoc.asp?DDFDocuments/t/G/TBTN26/KOR1345.docx</v>
      </c>
      <c r="T439" t="str">
        <f>HYPERLINK("https://docs.wto.org/imrd/directdoc.asp?DDFDocuments/u/G/TBTN26/KOR1345.docx", "https://docs.wto.org/imrd/directdoc.asp?DDFDocuments/u/G/TBTN26/KOR1345.docx")</f>
        <v>https://docs.wto.org/imrd/directdoc.asp?DDFDocuments/u/G/TBTN26/KOR1345.docx</v>
      </c>
      <c r="U439" t="str">
        <f>HYPERLINK("https://docs.wto.org/imrd/directdoc.asp?DDFDocuments/v/G/TBTN26/KOR1345.docx", "https://docs.wto.org/imrd/directdoc.asp?DDFDocuments/v/G/TBTN26/KOR1345.docx")</f>
        <v>https://docs.wto.org/imrd/directdoc.asp?DDFDocuments/v/G/TBTN26/KOR1345.docx</v>
      </c>
      <c r="V439" t="s">
        <v>46</v>
      </c>
      <c r="W439" t="s">
        <v>47</v>
      </c>
      <c r="X439" t="s">
        <v>47</v>
      </c>
      <c r="Y439" t="s">
        <v>47</v>
      </c>
      <c r="Z439" t="s">
        <v>47</v>
      </c>
      <c r="AA439" t="s">
        <v>47</v>
      </c>
      <c r="AB439" t="s">
        <v>47</v>
      </c>
      <c r="AC439" s="2" t="s">
        <v>1881</v>
      </c>
      <c r="AD439" t="s">
        <v>41</v>
      </c>
      <c r="AE439" t="s">
        <v>41</v>
      </c>
      <c r="AF439" t="s">
        <v>41</v>
      </c>
      <c r="AG439" t="s">
        <v>41</v>
      </c>
      <c r="AH439" t="s">
        <v>41</v>
      </c>
      <c r="AI439" s="2" t="s">
        <v>41</v>
      </c>
    </row>
    <row r="440" spans="1:35" ht="345" x14ac:dyDescent="0.25">
      <c r="A440" s="8" t="s">
        <v>1885</v>
      </c>
      <c r="B440" s="6" t="s">
        <v>1882</v>
      </c>
      <c r="C440" s="7">
        <v>46087</v>
      </c>
      <c r="D440" s="9" t="str">
        <f>HYPERLINK("https://www.epingalert.org/en/Search?viewData= G/TBT/N/NZL/152"," G/TBT/N/NZL/152")</f>
        <v xml:space="preserve"> G/TBT/N/NZL/152</v>
      </c>
      <c r="E440" s="8" t="s">
        <v>1883</v>
      </c>
      <c r="F440" s="8" t="s">
        <v>1884</v>
      </c>
      <c r="H440" s="8" t="s">
        <v>41</v>
      </c>
      <c r="I440" s="8" t="s">
        <v>1886</v>
      </c>
      <c r="J440" s="8" t="s">
        <v>601</v>
      </c>
      <c r="K440" s="8" t="s">
        <v>41</v>
      </c>
      <c r="L440" s="8" t="s">
        <v>41</v>
      </c>
      <c r="M440" s="6"/>
      <c r="N440" s="7" t="s">
        <v>41</v>
      </c>
      <c r="O440" s="7">
        <v>45962</v>
      </c>
      <c r="P440" s="7">
        <v>46327</v>
      </c>
      <c r="Q440" s="6" t="s">
        <v>44</v>
      </c>
      <c r="R440" s="8" t="s">
        <v>1887</v>
      </c>
      <c r="S440" t="str">
        <f>HYPERLINK("https://docs.wto.org/imrd/directdoc.asp?DDFDocuments/t/G/TBTN26/NZL152.docx", "https://docs.wto.org/imrd/directdoc.asp?DDFDocuments/t/G/TBTN26/NZL152.docx")</f>
        <v>https://docs.wto.org/imrd/directdoc.asp?DDFDocuments/t/G/TBTN26/NZL152.docx</v>
      </c>
      <c r="T440" t="str">
        <f>HYPERLINK("https://docs.wto.org/imrd/directdoc.asp?DDFDocuments/u/G/TBTN26/NZL152.docx", "https://docs.wto.org/imrd/directdoc.asp?DDFDocuments/u/G/TBTN26/NZL152.docx")</f>
        <v>https://docs.wto.org/imrd/directdoc.asp?DDFDocuments/u/G/TBTN26/NZL152.docx</v>
      </c>
      <c r="U440" t="str">
        <f>HYPERLINK("https://docs.wto.org/imrd/directdoc.asp?DDFDocuments/v/G/TBTN26/NZL152.docx", "https://docs.wto.org/imrd/directdoc.asp?DDFDocuments/v/G/TBTN26/NZL152.docx")</f>
        <v>https://docs.wto.org/imrd/directdoc.asp?DDFDocuments/v/G/TBTN26/NZL152.docx</v>
      </c>
      <c r="V440" t="s">
        <v>46</v>
      </c>
      <c r="W440" t="s">
        <v>47</v>
      </c>
      <c r="X440" t="s">
        <v>47</v>
      </c>
      <c r="Y440" t="s">
        <v>47</v>
      </c>
      <c r="Z440" t="s">
        <v>47</v>
      </c>
      <c r="AA440" t="s">
        <v>47</v>
      </c>
      <c r="AB440" t="s">
        <v>47</v>
      </c>
      <c r="AC440" s="2" t="s">
        <v>1888</v>
      </c>
      <c r="AD440" t="s">
        <v>41</v>
      </c>
      <c r="AE440" t="s">
        <v>41</v>
      </c>
      <c r="AF440" t="s">
        <v>41</v>
      </c>
      <c r="AG440" t="s">
        <v>41</v>
      </c>
      <c r="AH440" t="s">
        <v>41</v>
      </c>
      <c r="AI440" s="2" t="s">
        <v>41</v>
      </c>
    </row>
    <row r="441" spans="1:35" ht="225" x14ac:dyDescent="0.25">
      <c r="A441" s="8" t="s">
        <v>1891</v>
      </c>
      <c r="B441" s="6" t="s">
        <v>285</v>
      </c>
      <c r="C441" s="7">
        <v>46087</v>
      </c>
      <c r="D441" s="9" t="str">
        <f>HYPERLINK("https://www.epingalert.org/en/Search?viewData= G/TBT/N/TZA/1510"," G/TBT/N/TZA/1510")</f>
        <v xml:space="preserve"> G/TBT/N/TZA/1510</v>
      </c>
      <c r="E441" s="8" t="s">
        <v>1889</v>
      </c>
      <c r="F441" s="8" t="s">
        <v>1890</v>
      </c>
      <c r="H441" s="8" t="s">
        <v>1892</v>
      </c>
      <c r="I441" s="8" t="s">
        <v>1893</v>
      </c>
      <c r="J441" s="8" t="s">
        <v>538</v>
      </c>
      <c r="K441" s="8" t="s">
        <v>41</v>
      </c>
      <c r="L441" s="8" t="s">
        <v>55</v>
      </c>
      <c r="M441" s="6"/>
      <c r="N441" s="7">
        <v>46147</v>
      </c>
      <c r="O441" s="7" t="s">
        <v>42</v>
      </c>
      <c r="P441" s="7" t="s">
        <v>42</v>
      </c>
      <c r="Q441" s="6" t="s">
        <v>44</v>
      </c>
      <c r="R441" s="8" t="s">
        <v>1894</v>
      </c>
      <c r="S441" t="str">
        <f>HYPERLINK("https://docs.wto.org/imrd/directdoc.asp?DDFDocuments/t/G/TBTN26/TZA1510.docx", "https://docs.wto.org/imrd/directdoc.asp?DDFDocuments/t/G/TBTN26/TZA1510.docx")</f>
        <v>https://docs.wto.org/imrd/directdoc.asp?DDFDocuments/t/G/TBTN26/TZA1510.docx</v>
      </c>
      <c r="T441" t="str">
        <f>HYPERLINK("https://docs.wto.org/imrd/directdoc.asp?DDFDocuments/u/G/TBTN26/TZA1510.docx", "https://docs.wto.org/imrd/directdoc.asp?DDFDocuments/u/G/TBTN26/TZA1510.docx")</f>
        <v>https://docs.wto.org/imrd/directdoc.asp?DDFDocuments/u/G/TBTN26/TZA1510.docx</v>
      </c>
      <c r="U441" t="str">
        <f>HYPERLINK("https://docs.wto.org/imrd/directdoc.asp?DDFDocuments/v/G/TBTN26/TZA1510.docx", "https://docs.wto.org/imrd/directdoc.asp?DDFDocuments/v/G/TBTN26/TZA1510.docx")</f>
        <v>https://docs.wto.org/imrd/directdoc.asp?DDFDocuments/v/G/TBTN26/TZA1510.docx</v>
      </c>
      <c r="V441" t="s">
        <v>46</v>
      </c>
      <c r="W441" t="s">
        <v>47</v>
      </c>
      <c r="X441" t="s">
        <v>47</v>
      </c>
      <c r="Y441" t="s">
        <v>47</v>
      </c>
      <c r="Z441" t="s">
        <v>47</v>
      </c>
      <c r="AA441" t="s">
        <v>47</v>
      </c>
      <c r="AB441" t="s">
        <v>47</v>
      </c>
      <c r="AC441" s="2" t="s">
        <v>1895</v>
      </c>
      <c r="AD441" t="s">
        <v>41</v>
      </c>
      <c r="AE441" t="s">
        <v>41</v>
      </c>
      <c r="AF441" t="s">
        <v>41</v>
      </c>
      <c r="AG441" t="s">
        <v>41</v>
      </c>
      <c r="AH441" t="s">
        <v>41</v>
      </c>
      <c r="AI441" s="2" t="s">
        <v>41</v>
      </c>
    </row>
    <row r="442" spans="1:35" ht="270" x14ac:dyDescent="0.25">
      <c r="A442" s="8" t="s">
        <v>1898</v>
      </c>
      <c r="B442" s="6" t="s">
        <v>285</v>
      </c>
      <c r="C442" s="7">
        <v>46087</v>
      </c>
      <c r="D442" s="9" t="str">
        <f>HYPERLINK("https://www.epingalert.org/en/Search?viewData= G/TBT/N/TZA/1511"," G/TBT/N/TZA/1511")</f>
        <v xml:space="preserve"> G/TBT/N/TZA/1511</v>
      </c>
      <c r="E442" s="8" t="s">
        <v>1896</v>
      </c>
      <c r="F442" s="8" t="s">
        <v>1897</v>
      </c>
      <c r="H442" s="8" t="s">
        <v>1899</v>
      </c>
      <c r="I442" s="8" t="s">
        <v>1893</v>
      </c>
      <c r="J442" s="8" t="s">
        <v>538</v>
      </c>
      <c r="K442" s="8" t="s">
        <v>41</v>
      </c>
      <c r="L442" s="8" t="s">
        <v>55</v>
      </c>
      <c r="M442" s="6"/>
      <c r="N442" s="7">
        <v>46147</v>
      </c>
      <c r="O442" s="7" t="s">
        <v>42</v>
      </c>
      <c r="P442" s="7" t="s">
        <v>42</v>
      </c>
      <c r="Q442" s="6" t="s">
        <v>44</v>
      </c>
      <c r="R442" s="8" t="s">
        <v>1900</v>
      </c>
      <c r="S442" t="str">
        <f>HYPERLINK("https://docs.wto.org/imrd/directdoc.asp?DDFDocuments/t/G/TBTN26/TZA1511.docx", "https://docs.wto.org/imrd/directdoc.asp?DDFDocuments/t/G/TBTN26/TZA1511.docx")</f>
        <v>https://docs.wto.org/imrd/directdoc.asp?DDFDocuments/t/G/TBTN26/TZA1511.docx</v>
      </c>
      <c r="T442" t="str">
        <f>HYPERLINK("https://docs.wto.org/imrd/directdoc.asp?DDFDocuments/u/G/TBTN26/TZA1511.docx", "https://docs.wto.org/imrd/directdoc.asp?DDFDocuments/u/G/TBTN26/TZA1511.docx")</f>
        <v>https://docs.wto.org/imrd/directdoc.asp?DDFDocuments/u/G/TBTN26/TZA1511.docx</v>
      </c>
      <c r="U442" t="str">
        <f>HYPERLINK("https://docs.wto.org/imrd/directdoc.asp?DDFDocuments/v/G/TBTN26/TZA1511.docx", "https://docs.wto.org/imrd/directdoc.asp?DDFDocuments/v/G/TBTN26/TZA1511.docx")</f>
        <v>https://docs.wto.org/imrd/directdoc.asp?DDFDocuments/v/G/TBTN26/TZA1511.docx</v>
      </c>
      <c r="V442" t="s">
        <v>46</v>
      </c>
      <c r="W442" t="s">
        <v>47</v>
      </c>
      <c r="X442" t="s">
        <v>47</v>
      </c>
      <c r="Y442" t="s">
        <v>47</v>
      </c>
      <c r="Z442" t="s">
        <v>47</v>
      </c>
      <c r="AA442" t="s">
        <v>47</v>
      </c>
      <c r="AB442" t="s">
        <v>47</v>
      </c>
      <c r="AC442" s="2" t="s">
        <v>1901</v>
      </c>
      <c r="AD442" t="s">
        <v>41</v>
      </c>
      <c r="AE442" t="s">
        <v>41</v>
      </c>
      <c r="AF442" t="s">
        <v>41</v>
      </c>
      <c r="AG442" t="s">
        <v>41</v>
      </c>
      <c r="AH442" t="s">
        <v>41</v>
      </c>
      <c r="AI442" s="2" t="s">
        <v>41</v>
      </c>
    </row>
    <row r="443" spans="1:35" ht="360" x14ac:dyDescent="0.25">
      <c r="A443" s="8" t="s">
        <v>1904</v>
      </c>
      <c r="B443" s="6" t="s">
        <v>285</v>
      </c>
      <c r="C443" s="7">
        <v>46087</v>
      </c>
      <c r="D443" s="9" t="str">
        <f>HYPERLINK("https://www.epingalert.org/en/Search?viewData= G/TBT/N/TZA/1512"," G/TBT/N/TZA/1512")</f>
        <v xml:space="preserve"> G/TBT/N/TZA/1512</v>
      </c>
      <c r="E443" s="8" t="s">
        <v>1902</v>
      </c>
      <c r="F443" s="8" t="s">
        <v>1903</v>
      </c>
      <c r="H443" s="8" t="s">
        <v>1905</v>
      </c>
      <c r="I443" s="8" t="s">
        <v>1906</v>
      </c>
      <c r="J443" s="8" t="s">
        <v>538</v>
      </c>
      <c r="K443" s="8" t="s">
        <v>41</v>
      </c>
      <c r="L443" s="8" t="s">
        <v>55</v>
      </c>
      <c r="M443" s="6"/>
      <c r="N443" s="7">
        <v>46147</v>
      </c>
      <c r="O443" s="7" t="s">
        <v>42</v>
      </c>
      <c r="P443" s="7" t="s">
        <v>42</v>
      </c>
      <c r="Q443" s="6" t="s">
        <v>44</v>
      </c>
      <c r="R443" s="8" t="s">
        <v>1907</v>
      </c>
      <c r="S443" t="str">
        <f>HYPERLINK("https://docs.wto.org/imrd/directdoc.asp?DDFDocuments/t/G/TBTN26/TZA1512.docx", "https://docs.wto.org/imrd/directdoc.asp?DDFDocuments/t/G/TBTN26/TZA1512.docx")</f>
        <v>https://docs.wto.org/imrd/directdoc.asp?DDFDocuments/t/G/TBTN26/TZA1512.docx</v>
      </c>
      <c r="T443" t="str">
        <f>HYPERLINK("https://docs.wto.org/imrd/directdoc.asp?DDFDocuments/u/G/TBTN26/TZA1512.docx", "https://docs.wto.org/imrd/directdoc.asp?DDFDocuments/u/G/TBTN26/TZA1512.docx")</f>
        <v>https://docs.wto.org/imrd/directdoc.asp?DDFDocuments/u/G/TBTN26/TZA1512.docx</v>
      </c>
      <c r="U443" t="str">
        <f>HYPERLINK("https://docs.wto.org/imrd/directdoc.asp?DDFDocuments/v/G/TBTN26/TZA1512.docx", "https://docs.wto.org/imrd/directdoc.asp?DDFDocuments/v/G/TBTN26/TZA1512.docx")</f>
        <v>https://docs.wto.org/imrd/directdoc.asp?DDFDocuments/v/G/TBTN26/TZA1512.docx</v>
      </c>
      <c r="V443" t="s">
        <v>46</v>
      </c>
      <c r="W443" t="s">
        <v>47</v>
      </c>
      <c r="X443" t="s">
        <v>47</v>
      </c>
      <c r="Y443" t="s">
        <v>47</v>
      </c>
      <c r="Z443" t="s">
        <v>47</v>
      </c>
      <c r="AA443" t="s">
        <v>47</v>
      </c>
      <c r="AB443" t="s">
        <v>47</v>
      </c>
      <c r="AC443" s="2" t="s">
        <v>1908</v>
      </c>
      <c r="AD443" t="s">
        <v>41</v>
      </c>
      <c r="AE443" t="s">
        <v>41</v>
      </c>
      <c r="AF443" t="s">
        <v>41</v>
      </c>
      <c r="AG443" t="s">
        <v>41</v>
      </c>
      <c r="AH443" t="s">
        <v>41</v>
      </c>
      <c r="AI443" s="2" t="s">
        <v>41</v>
      </c>
    </row>
    <row r="444" spans="1:35" ht="300" x14ac:dyDescent="0.25">
      <c r="A444" s="8" t="s">
        <v>1911</v>
      </c>
      <c r="B444" s="6" t="s">
        <v>285</v>
      </c>
      <c r="C444" s="7">
        <v>46087</v>
      </c>
      <c r="D444" s="9" t="str">
        <f>HYPERLINK("https://www.epingalert.org/en/Search?viewData= G/TBT/N/TZA/1513"," G/TBT/N/TZA/1513")</f>
        <v xml:space="preserve"> G/TBT/N/TZA/1513</v>
      </c>
      <c r="E444" s="8" t="s">
        <v>1909</v>
      </c>
      <c r="F444" s="8" t="s">
        <v>1910</v>
      </c>
      <c r="H444" s="8" t="s">
        <v>1912</v>
      </c>
      <c r="I444" s="8" t="s">
        <v>1906</v>
      </c>
      <c r="J444" s="8" t="s">
        <v>538</v>
      </c>
      <c r="K444" s="8" t="s">
        <v>41</v>
      </c>
      <c r="L444" s="8" t="s">
        <v>55</v>
      </c>
      <c r="M444" s="6"/>
      <c r="N444" s="7">
        <v>46147</v>
      </c>
      <c r="O444" s="7" t="s">
        <v>42</v>
      </c>
      <c r="P444" s="7" t="s">
        <v>42</v>
      </c>
      <c r="Q444" s="6" t="s">
        <v>44</v>
      </c>
      <c r="R444" s="8" t="s">
        <v>1913</v>
      </c>
      <c r="S444" t="str">
        <f>HYPERLINK("https://docs.wto.org/imrd/directdoc.asp?DDFDocuments/t/G/TBTN26/TZA1513.docx", "https://docs.wto.org/imrd/directdoc.asp?DDFDocuments/t/G/TBTN26/TZA1513.docx")</f>
        <v>https://docs.wto.org/imrd/directdoc.asp?DDFDocuments/t/G/TBTN26/TZA1513.docx</v>
      </c>
      <c r="T444" t="str">
        <f>HYPERLINK("https://docs.wto.org/imrd/directdoc.asp?DDFDocuments/u/G/TBTN26/TZA1513.docx", "https://docs.wto.org/imrd/directdoc.asp?DDFDocuments/u/G/TBTN26/TZA1513.docx")</f>
        <v>https://docs.wto.org/imrd/directdoc.asp?DDFDocuments/u/G/TBTN26/TZA1513.docx</v>
      </c>
      <c r="U444" t="str">
        <f>HYPERLINK("https://docs.wto.org/imrd/directdoc.asp?DDFDocuments/v/G/TBTN26/TZA1513.docx", "https://docs.wto.org/imrd/directdoc.asp?DDFDocuments/v/G/TBTN26/TZA1513.docx")</f>
        <v>https://docs.wto.org/imrd/directdoc.asp?DDFDocuments/v/G/TBTN26/TZA1513.docx</v>
      </c>
      <c r="V444" t="s">
        <v>46</v>
      </c>
      <c r="W444" t="s">
        <v>47</v>
      </c>
      <c r="X444" t="s">
        <v>47</v>
      </c>
      <c r="Y444" t="s">
        <v>47</v>
      </c>
      <c r="Z444" t="s">
        <v>47</v>
      </c>
      <c r="AA444" t="s">
        <v>47</v>
      </c>
      <c r="AB444" t="s">
        <v>47</v>
      </c>
      <c r="AC444" s="2" t="s">
        <v>1914</v>
      </c>
      <c r="AD444" t="s">
        <v>41</v>
      </c>
      <c r="AE444" t="s">
        <v>41</v>
      </c>
      <c r="AF444" t="s">
        <v>41</v>
      </c>
      <c r="AG444" t="s">
        <v>41</v>
      </c>
      <c r="AH444" t="s">
        <v>41</v>
      </c>
      <c r="AI444" s="2" t="s">
        <v>41</v>
      </c>
    </row>
    <row r="445" spans="1:35" ht="300" x14ac:dyDescent="0.25">
      <c r="A445" s="8" t="s">
        <v>1917</v>
      </c>
      <c r="B445" s="6" t="s">
        <v>285</v>
      </c>
      <c r="C445" s="7">
        <v>46087</v>
      </c>
      <c r="D445" s="9" t="str">
        <f>HYPERLINK("https://www.epingalert.org/en/Search?viewData= G/TBT/N/TZA/1514"," G/TBT/N/TZA/1514")</f>
        <v xml:space="preserve"> G/TBT/N/TZA/1514</v>
      </c>
      <c r="E445" s="8" t="s">
        <v>1915</v>
      </c>
      <c r="F445" s="8" t="s">
        <v>1916</v>
      </c>
      <c r="H445" s="8" t="s">
        <v>1918</v>
      </c>
      <c r="I445" s="8" t="s">
        <v>1893</v>
      </c>
      <c r="J445" s="8" t="s">
        <v>538</v>
      </c>
      <c r="K445" s="8" t="s">
        <v>41</v>
      </c>
      <c r="L445" s="8" t="s">
        <v>55</v>
      </c>
      <c r="M445" s="6"/>
      <c r="N445" s="7">
        <v>46147</v>
      </c>
      <c r="O445" s="7" t="s">
        <v>42</v>
      </c>
      <c r="P445" s="7" t="s">
        <v>42</v>
      </c>
      <c r="Q445" s="6" t="s">
        <v>44</v>
      </c>
      <c r="R445" s="8" t="s">
        <v>1919</v>
      </c>
      <c r="S445" t="str">
        <f>HYPERLINK("https://docs.wto.org/imrd/directdoc.asp?DDFDocuments/t/G/TBTN26/TZA1514.docx", "https://docs.wto.org/imrd/directdoc.asp?DDFDocuments/t/G/TBTN26/TZA1514.docx")</f>
        <v>https://docs.wto.org/imrd/directdoc.asp?DDFDocuments/t/G/TBTN26/TZA1514.docx</v>
      </c>
      <c r="T445" t="str">
        <f>HYPERLINK("https://docs.wto.org/imrd/directdoc.asp?DDFDocuments/u/G/TBTN26/TZA1514.docx", "https://docs.wto.org/imrd/directdoc.asp?DDFDocuments/u/G/TBTN26/TZA1514.docx")</f>
        <v>https://docs.wto.org/imrd/directdoc.asp?DDFDocuments/u/G/TBTN26/TZA1514.docx</v>
      </c>
      <c r="U445" t="str">
        <f>HYPERLINK("https://docs.wto.org/imrd/directdoc.asp?DDFDocuments/v/G/TBTN26/TZA1514.docx", "https://docs.wto.org/imrd/directdoc.asp?DDFDocuments/v/G/TBTN26/TZA1514.docx")</f>
        <v>https://docs.wto.org/imrd/directdoc.asp?DDFDocuments/v/G/TBTN26/TZA1514.docx</v>
      </c>
      <c r="V445" t="s">
        <v>46</v>
      </c>
      <c r="W445" t="s">
        <v>47</v>
      </c>
      <c r="X445" t="s">
        <v>47</v>
      </c>
      <c r="Y445" t="s">
        <v>47</v>
      </c>
      <c r="Z445" t="s">
        <v>47</v>
      </c>
      <c r="AA445" t="s">
        <v>47</v>
      </c>
      <c r="AB445" t="s">
        <v>47</v>
      </c>
      <c r="AC445" s="2" t="s">
        <v>1920</v>
      </c>
      <c r="AD445" t="s">
        <v>41</v>
      </c>
      <c r="AE445" t="s">
        <v>41</v>
      </c>
      <c r="AF445" t="s">
        <v>41</v>
      </c>
      <c r="AG445" t="s">
        <v>41</v>
      </c>
      <c r="AH445" t="s">
        <v>41</v>
      </c>
      <c r="AI445" s="2" t="s">
        <v>41</v>
      </c>
    </row>
    <row r="446" spans="1:35" ht="300" x14ac:dyDescent="0.25">
      <c r="A446" s="8" t="s">
        <v>1923</v>
      </c>
      <c r="B446" s="6" t="s">
        <v>285</v>
      </c>
      <c r="C446" s="7">
        <v>46087</v>
      </c>
      <c r="D446" s="9" t="str">
        <f>HYPERLINK("https://www.epingalert.org/en/Search?viewData= G/TBT/N/TZA/1515"," G/TBT/N/TZA/1515")</f>
        <v xml:space="preserve"> G/TBT/N/TZA/1515</v>
      </c>
      <c r="E446" s="8" t="s">
        <v>1921</v>
      </c>
      <c r="F446" s="8" t="s">
        <v>1922</v>
      </c>
      <c r="H446" s="8" t="s">
        <v>1924</v>
      </c>
      <c r="I446" s="8" t="s">
        <v>954</v>
      </c>
      <c r="J446" s="8" t="s">
        <v>538</v>
      </c>
      <c r="K446" s="8" t="s">
        <v>41</v>
      </c>
      <c r="L446" s="8" t="s">
        <v>55</v>
      </c>
      <c r="M446" s="6"/>
      <c r="N446" s="7">
        <v>46147</v>
      </c>
      <c r="O446" s="7" t="s">
        <v>42</v>
      </c>
      <c r="P446" s="7" t="s">
        <v>42</v>
      </c>
      <c r="Q446" s="6" t="s">
        <v>44</v>
      </c>
      <c r="R446" s="8" t="s">
        <v>1925</v>
      </c>
      <c r="S446" t="str">
        <f>HYPERLINK("https://docs.wto.org/imrd/directdoc.asp?DDFDocuments/t/G/TBTN26/TZA1515.docx", "https://docs.wto.org/imrd/directdoc.asp?DDFDocuments/t/G/TBTN26/TZA1515.docx")</f>
        <v>https://docs.wto.org/imrd/directdoc.asp?DDFDocuments/t/G/TBTN26/TZA1515.docx</v>
      </c>
      <c r="T446" t="str">
        <f>HYPERLINK("https://docs.wto.org/imrd/directdoc.asp?DDFDocuments/u/G/TBTN26/TZA1515.docx", "https://docs.wto.org/imrd/directdoc.asp?DDFDocuments/u/G/TBTN26/TZA1515.docx")</f>
        <v>https://docs.wto.org/imrd/directdoc.asp?DDFDocuments/u/G/TBTN26/TZA1515.docx</v>
      </c>
      <c r="U446" t="str">
        <f>HYPERLINK("https://docs.wto.org/imrd/directdoc.asp?DDFDocuments/v/G/TBTN26/TZA1515.docx", "https://docs.wto.org/imrd/directdoc.asp?DDFDocuments/v/G/TBTN26/TZA1515.docx")</f>
        <v>https://docs.wto.org/imrd/directdoc.asp?DDFDocuments/v/G/TBTN26/TZA1515.docx</v>
      </c>
      <c r="V446" t="s">
        <v>46</v>
      </c>
      <c r="W446" t="s">
        <v>47</v>
      </c>
      <c r="X446" t="s">
        <v>47</v>
      </c>
      <c r="Y446" t="s">
        <v>47</v>
      </c>
      <c r="Z446" t="s">
        <v>47</v>
      </c>
      <c r="AA446" t="s">
        <v>47</v>
      </c>
      <c r="AB446" t="s">
        <v>47</v>
      </c>
      <c r="AC446" s="2" t="s">
        <v>1926</v>
      </c>
      <c r="AD446" t="s">
        <v>41</v>
      </c>
      <c r="AE446" t="s">
        <v>41</v>
      </c>
      <c r="AF446" t="s">
        <v>41</v>
      </c>
      <c r="AG446" t="s">
        <v>41</v>
      </c>
      <c r="AH446" t="s">
        <v>41</v>
      </c>
      <c r="AI446" s="2" t="s">
        <v>41</v>
      </c>
    </row>
    <row r="447" spans="1:35" ht="285" x14ac:dyDescent="0.25">
      <c r="A447" s="8" t="s">
        <v>1929</v>
      </c>
      <c r="B447" s="6" t="s">
        <v>285</v>
      </c>
      <c r="C447" s="7">
        <v>46087</v>
      </c>
      <c r="D447" s="9" t="str">
        <f>HYPERLINK("https://www.epingalert.org/en/Search?viewData= G/TBT/N/TZA/1516"," G/TBT/N/TZA/1516")</f>
        <v xml:space="preserve"> G/TBT/N/TZA/1516</v>
      </c>
      <c r="E447" s="8" t="s">
        <v>1927</v>
      </c>
      <c r="F447" s="8" t="s">
        <v>1928</v>
      </c>
      <c r="H447" s="8" t="s">
        <v>1930</v>
      </c>
      <c r="I447" s="8" t="s">
        <v>1893</v>
      </c>
      <c r="J447" s="8" t="s">
        <v>538</v>
      </c>
      <c r="K447" s="8" t="s">
        <v>41</v>
      </c>
      <c r="L447" s="8" t="s">
        <v>55</v>
      </c>
      <c r="M447" s="6"/>
      <c r="N447" s="7">
        <v>46147</v>
      </c>
      <c r="O447" s="7" t="s">
        <v>42</v>
      </c>
      <c r="P447" s="7" t="s">
        <v>42</v>
      </c>
      <c r="Q447" s="6" t="s">
        <v>44</v>
      </c>
      <c r="R447" s="8" t="s">
        <v>1931</v>
      </c>
      <c r="S447" t="str">
        <f>HYPERLINK("https://docs.wto.org/imrd/directdoc.asp?DDFDocuments/t/G/TBTN26/TZA1516.docx", "https://docs.wto.org/imrd/directdoc.asp?DDFDocuments/t/G/TBTN26/TZA1516.docx")</f>
        <v>https://docs.wto.org/imrd/directdoc.asp?DDFDocuments/t/G/TBTN26/TZA1516.docx</v>
      </c>
      <c r="T447" t="str">
        <f>HYPERLINK("https://docs.wto.org/imrd/directdoc.asp?DDFDocuments/u/G/TBTN26/TZA1516.docx", "https://docs.wto.org/imrd/directdoc.asp?DDFDocuments/u/G/TBTN26/TZA1516.docx")</f>
        <v>https://docs.wto.org/imrd/directdoc.asp?DDFDocuments/u/G/TBTN26/TZA1516.docx</v>
      </c>
      <c r="U447" t="str">
        <f>HYPERLINK("https://docs.wto.org/imrd/directdoc.asp?DDFDocuments/v/G/TBTN26/TZA1516.docx", "https://docs.wto.org/imrd/directdoc.asp?DDFDocuments/v/G/TBTN26/TZA1516.docx")</f>
        <v>https://docs.wto.org/imrd/directdoc.asp?DDFDocuments/v/G/TBTN26/TZA1516.docx</v>
      </c>
      <c r="V447" t="s">
        <v>46</v>
      </c>
      <c r="W447" t="s">
        <v>47</v>
      </c>
      <c r="X447" t="s">
        <v>47</v>
      </c>
      <c r="Y447" t="s">
        <v>47</v>
      </c>
      <c r="Z447" t="s">
        <v>47</v>
      </c>
      <c r="AA447" t="s">
        <v>47</v>
      </c>
      <c r="AB447" t="s">
        <v>47</v>
      </c>
      <c r="AC447" s="2" t="s">
        <v>1932</v>
      </c>
      <c r="AD447" t="s">
        <v>41</v>
      </c>
      <c r="AE447" t="s">
        <v>41</v>
      </c>
      <c r="AF447" t="s">
        <v>41</v>
      </c>
      <c r="AG447" t="s">
        <v>41</v>
      </c>
      <c r="AH447" t="s">
        <v>41</v>
      </c>
      <c r="AI447" s="2" t="s">
        <v>41</v>
      </c>
    </row>
    <row r="448" spans="1:35" ht="135" x14ac:dyDescent="0.25">
      <c r="A448" s="8" t="s">
        <v>1935</v>
      </c>
      <c r="B448" s="6" t="s">
        <v>285</v>
      </c>
      <c r="C448" s="7">
        <v>46087</v>
      </c>
      <c r="D448" s="9" t="str">
        <f>HYPERLINK("https://www.epingalert.org/en/Search?viewData= G/TBT/N/TZA/1517"," G/TBT/N/TZA/1517")</f>
        <v xml:space="preserve"> G/TBT/N/TZA/1517</v>
      </c>
      <c r="E448" s="8" t="s">
        <v>1933</v>
      </c>
      <c r="F448" s="8" t="s">
        <v>1934</v>
      </c>
      <c r="H448" s="8" t="s">
        <v>1936</v>
      </c>
      <c r="I448" s="8" t="s">
        <v>1893</v>
      </c>
      <c r="J448" s="8" t="s">
        <v>538</v>
      </c>
      <c r="K448" s="8" t="s">
        <v>41</v>
      </c>
      <c r="L448" s="8" t="s">
        <v>55</v>
      </c>
      <c r="M448" s="6"/>
      <c r="N448" s="7">
        <v>46147</v>
      </c>
      <c r="O448" s="7" t="s">
        <v>42</v>
      </c>
      <c r="P448" s="7" t="s">
        <v>42</v>
      </c>
      <c r="Q448" s="6" t="s">
        <v>44</v>
      </c>
      <c r="R448" s="8" t="s">
        <v>1937</v>
      </c>
      <c r="S448" t="str">
        <f>HYPERLINK("https://docs.wto.org/imrd/directdoc.asp?DDFDocuments/t/G/TBTN26/TZA1517.docx", "https://docs.wto.org/imrd/directdoc.asp?DDFDocuments/t/G/TBTN26/TZA1517.docx")</f>
        <v>https://docs.wto.org/imrd/directdoc.asp?DDFDocuments/t/G/TBTN26/TZA1517.docx</v>
      </c>
      <c r="T448" t="str">
        <f>HYPERLINK("https://docs.wto.org/imrd/directdoc.asp?DDFDocuments/u/G/TBTN26/TZA1517.docx", "https://docs.wto.org/imrd/directdoc.asp?DDFDocuments/u/G/TBTN26/TZA1517.docx")</f>
        <v>https://docs.wto.org/imrd/directdoc.asp?DDFDocuments/u/G/TBTN26/TZA1517.docx</v>
      </c>
      <c r="U448" t="str">
        <f>HYPERLINK("https://docs.wto.org/imrd/directdoc.asp?DDFDocuments/v/G/TBTN26/TZA1517.docx", "https://docs.wto.org/imrd/directdoc.asp?DDFDocuments/v/G/TBTN26/TZA1517.docx")</f>
        <v>https://docs.wto.org/imrd/directdoc.asp?DDFDocuments/v/G/TBTN26/TZA1517.docx</v>
      </c>
      <c r="V448" t="s">
        <v>46</v>
      </c>
      <c r="W448" t="s">
        <v>47</v>
      </c>
      <c r="X448" t="s">
        <v>47</v>
      </c>
      <c r="Y448" t="s">
        <v>47</v>
      </c>
      <c r="Z448" t="s">
        <v>47</v>
      </c>
      <c r="AA448" t="s">
        <v>47</v>
      </c>
      <c r="AB448" t="s">
        <v>47</v>
      </c>
      <c r="AC448" s="2" t="s">
        <v>1938</v>
      </c>
      <c r="AD448" t="s">
        <v>41</v>
      </c>
      <c r="AE448" t="s">
        <v>41</v>
      </c>
      <c r="AF448" t="s">
        <v>41</v>
      </c>
      <c r="AG448" t="s">
        <v>41</v>
      </c>
      <c r="AH448" t="s">
        <v>41</v>
      </c>
      <c r="AI448" s="2" t="s">
        <v>41</v>
      </c>
    </row>
    <row r="449" spans="1:35" ht="60" x14ac:dyDescent="0.25">
      <c r="A449" s="8" t="s">
        <v>1941</v>
      </c>
      <c r="B449" s="6" t="s">
        <v>285</v>
      </c>
      <c r="C449" s="7">
        <v>46087</v>
      </c>
      <c r="D449" s="9" t="str">
        <f>HYPERLINK("https://www.epingalert.org/en/Search?viewData= G/TBT/N/TZA/1518"," G/TBT/N/TZA/1518")</f>
        <v xml:space="preserve"> G/TBT/N/TZA/1518</v>
      </c>
      <c r="E449" s="8" t="s">
        <v>1939</v>
      </c>
      <c r="F449" s="8" t="s">
        <v>1940</v>
      </c>
      <c r="H449" s="8" t="s">
        <v>1942</v>
      </c>
      <c r="I449" s="8" t="s">
        <v>1943</v>
      </c>
      <c r="J449" s="8" t="s">
        <v>318</v>
      </c>
      <c r="K449" s="8" t="s">
        <v>41</v>
      </c>
      <c r="L449" s="8" t="s">
        <v>41</v>
      </c>
      <c r="M449" s="6"/>
      <c r="N449" s="7">
        <v>46147</v>
      </c>
      <c r="O449" s="7" t="s">
        <v>1020</v>
      </c>
      <c r="P449" s="7" t="s">
        <v>42</v>
      </c>
      <c r="Q449" s="6" t="s">
        <v>44</v>
      </c>
      <c r="R449" s="8" t="s">
        <v>1944</v>
      </c>
      <c r="S449" t="str">
        <f>HYPERLINK("https://docs.wto.org/imrd/directdoc.asp?DDFDocuments/t/G/TBTN26/TZA1518.docx", "https://docs.wto.org/imrd/directdoc.asp?DDFDocuments/t/G/TBTN26/TZA1518.docx")</f>
        <v>https://docs.wto.org/imrd/directdoc.asp?DDFDocuments/t/G/TBTN26/TZA1518.docx</v>
      </c>
      <c r="T449" t="str">
        <f>HYPERLINK("https://docs.wto.org/imrd/directdoc.asp?DDFDocuments/u/G/TBTN26/TZA1518.docx", "https://docs.wto.org/imrd/directdoc.asp?DDFDocuments/u/G/TBTN26/TZA1518.docx")</f>
        <v>https://docs.wto.org/imrd/directdoc.asp?DDFDocuments/u/G/TBTN26/TZA1518.docx</v>
      </c>
      <c r="U449" t="str">
        <f>HYPERLINK("https://docs.wto.org/imrd/directdoc.asp?DDFDocuments/v/G/TBTN26/TZA1518.docx", "https://docs.wto.org/imrd/directdoc.asp?DDFDocuments/v/G/TBTN26/TZA1518.docx")</f>
        <v>https://docs.wto.org/imrd/directdoc.asp?DDFDocuments/v/G/TBTN26/TZA1518.docx</v>
      </c>
      <c r="V449" t="s">
        <v>46</v>
      </c>
      <c r="W449" t="s">
        <v>47</v>
      </c>
      <c r="X449" t="s">
        <v>47</v>
      </c>
      <c r="Y449" t="s">
        <v>47</v>
      </c>
      <c r="Z449" t="s">
        <v>47</v>
      </c>
      <c r="AA449" t="s">
        <v>47</v>
      </c>
      <c r="AB449" t="s">
        <v>47</v>
      </c>
      <c r="AC449" s="2" t="s">
        <v>1945</v>
      </c>
      <c r="AD449" t="s">
        <v>41</v>
      </c>
      <c r="AE449" t="s">
        <v>41</v>
      </c>
      <c r="AF449" t="s">
        <v>41</v>
      </c>
      <c r="AG449" t="s">
        <v>41</v>
      </c>
      <c r="AH449" t="s">
        <v>41</v>
      </c>
      <c r="AI449" s="2" t="s">
        <v>41</v>
      </c>
    </row>
    <row r="450" spans="1:35" ht="165" x14ac:dyDescent="0.25">
      <c r="A450" s="8" t="s">
        <v>1948</v>
      </c>
      <c r="B450" s="6" t="s">
        <v>285</v>
      </c>
      <c r="C450" s="7">
        <v>46087</v>
      </c>
      <c r="D450" s="9" t="str">
        <f>HYPERLINK("https://www.epingalert.org/en/Search?viewData= G/TBT/N/TZA/1519"," G/TBT/N/TZA/1519")</f>
        <v xml:space="preserve"> G/TBT/N/TZA/1519</v>
      </c>
      <c r="E450" s="8" t="s">
        <v>1946</v>
      </c>
      <c r="F450" s="8" t="s">
        <v>1947</v>
      </c>
      <c r="H450" s="8" t="s">
        <v>1949</v>
      </c>
      <c r="I450" s="8" t="s">
        <v>1950</v>
      </c>
      <c r="J450" s="8" t="s">
        <v>318</v>
      </c>
      <c r="K450" s="8" t="s">
        <v>41</v>
      </c>
      <c r="L450" s="8" t="s">
        <v>41</v>
      </c>
      <c r="M450" s="6"/>
      <c r="N450" s="7">
        <v>46147</v>
      </c>
      <c r="O450" s="7" t="s">
        <v>1020</v>
      </c>
      <c r="P450" s="7" t="s">
        <v>42</v>
      </c>
      <c r="Q450" s="6" t="s">
        <v>44</v>
      </c>
      <c r="R450" s="8" t="s">
        <v>1951</v>
      </c>
      <c r="S450" t="str">
        <f>HYPERLINK("https://docs.wto.org/imrd/directdoc.asp?DDFDocuments/t/G/TBTN26/TZA1519.docx", "https://docs.wto.org/imrd/directdoc.asp?DDFDocuments/t/G/TBTN26/TZA1519.docx")</f>
        <v>https://docs.wto.org/imrd/directdoc.asp?DDFDocuments/t/G/TBTN26/TZA1519.docx</v>
      </c>
      <c r="T450" t="str">
        <f>HYPERLINK("https://docs.wto.org/imrd/directdoc.asp?DDFDocuments/u/G/TBTN26/TZA1519.docx", "https://docs.wto.org/imrd/directdoc.asp?DDFDocuments/u/G/TBTN26/TZA1519.docx")</f>
        <v>https://docs.wto.org/imrd/directdoc.asp?DDFDocuments/u/G/TBTN26/TZA1519.docx</v>
      </c>
      <c r="U450" t="str">
        <f>HYPERLINK("https://docs.wto.org/imrd/directdoc.asp?DDFDocuments/v/G/TBTN26/TZA1519.docx", "https://docs.wto.org/imrd/directdoc.asp?DDFDocuments/v/G/TBTN26/TZA1519.docx")</f>
        <v>https://docs.wto.org/imrd/directdoc.asp?DDFDocuments/v/G/TBTN26/TZA1519.docx</v>
      </c>
      <c r="V450" t="s">
        <v>46</v>
      </c>
      <c r="W450" t="s">
        <v>47</v>
      </c>
      <c r="X450" t="s">
        <v>47</v>
      </c>
      <c r="Y450" t="s">
        <v>47</v>
      </c>
      <c r="Z450" t="s">
        <v>47</v>
      </c>
      <c r="AA450" t="s">
        <v>47</v>
      </c>
      <c r="AB450" t="s">
        <v>47</v>
      </c>
      <c r="AC450" s="2" t="s">
        <v>1952</v>
      </c>
      <c r="AD450" t="s">
        <v>41</v>
      </c>
      <c r="AE450" t="s">
        <v>41</v>
      </c>
      <c r="AF450" t="s">
        <v>41</v>
      </c>
      <c r="AG450" t="s">
        <v>41</v>
      </c>
      <c r="AH450" t="s">
        <v>41</v>
      </c>
      <c r="AI450" s="2" t="s">
        <v>41</v>
      </c>
    </row>
    <row r="451" spans="1:35" ht="165" x14ac:dyDescent="0.25">
      <c r="A451" s="8" t="s">
        <v>1955</v>
      </c>
      <c r="B451" s="6" t="s">
        <v>285</v>
      </c>
      <c r="C451" s="7">
        <v>46087</v>
      </c>
      <c r="D451" s="9" t="str">
        <f>HYPERLINK("https://www.epingalert.org/en/Search?viewData= G/TBT/N/TZA/1520"," G/TBT/N/TZA/1520")</f>
        <v xml:space="preserve"> G/TBT/N/TZA/1520</v>
      </c>
      <c r="E451" s="8" t="s">
        <v>1953</v>
      </c>
      <c r="F451" s="8" t="s">
        <v>1954</v>
      </c>
      <c r="H451" s="8" t="s">
        <v>1956</v>
      </c>
      <c r="I451" s="8" t="s">
        <v>348</v>
      </c>
      <c r="J451" s="8" t="s">
        <v>318</v>
      </c>
      <c r="K451" s="8" t="s">
        <v>41</v>
      </c>
      <c r="L451" s="8" t="s">
        <v>41</v>
      </c>
      <c r="M451" s="6"/>
      <c r="N451" s="7">
        <v>46147</v>
      </c>
      <c r="O451" s="7" t="s">
        <v>1020</v>
      </c>
      <c r="P451" s="7" t="s">
        <v>42</v>
      </c>
      <c r="Q451" s="6" t="s">
        <v>44</v>
      </c>
      <c r="R451" s="8" t="s">
        <v>1957</v>
      </c>
      <c r="S451" t="str">
        <f>HYPERLINK("https://docs.wto.org/imrd/directdoc.asp?DDFDocuments/t/G/TBTN26/TZA1520.docx", "https://docs.wto.org/imrd/directdoc.asp?DDFDocuments/t/G/TBTN26/TZA1520.docx")</f>
        <v>https://docs.wto.org/imrd/directdoc.asp?DDFDocuments/t/G/TBTN26/TZA1520.docx</v>
      </c>
      <c r="T451" t="str">
        <f>HYPERLINK("https://docs.wto.org/imrd/directdoc.asp?DDFDocuments/u/G/TBTN26/TZA1520.docx", "https://docs.wto.org/imrd/directdoc.asp?DDFDocuments/u/G/TBTN26/TZA1520.docx")</f>
        <v>https://docs.wto.org/imrd/directdoc.asp?DDFDocuments/u/G/TBTN26/TZA1520.docx</v>
      </c>
      <c r="U451" t="str">
        <f>HYPERLINK("https://docs.wto.org/imrd/directdoc.asp?DDFDocuments/v/G/TBTN26/TZA1520.docx", "https://docs.wto.org/imrd/directdoc.asp?DDFDocuments/v/G/TBTN26/TZA1520.docx")</f>
        <v>https://docs.wto.org/imrd/directdoc.asp?DDFDocuments/v/G/TBTN26/TZA1520.docx</v>
      </c>
      <c r="V451" t="s">
        <v>46</v>
      </c>
      <c r="W451" t="s">
        <v>47</v>
      </c>
      <c r="X451" t="s">
        <v>47</v>
      </c>
      <c r="Y451" t="s">
        <v>47</v>
      </c>
      <c r="Z451" t="s">
        <v>47</v>
      </c>
      <c r="AA451" t="s">
        <v>47</v>
      </c>
      <c r="AB451" t="s">
        <v>47</v>
      </c>
      <c r="AC451" s="2" t="s">
        <v>1958</v>
      </c>
      <c r="AD451" t="s">
        <v>41</v>
      </c>
      <c r="AE451" t="s">
        <v>41</v>
      </c>
      <c r="AF451" t="s">
        <v>41</v>
      </c>
      <c r="AG451" t="s">
        <v>41</v>
      </c>
      <c r="AH451" t="s">
        <v>41</v>
      </c>
      <c r="AI451" s="2" t="s">
        <v>41</v>
      </c>
    </row>
    <row r="452" spans="1:35" ht="45" x14ac:dyDescent="0.25">
      <c r="A452" s="8" t="s">
        <v>1962</v>
      </c>
      <c r="B452" s="6" t="s">
        <v>1959</v>
      </c>
      <c r="C452" s="7">
        <v>46086</v>
      </c>
      <c r="D452" s="9" t="str">
        <f>HYPERLINK("https://www.epingalert.org/en/Search?viewData= G/TBT/N/KGZ/65"," G/TBT/N/KGZ/65")</f>
        <v xml:space="preserve"> G/TBT/N/KGZ/65</v>
      </c>
      <c r="E452" s="8" t="s">
        <v>1960</v>
      </c>
      <c r="F452" s="8" t="s">
        <v>1961</v>
      </c>
      <c r="H452" s="8" t="s">
        <v>41</v>
      </c>
      <c r="I452" s="8" t="s">
        <v>1963</v>
      </c>
      <c r="J452" s="8" t="s">
        <v>75</v>
      </c>
      <c r="K452" s="8" t="s">
        <v>41</v>
      </c>
      <c r="L452" s="8" t="s">
        <v>41</v>
      </c>
      <c r="M452" s="6"/>
      <c r="N452" s="7">
        <v>46150</v>
      </c>
      <c r="O452" s="7" t="s">
        <v>42</v>
      </c>
      <c r="P452" s="7" t="s">
        <v>42</v>
      </c>
      <c r="Q452" s="6" t="s">
        <v>44</v>
      </c>
      <c r="R452" s="8" t="s">
        <v>1964</v>
      </c>
      <c r="S452" t="str">
        <f>HYPERLINK("https://docs.wto.org/imrd/directdoc.asp?DDFDocuments/t/G/TBTN26/KGZ65.docx", "https://docs.wto.org/imrd/directdoc.asp?DDFDocuments/t/G/TBTN26/KGZ65.docx")</f>
        <v>https://docs.wto.org/imrd/directdoc.asp?DDFDocuments/t/G/TBTN26/KGZ65.docx</v>
      </c>
      <c r="T452" t="str">
        <f>HYPERLINK("https://docs.wto.org/imrd/directdoc.asp?DDFDocuments/u/G/TBTN26/KGZ65.docx", "https://docs.wto.org/imrd/directdoc.asp?DDFDocuments/u/G/TBTN26/KGZ65.docx")</f>
        <v>https://docs.wto.org/imrd/directdoc.asp?DDFDocuments/u/G/TBTN26/KGZ65.docx</v>
      </c>
      <c r="U452" t="str">
        <f>HYPERLINK("https://docs.wto.org/imrd/directdoc.asp?DDFDocuments/v/G/TBTN26/KGZ65.docx", "https://docs.wto.org/imrd/directdoc.asp?DDFDocuments/v/G/TBTN26/KGZ65.docx")</f>
        <v>https://docs.wto.org/imrd/directdoc.asp?DDFDocuments/v/G/TBTN26/KGZ65.docx</v>
      </c>
      <c r="V452" t="s">
        <v>46</v>
      </c>
      <c r="W452" t="s">
        <v>47</v>
      </c>
      <c r="X452" t="s">
        <v>47</v>
      </c>
      <c r="Y452" t="s">
        <v>47</v>
      </c>
      <c r="Z452" t="s">
        <v>47</v>
      </c>
      <c r="AA452" t="s">
        <v>47</v>
      </c>
      <c r="AB452" t="s">
        <v>47</v>
      </c>
      <c r="AC452" s="2" t="s">
        <v>1960</v>
      </c>
      <c r="AD452" t="s">
        <v>41</v>
      </c>
      <c r="AE452" t="s">
        <v>41</v>
      </c>
      <c r="AF452" t="s">
        <v>41</v>
      </c>
      <c r="AG452" t="s">
        <v>41</v>
      </c>
      <c r="AH452" t="s">
        <v>41</v>
      </c>
      <c r="AI452" s="2" t="s">
        <v>41</v>
      </c>
    </row>
    <row r="453" spans="1:35" ht="75" x14ac:dyDescent="0.25">
      <c r="A453" s="8" t="s">
        <v>760</v>
      </c>
      <c r="B453" s="6" t="s">
        <v>143</v>
      </c>
      <c r="C453" s="7">
        <v>46086</v>
      </c>
      <c r="D453" s="9" t="str">
        <f>HYPERLINK("https://www.epingalert.org/en/Search?viewData= G/TBT/N/PHL/359"," G/TBT/N/PHL/359")</f>
        <v xml:space="preserve"> G/TBT/N/PHL/359</v>
      </c>
      <c r="E453" s="8" t="s">
        <v>1965</v>
      </c>
      <c r="F453" s="8" t="s">
        <v>1966</v>
      </c>
      <c r="H453" s="8" t="s">
        <v>41</v>
      </c>
      <c r="I453" s="8" t="s">
        <v>127</v>
      </c>
      <c r="J453" s="8" t="s">
        <v>75</v>
      </c>
      <c r="K453" s="8" t="s">
        <v>41</v>
      </c>
      <c r="L453" s="8" t="s">
        <v>76</v>
      </c>
      <c r="M453" s="6"/>
      <c r="N453" s="7">
        <v>46099</v>
      </c>
      <c r="O453" s="7" t="s">
        <v>42</v>
      </c>
      <c r="P453" s="7" t="s">
        <v>42</v>
      </c>
      <c r="Q453" s="6" t="s">
        <v>44</v>
      </c>
      <c r="R453" s="8" t="s">
        <v>1967</v>
      </c>
      <c r="S453" t="str">
        <f>HYPERLINK("https://docs.wto.org/imrd/directdoc.asp?DDFDocuments/t/G/TBTN26/PHL359.docx", "https://docs.wto.org/imrd/directdoc.asp?DDFDocuments/t/G/TBTN26/PHL359.docx")</f>
        <v>https://docs.wto.org/imrd/directdoc.asp?DDFDocuments/t/G/TBTN26/PHL359.docx</v>
      </c>
      <c r="T453" t="str">
        <f>HYPERLINK("https://docs.wto.org/imrd/directdoc.asp?DDFDocuments/u/G/TBTN26/PHL359.docx", "https://docs.wto.org/imrd/directdoc.asp?DDFDocuments/u/G/TBTN26/PHL359.docx")</f>
        <v>https://docs.wto.org/imrd/directdoc.asp?DDFDocuments/u/G/TBTN26/PHL359.docx</v>
      </c>
      <c r="U453" t="str">
        <f>HYPERLINK("https://docs.wto.org/imrd/directdoc.asp?DDFDocuments/v/G/TBTN26/PHL359.docx", "https://docs.wto.org/imrd/directdoc.asp?DDFDocuments/v/G/TBTN26/PHL359.docx")</f>
        <v>https://docs.wto.org/imrd/directdoc.asp?DDFDocuments/v/G/TBTN26/PHL359.docx</v>
      </c>
      <c r="V453" t="s">
        <v>46</v>
      </c>
      <c r="W453" t="s">
        <v>47</v>
      </c>
      <c r="X453" t="s">
        <v>47</v>
      </c>
      <c r="Y453" t="s">
        <v>47</v>
      </c>
      <c r="Z453" t="s">
        <v>47</v>
      </c>
      <c r="AA453" t="s">
        <v>47</v>
      </c>
      <c r="AB453" t="s">
        <v>47</v>
      </c>
      <c r="AC453" s="2" t="s">
        <v>1968</v>
      </c>
      <c r="AD453" t="s">
        <v>41</v>
      </c>
      <c r="AE453" t="s">
        <v>41</v>
      </c>
      <c r="AF453" t="s">
        <v>41</v>
      </c>
      <c r="AG453" t="s">
        <v>41</v>
      </c>
      <c r="AH453" t="s">
        <v>41</v>
      </c>
      <c r="AI453" s="2" t="s">
        <v>41</v>
      </c>
    </row>
    <row r="454" spans="1:35" ht="195" x14ac:dyDescent="0.25">
      <c r="A454" s="8" t="s">
        <v>1971</v>
      </c>
      <c r="B454" s="6" t="s">
        <v>596</v>
      </c>
      <c r="C454" s="7">
        <v>46086</v>
      </c>
      <c r="D454" s="9" t="str">
        <f>HYPERLINK("https://www.epingalert.org/en/Search?viewData= G/TBT/N/UKR/372"," G/TBT/N/UKR/372")</f>
        <v xml:space="preserve"> G/TBT/N/UKR/372</v>
      </c>
      <c r="E454" s="8" t="s">
        <v>1969</v>
      </c>
      <c r="F454" s="8" t="s">
        <v>1970</v>
      </c>
      <c r="H454" s="8" t="s">
        <v>1972</v>
      </c>
      <c r="I454" s="8" t="s">
        <v>1973</v>
      </c>
      <c r="J454" s="8" t="s">
        <v>1974</v>
      </c>
      <c r="K454" s="8" t="s">
        <v>41</v>
      </c>
      <c r="L454" s="8" t="s">
        <v>41</v>
      </c>
      <c r="M454" s="6"/>
      <c r="N454" s="7">
        <v>46146</v>
      </c>
      <c r="O454" s="7" t="s">
        <v>42</v>
      </c>
      <c r="P454" s="7" t="s">
        <v>1975</v>
      </c>
      <c r="Q454" s="6" t="s">
        <v>44</v>
      </c>
      <c r="R454" s="8" t="s">
        <v>1976</v>
      </c>
      <c r="S454" t="str">
        <f>HYPERLINK("https://docs.wto.org/imrd/directdoc.asp?DDFDocuments/t/G/TBTN26/UKR372.docx", "https://docs.wto.org/imrd/directdoc.asp?DDFDocuments/t/G/TBTN26/UKR372.docx")</f>
        <v>https://docs.wto.org/imrd/directdoc.asp?DDFDocuments/t/G/TBTN26/UKR372.docx</v>
      </c>
      <c r="T454" t="str">
        <f>HYPERLINK("https://docs.wto.org/imrd/directdoc.asp?DDFDocuments/u/G/TBTN26/UKR372.docx", "https://docs.wto.org/imrd/directdoc.asp?DDFDocuments/u/G/TBTN26/UKR372.docx")</f>
        <v>https://docs.wto.org/imrd/directdoc.asp?DDFDocuments/u/G/TBTN26/UKR372.docx</v>
      </c>
      <c r="U454" t="str">
        <f>HYPERLINK("https://docs.wto.org/imrd/directdoc.asp?DDFDocuments/v/G/TBTN26/UKR372.docx", "https://docs.wto.org/imrd/directdoc.asp?DDFDocuments/v/G/TBTN26/UKR372.docx")</f>
        <v>https://docs.wto.org/imrd/directdoc.asp?DDFDocuments/v/G/TBTN26/UKR372.docx</v>
      </c>
      <c r="V454" t="s">
        <v>46</v>
      </c>
      <c r="W454" t="s">
        <v>47</v>
      </c>
      <c r="X454" t="s">
        <v>46</v>
      </c>
      <c r="Y454" t="s">
        <v>47</v>
      </c>
      <c r="Z454" t="s">
        <v>47</v>
      </c>
      <c r="AA454" t="s">
        <v>47</v>
      </c>
      <c r="AB454" t="s">
        <v>47</v>
      </c>
      <c r="AC454" s="2" t="s">
        <v>1977</v>
      </c>
      <c r="AD454" t="s">
        <v>41</v>
      </c>
      <c r="AE454" t="s">
        <v>41</v>
      </c>
      <c r="AF454" t="s">
        <v>41</v>
      </c>
      <c r="AG454" t="s">
        <v>41</v>
      </c>
      <c r="AH454" t="s">
        <v>41</v>
      </c>
      <c r="AI454" s="2" t="s">
        <v>41</v>
      </c>
    </row>
    <row r="455" spans="1:35" ht="390" x14ac:dyDescent="0.25">
      <c r="A455" s="8" t="s">
        <v>1980</v>
      </c>
      <c r="B455" s="6" t="s">
        <v>596</v>
      </c>
      <c r="C455" s="7">
        <v>46086</v>
      </c>
      <c r="D455" s="9" t="str">
        <f>HYPERLINK("https://www.epingalert.org/en/Search?viewData= G/TBT/N/UKR/373"," G/TBT/N/UKR/373")</f>
        <v xml:space="preserve"> G/TBT/N/UKR/373</v>
      </c>
      <c r="E455" s="8" t="s">
        <v>1978</v>
      </c>
      <c r="F455" s="8" t="s">
        <v>1979</v>
      </c>
      <c r="H455" s="8" t="s">
        <v>1981</v>
      </c>
      <c r="I455" s="8" t="s">
        <v>127</v>
      </c>
      <c r="J455" s="8" t="s">
        <v>1982</v>
      </c>
      <c r="K455" s="8" t="s">
        <v>41</v>
      </c>
      <c r="L455" s="8" t="s">
        <v>76</v>
      </c>
      <c r="M455" s="6"/>
      <c r="N455" s="7">
        <v>46116</v>
      </c>
      <c r="O455" s="7">
        <v>46071</v>
      </c>
      <c r="P455" s="7">
        <v>46079</v>
      </c>
      <c r="Q455" s="6" t="s">
        <v>44</v>
      </c>
      <c r="R455" s="8" t="s">
        <v>1983</v>
      </c>
      <c r="S455" t="str">
        <f>HYPERLINK("https://docs.wto.org/imrd/directdoc.asp?DDFDocuments/t/G/TBTN26/UKR373.docx", "https://docs.wto.org/imrd/directdoc.asp?DDFDocuments/t/G/TBTN26/UKR373.docx")</f>
        <v>https://docs.wto.org/imrd/directdoc.asp?DDFDocuments/t/G/TBTN26/UKR373.docx</v>
      </c>
      <c r="T455" t="str">
        <f>HYPERLINK("https://docs.wto.org/imrd/directdoc.asp?DDFDocuments/u/G/TBTN26/UKR373.docx", "https://docs.wto.org/imrd/directdoc.asp?DDFDocuments/u/G/TBTN26/UKR373.docx")</f>
        <v>https://docs.wto.org/imrd/directdoc.asp?DDFDocuments/u/G/TBTN26/UKR373.docx</v>
      </c>
      <c r="U455" t="str">
        <f>HYPERLINK("https://docs.wto.org/imrd/directdoc.asp?DDFDocuments/v/G/TBTN26/UKR373.docx", "https://docs.wto.org/imrd/directdoc.asp?DDFDocuments/v/G/TBTN26/UKR373.docx")</f>
        <v>https://docs.wto.org/imrd/directdoc.asp?DDFDocuments/v/G/TBTN26/UKR373.docx</v>
      </c>
      <c r="V455" t="s">
        <v>46</v>
      </c>
      <c r="W455" t="s">
        <v>47</v>
      </c>
      <c r="X455" t="s">
        <v>46</v>
      </c>
      <c r="Y455" t="s">
        <v>47</v>
      </c>
      <c r="Z455" t="s">
        <v>47</v>
      </c>
      <c r="AA455" t="s">
        <v>47</v>
      </c>
      <c r="AB455" t="s">
        <v>47</v>
      </c>
      <c r="AC455" s="2" t="s">
        <v>1984</v>
      </c>
      <c r="AD455" t="s">
        <v>41</v>
      </c>
      <c r="AE455" t="s">
        <v>41</v>
      </c>
      <c r="AF455" t="s">
        <v>41</v>
      </c>
      <c r="AG455" t="s">
        <v>41</v>
      </c>
      <c r="AH455" t="s">
        <v>41</v>
      </c>
      <c r="AI455" s="2" t="s">
        <v>41</v>
      </c>
    </row>
    <row r="456" spans="1:35" ht="45" x14ac:dyDescent="0.25">
      <c r="A456" s="8" t="s">
        <v>1987</v>
      </c>
      <c r="B456" s="6" t="s">
        <v>274</v>
      </c>
      <c r="C456" s="7">
        <v>46085</v>
      </c>
      <c r="D456" s="9" t="str">
        <f>HYPERLINK("https://www.epingalert.org/en/Search?viewData= G/TBT/N/BDI/720, G/TBT/N/KEN/1993, G/TBT/N/RWA/1362, G/TBT/N/TZA/1506, G/TBT/N/UGA/2319"," G/TBT/N/BDI/720, G/TBT/N/KEN/1993, G/TBT/N/RWA/1362, G/TBT/N/TZA/1506, G/TBT/N/UGA/2319")</f>
        <v xml:space="preserve"> G/TBT/N/BDI/720, G/TBT/N/KEN/1993, G/TBT/N/RWA/1362, G/TBT/N/TZA/1506, G/TBT/N/UGA/2319</v>
      </c>
      <c r="E456" s="8" t="s">
        <v>1985</v>
      </c>
      <c r="F456" s="8" t="s">
        <v>1986</v>
      </c>
      <c r="H456" s="8" t="s">
        <v>41</v>
      </c>
      <c r="I456" s="8" t="s">
        <v>1988</v>
      </c>
      <c r="J456" s="8" t="s">
        <v>1989</v>
      </c>
      <c r="K456" s="8" t="s">
        <v>41</v>
      </c>
      <c r="L456" s="8" t="s">
        <v>41</v>
      </c>
      <c r="M456" s="6"/>
      <c r="N456" s="7">
        <v>46145</v>
      </c>
      <c r="O456" s="7">
        <v>46203</v>
      </c>
      <c r="P456" s="7" t="s">
        <v>42</v>
      </c>
      <c r="Q456" s="6" t="s">
        <v>44</v>
      </c>
      <c r="R456" s="8" t="s">
        <v>1990</v>
      </c>
      <c r="S456" t="str">
        <f>HYPERLINK("https://docs.wto.org/imrd/directdoc.asp?DDFDocuments/t/G/TBTN26/BDI720.docx", "https://docs.wto.org/imrd/directdoc.asp?DDFDocuments/t/G/TBTN26/BDI720.docx")</f>
        <v>https://docs.wto.org/imrd/directdoc.asp?DDFDocuments/t/G/TBTN26/BDI720.docx</v>
      </c>
      <c r="T456" t="str">
        <f>HYPERLINK("https://docs.wto.org/imrd/directdoc.asp?DDFDocuments/u/G/TBTN26/BDI720.docx", "https://docs.wto.org/imrd/directdoc.asp?DDFDocuments/u/G/TBTN26/BDI720.docx")</f>
        <v>https://docs.wto.org/imrd/directdoc.asp?DDFDocuments/u/G/TBTN26/BDI720.docx</v>
      </c>
      <c r="U456" t="str">
        <f>HYPERLINK("https://docs.wto.org/imrd/directdoc.asp?DDFDocuments/v/G/TBTN26/BDI720.docx", "https://docs.wto.org/imrd/directdoc.asp?DDFDocuments/v/G/TBTN26/BDI720.docx")</f>
        <v>https://docs.wto.org/imrd/directdoc.asp?DDFDocuments/v/G/TBTN26/BDI720.docx</v>
      </c>
      <c r="V456" t="s">
        <v>46</v>
      </c>
      <c r="W456" t="s">
        <v>47</v>
      </c>
      <c r="X456" t="s">
        <v>47</v>
      </c>
      <c r="Y456" t="s">
        <v>47</v>
      </c>
      <c r="Z456" t="s">
        <v>47</v>
      </c>
      <c r="AA456" t="s">
        <v>47</v>
      </c>
      <c r="AB456" t="s">
        <v>47</v>
      </c>
      <c r="AC456" s="2" t="s">
        <v>1991</v>
      </c>
      <c r="AD456" t="s">
        <v>41</v>
      </c>
      <c r="AE456" t="s">
        <v>41</v>
      </c>
      <c r="AF456" t="s">
        <v>41</v>
      </c>
      <c r="AG456" t="s">
        <v>41</v>
      </c>
      <c r="AH456" t="s">
        <v>41</v>
      </c>
      <c r="AI456" s="2" t="s">
        <v>41</v>
      </c>
    </row>
    <row r="457" spans="1:35" ht="45" x14ac:dyDescent="0.25">
      <c r="A457" s="8" t="s">
        <v>1987</v>
      </c>
      <c r="B457" s="6" t="s">
        <v>283</v>
      </c>
      <c r="C457" s="7">
        <v>46085</v>
      </c>
      <c r="D457" s="9" t="str">
        <f>HYPERLINK("https://www.epingalert.org/en/Search?viewData= G/TBT/N/BDI/720, G/TBT/N/KEN/1993, G/TBT/N/RWA/1362, G/TBT/N/TZA/1506, G/TBT/N/UGA/2319"," G/TBT/N/BDI/720, G/TBT/N/KEN/1993, G/TBT/N/RWA/1362, G/TBT/N/TZA/1506, G/TBT/N/UGA/2319")</f>
        <v xml:space="preserve"> G/TBT/N/BDI/720, G/TBT/N/KEN/1993, G/TBT/N/RWA/1362, G/TBT/N/TZA/1506, G/TBT/N/UGA/2319</v>
      </c>
      <c r="E457" s="8" t="s">
        <v>1985</v>
      </c>
      <c r="F457" s="8" t="s">
        <v>1986</v>
      </c>
      <c r="H457" s="8" t="s">
        <v>41</v>
      </c>
      <c r="I457" s="8" t="s">
        <v>1988</v>
      </c>
      <c r="J457" s="8" t="s">
        <v>1989</v>
      </c>
      <c r="K457" s="8" t="s">
        <v>41</v>
      </c>
      <c r="L457" s="8" t="s">
        <v>41</v>
      </c>
      <c r="M457" s="6"/>
      <c r="N457" s="7">
        <v>46145</v>
      </c>
      <c r="O457" s="7">
        <v>46203</v>
      </c>
      <c r="P457" s="7" t="s">
        <v>42</v>
      </c>
      <c r="Q457" s="6" t="s">
        <v>44</v>
      </c>
      <c r="R457" s="8" t="s">
        <v>1990</v>
      </c>
      <c r="S457" t="str">
        <f>HYPERLINK("https://docs.wto.org/imrd/directdoc.asp?DDFDocuments/t/G/TBTN26/BDI720.docx", "https://docs.wto.org/imrd/directdoc.asp?DDFDocuments/t/G/TBTN26/BDI720.docx")</f>
        <v>https://docs.wto.org/imrd/directdoc.asp?DDFDocuments/t/G/TBTN26/BDI720.docx</v>
      </c>
      <c r="T457" t="str">
        <f>HYPERLINK("https://docs.wto.org/imrd/directdoc.asp?DDFDocuments/u/G/TBTN26/BDI720.docx", "https://docs.wto.org/imrd/directdoc.asp?DDFDocuments/u/G/TBTN26/BDI720.docx")</f>
        <v>https://docs.wto.org/imrd/directdoc.asp?DDFDocuments/u/G/TBTN26/BDI720.docx</v>
      </c>
      <c r="U457" t="str">
        <f>HYPERLINK("https://docs.wto.org/imrd/directdoc.asp?DDFDocuments/v/G/TBTN26/BDI720.docx", "https://docs.wto.org/imrd/directdoc.asp?DDFDocuments/v/G/TBTN26/BDI720.docx")</f>
        <v>https://docs.wto.org/imrd/directdoc.asp?DDFDocuments/v/G/TBTN26/BDI720.docx</v>
      </c>
      <c r="V457" t="s">
        <v>46</v>
      </c>
      <c r="W457" t="s">
        <v>47</v>
      </c>
      <c r="X457" t="s">
        <v>47</v>
      </c>
      <c r="Y457" t="s">
        <v>47</v>
      </c>
      <c r="Z457" t="s">
        <v>47</v>
      </c>
      <c r="AA457" t="s">
        <v>47</v>
      </c>
      <c r="AB457" t="s">
        <v>47</v>
      </c>
      <c r="AC457" s="2" t="s">
        <v>1991</v>
      </c>
      <c r="AD457" t="s">
        <v>41</v>
      </c>
      <c r="AE457" t="s">
        <v>41</v>
      </c>
      <c r="AF457" t="s">
        <v>41</v>
      </c>
      <c r="AG457" t="s">
        <v>41</v>
      </c>
      <c r="AH457" t="s">
        <v>41</v>
      </c>
      <c r="AI457" s="2" t="s">
        <v>41</v>
      </c>
    </row>
    <row r="458" spans="1:35" ht="45" x14ac:dyDescent="0.25">
      <c r="A458" s="8" t="s">
        <v>1987</v>
      </c>
      <c r="B458" s="6" t="s">
        <v>284</v>
      </c>
      <c r="C458" s="7">
        <v>46085</v>
      </c>
      <c r="D458" s="9" t="str">
        <f>HYPERLINK("https://www.epingalert.org/en/Search?viewData= G/TBT/N/BDI/720, G/TBT/N/KEN/1993, G/TBT/N/RWA/1362, G/TBT/N/TZA/1506, G/TBT/N/UGA/2319"," G/TBT/N/BDI/720, G/TBT/N/KEN/1993, G/TBT/N/RWA/1362, G/TBT/N/TZA/1506, G/TBT/N/UGA/2319")</f>
        <v xml:space="preserve"> G/TBT/N/BDI/720, G/TBT/N/KEN/1993, G/TBT/N/RWA/1362, G/TBT/N/TZA/1506, G/TBT/N/UGA/2319</v>
      </c>
      <c r="E458" s="8" t="s">
        <v>1985</v>
      </c>
      <c r="F458" s="8" t="s">
        <v>1986</v>
      </c>
      <c r="H458" s="8" t="s">
        <v>41</v>
      </c>
      <c r="I458" s="8" t="s">
        <v>1988</v>
      </c>
      <c r="J458" s="8" t="s">
        <v>1989</v>
      </c>
      <c r="K458" s="8" t="s">
        <v>41</v>
      </c>
      <c r="L458" s="8" t="s">
        <v>41</v>
      </c>
      <c r="M458" s="6"/>
      <c r="N458" s="7">
        <v>46145</v>
      </c>
      <c r="O458" s="7">
        <v>46203</v>
      </c>
      <c r="P458" s="7" t="s">
        <v>42</v>
      </c>
      <c r="Q458" s="6" t="s">
        <v>44</v>
      </c>
      <c r="R458" s="8" t="s">
        <v>1990</v>
      </c>
      <c r="S458" t="str">
        <f>HYPERLINK("https://docs.wto.org/imrd/directdoc.asp?DDFDocuments/t/G/TBTN26/BDI720.docx", "https://docs.wto.org/imrd/directdoc.asp?DDFDocuments/t/G/TBTN26/BDI720.docx")</f>
        <v>https://docs.wto.org/imrd/directdoc.asp?DDFDocuments/t/G/TBTN26/BDI720.docx</v>
      </c>
      <c r="T458" t="str">
        <f>HYPERLINK("https://docs.wto.org/imrd/directdoc.asp?DDFDocuments/u/G/TBTN26/BDI720.docx", "https://docs.wto.org/imrd/directdoc.asp?DDFDocuments/u/G/TBTN26/BDI720.docx")</f>
        <v>https://docs.wto.org/imrd/directdoc.asp?DDFDocuments/u/G/TBTN26/BDI720.docx</v>
      </c>
      <c r="U458" t="str">
        <f>HYPERLINK("https://docs.wto.org/imrd/directdoc.asp?DDFDocuments/v/G/TBTN26/BDI720.docx", "https://docs.wto.org/imrd/directdoc.asp?DDFDocuments/v/G/TBTN26/BDI720.docx")</f>
        <v>https://docs.wto.org/imrd/directdoc.asp?DDFDocuments/v/G/TBTN26/BDI720.docx</v>
      </c>
      <c r="V458" t="s">
        <v>46</v>
      </c>
      <c r="W458" t="s">
        <v>47</v>
      </c>
      <c r="X458" t="s">
        <v>47</v>
      </c>
      <c r="Y458" t="s">
        <v>47</v>
      </c>
      <c r="Z458" t="s">
        <v>47</v>
      </c>
      <c r="AA458" t="s">
        <v>47</v>
      </c>
      <c r="AB458" t="s">
        <v>47</v>
      </c>
      <c r="AC458" s="2" t="s">
        <v>1991</v>
      </c>
      <c r="AD458" t="s">
        <v>41</v>
      </c>
      <c r="AE458" t="s">
        <v>41</v>
      </c>
      <c r="AF458" t="s">
        <v>41</v>
      </c>
      <c r="AG458" t="s">
        <v>41</v>
      </c>
      <c r="AH458" t="s">
        <v>41</v>
      </c>
      <c r="AI458" s="2" t="s">
        <v>41</v>
      </c>
    </row>
    <row r="459" spans="1:35" ht="45" x14ac:dyDescent="0.25">
      <c r="A459" s="8" t="s">
        <v>1987</v>
      </c>
      <c r="B459" s="6" t="s">
        <v>285</v>
      </c>
      <c r="C459" s="7">
        <v>46085</v>
      </c>
      <c r="D459" s="9" t="str">
        <f>HYPERLINK("https://www.epingalert.org/en/Search?viewData= G/TBT/N/BDI/720, G/TBT/N/KEN/1993, G/TBT/N/RWA/1362, G/TBT/N/TZA/1506, G/TBT/N/UGA/2319"," G/TBT/N/BDI/720, G/TBT/N/KEN/1993, G/TBT/N/RWA/1362, G/TBT/N/TZA/1506, G/TBT/N/UGA/2319")</f>
        <v xml:space="preserve"> G/TBT/N/BDI/720, G/TBT/N/KEN/1993, G/TBT/N/RWA/1362, G/TBT/N/TZA/1506, G/TBT/N/UGA/2319</v>
      </c>
      <c r="E459" s="8" t="s">
        <v>1985</v>
      </c>
      <c r="F459" s="8" t="s">
        <v>1986</v>
      </c>
      <c r="H459" s="8" t="s">
        <v>41</v>
      </c>
      <c r="I459" s="8" t="s">
        <v>1988</v>
      </c>
      <c r="J459" s="8" t="s">
        <v>1989</v>
      </c>
      <c r="K459" s="8" t="s">
        <v>41</v>
      </c>
      <c r="L459" s="8" t="s">
        <v>41</v>
      </c>
      <c r="M459" s="6"/>
      <c r="N459" s="7">
        <v>46145</v>
      </c>
      <c r="O459" s="7">
        <v>46203</v>
      </c>
      <c r="P459" s="7" t="s">
        <v>42</v>
      </c>
      <c r="Q459" s="6" t="s">
        <v>44</v>
      </c>
      <c r="R459" s="8" t="s">
        <v>1990</v>
      </c>
      <c r="S459" t="str">
        <f>HYPERLINK("https://docs.wto.org/imrd/directdoc.asp?DDFDocuments/t/G/TBTN26/BDI720.docx", "https://docs.wto.org/imrd/directdoc.asp?DDFDocuments/t/G/TBTN26/BDI720.docx")</f>
        <v>https://docs.wto.org/imrd/directdoc.asp?DDFDocuments/t/G/TBTN26/BDI720.docx</v>
      </c>
      <c r="T459" t="str">
        <f>HYPERLINK("https://docs.wto.org/imrd/directdoc.asp?DDFDocuments/u/G/TBTN26/BDI720.docx", "https://docs.wto.org/imrd/directdoc.asp?DDFDocuments/u/G/TBTN26/BDI720.docx")</f>
        <v>https://docs.wto.org/imrd/directdoc.asp?DDFDocuments/u/G/TBTN26/BDI720.docx</v>
      </c>
      <c r="U459" t="str">
        <f>HYPERLINK("https://docs.wto.org/imrd/directdoc.asp?DDFDocuments/v/G/TBTN26/BDI720.docx", "https://docs.wto.org/imrd/directdoc.asp?DDFDocuments/v/G/TBTN26/BDI720.docx")</f>
        <v>https://docs.wto.org/imrd/directdoc.asp?DDFDocuments/v/G/TBTN26/BDI720.docx</v>
      </c>
      <c r="V459" t="s">
        <v>46</v>
      </c>
      <c r="W459" t="s">
        <v>47</v>
      </c>
      <c r="X459" t="s">
        <v>47</v>
      </c>
      <c r="Y459" t="s">
        <v>47</v>
      </c>
      <c r="Z459" t="s">
        <v>47</v>
      </c>
      <c r="AA459" t="s">
        <v>47</v>
      </c>
      <c r="AB459" t="s">
        <v>47</v>
      </c>
      <c r="AC459" s="2" t="s">
        <v>1991</v>
      </c>
      <c r="AD459" t="s">
        <v>41</v>
      </c>
      <c r="AE459" t="s">
        <v>41</v>
      </c>
      <c r="AF459" t="s">
        <v>41</v>
      </c>
      <c r="AG459" t="s">
        <v>41</v>
      </c>
      <c r="AH459" t="s">
        <v>41</v>
      </c>
      <c r="AI459" s="2" t="s">
        <v>41</v>
      </c>
    </row>
    <row r="460" spans="1:35" ht="45" x14ac:dyDescent="0.25">
      <c r="A460" s="8" t="s">
        <v>1987</v>
      </c>
      <c r="B460" s="6" t="s">
        <v>286</v>
      </c>
      <c r="C460" s="7">
        <v>46085</v>
      </c>
      <c r="D460" s="9" t="str">
        <f>HYPERLINK("https://www.epingalert.org/en/Search?viewData= G/TBT/N/BDI/720, G/TBT/N/KEN/1993, G/TBT/N/RWA/1362, G/TBT/N/TZA/1506, G/TBT/N/UGA/2319"," G/TBT/N/BDI/720, G/TBT/N/KEN/1993, G/TBT/N/RWA/1362, G/TBT/N/TZA/1506, G/TBT/N/UGA/2319")</f>
        <v xml:space="preserve"> G/TBT/N/BDI/720, G/TBT/N/KEN/1993, G/TBT/N/RWA/1362, G/TBT/N/TZA/1506, G/TBT/N/UGA/2319</v>
      </c>
      <c r="E460" s="8" t="s">
        <v>1985</v>
      </c>
      <c r="F460" s="8" t="s">
        <v>1986</v>
      </c>
      <c r="H460" s="8" t="s">
        <v>41</v>
      </c>
      <c r="I460" s="8" t="s">
        <v>1988</v>
      </c>
      <c r="J460" s="8" t="s">
        <v>1989</v>
      </c>
      <c r="K460" s="8" t="s">
        <v>41</v>
      </c>
      <c r="L460" s="8" t="s">
        <v>41</v>
      </c>
      <c r="M460" s="6"/>
      <c r="N460" s="7">
        <v>46145</v>
      </c>
      <c r="O460" s="7">
        <v>46203</v>
      </c>
      <c r="P460" s="7" t="s">
        <v>42</v>
      </c>
      <c r="Q460" s="6" t="s">
        <v>44</v>
      </c>
      <c r="R460" s="8" t="s">
        <v>1990</v>
      </c>
      <c r="S460" t="str">
        <f>HYPERLINK("https://docs.wto.org/imrd/directdoc.asp?DDFDocuments/t/G/TBTN26/BDI720.docx", "https://docs.wto.org/imrd/directdoc.asp?DDFDocuments/t/G/TBTN26/BDI720.docx")</f>
        <v>https://docs.wto.org/imrd/directdoc.asp?DDFDocuments/t/G/TBTN26/BDI720.docx</v>
      </c>
      <c r="T460" t="str">
        <f>HYPERLINK("https://docs.wto.org/imrd/directdoc.asp?DDFDocuments/u/G/TBTN26/BDI720.docx", "https://docs.wto.org/imrd/directdoc.asp?DDFDocuments/u/G/TBTN26/BDI720.docx")</f>
        <v>https://docs.wto.org/imrd/directdoc.asp?DDFDocuments/u/G/TBTN26/BDI720.docx</v>
      </c>
      <c r="U460" t="str">
        <f>HYPERLINK("https://docs.wto.org/imrd/directdoc.asp?DDFDocuments/v/G/TBTN26/BDI720.docx", "https://docs.wto.org/imrd/directdoc.asp?DDFDocuments/v/G/TBTN26/BDI720.docx")</f>
        <v>https://docs.wto.org/imrd/directdoc.asp?DDFDocuments/v/G/TBTN26/BDI720.docx</v>
      </c>
      <c r="V460" t="s">
        <v>46</v>
      </c>
      <c r="W460" t="s">
        <v>47</v>
      </c>
      <c r="X460" t="s">
        <v>47</v>
      </c>
      <c r="Y460" t="s">
        <v>47</v>
      </c>
      <c r="Z460" t="s">
        <v>47</v>
      </c>
      <c r="AA460" t="s">
        <v>47</v>
      </c>
      <c r="AB460" t="s">
        <v>47</v>
      </c>
      <c r="AC460" s="2" t="s">
        <v>1991</v>
      </c>
      <c r="AD460" t="s">
        <v>41</v>
      </c>
      <c r="AE460" t="s">
        <v>41</v>
      </c>
      <c r="AF460" t="s">
        <v>41</v>
      </c>
      <c r="AG460" t="s">
        <v>41</v>
      </c>
      <c r="AH460" t="s">
        <v>41</v>
      </c>
      <c r="AI460" s="2" t="s">
        <v>41</v>
      </c>
    </row>
    <row r="461" spans="1:35" ht="30" x14ac:dyDescent="0.25">
      <c r="A461" s="8" t="s">
        <v>1994</v>
      </c>
      <c r="B461" s="6" t="s">
        <v>274</v>
      </c>
      <c r="C461" s="7">
        <v>46085</v>
      </c>
      <c r="D461" s="9" t="str">
        <f>HYPERLINK("https://www.epingalert.org/en/Search?viewData= G/TBT/N/BDI/721, G/TBT/N/KEN/1994, G/TBT/N/RWA/1363, G/TBT/N/TZA/1507, G/TBT/N/UGA/2320"," G/TBT/N/BDI/721, G/TBT/N/KEN/1994, G/TBT/N/RWA/1363, G/TBT/N/TZA/1507, G/TBT/N/UGA/2320")</f>
        <v xml:space="preserve"> G/TBT/N/BDI/721, G/TBT/N/KEN/1994, G/TBT/N/RWA/1363, G/TBT/N/TZA/1507, G/TBT/N/UGA/2320</v>
      </c>
      <c r="E461" s="8" t="s">
        <v>1992</v>
      </c>
      <c r="F461" s="8" t="s">
        <v>1993</v>
      </c>
      <c r="H461" s="8" t="s">
        <v>41</v>
      </c>
      <c r="I461" s="8" t="s">
        <v>1995</v>
      </c>
      <c r="J461" s="8" t="s">
        <v>1989</v>
      </c>
      <c r="K461" s="8" t="s">
        <v>41</v>
      </c>
      <c r="L461" s="8" t="s">
        <v>41</v>
      </c>
      <c r="M461" s="6"/>
      <c r="N461" s="7">
        <v>46145</v>
      </c>
      <c r="O461" s="7">
        <v>46203</v>
      </c>
      <c r="P461" s="7" t="s">
        <v>42</v>
      </c>
      <c r="Q461" s="6" t="s">
        <v>44</v>
      </c>
      <c r="R461" s="8" t="s">
        <v>1996</v>
      </c>
      <c r="S461" t="str">
        <f>HYPERLINK("https://docs.wto.org/imrd/directdoc.asp?DDFDocuments/t/G/TBTN26/BDI721.docx", "https://docs.wto.org/imrd/directdoc.asp?DDFDocuments/t/G/TBTN26/BDI721.docx")</f>
        <v>https://docs.wto.org/imrd/directdoc.asp?DDFDocuments/t/G/TBTN26/BDI721.docx</v>
      </c>
      <c r="T461" t="str">
        <f>HYPERLINK("https://docs.wto.org/imrd/directdoc.asp?DDFDocuments/u/G/TBTN26/BDI721.docx", "https://docs.wto.org/imrd/directdoc.asp?DDFDocuments/u/G/TBTN26/BDI721.docx")</f>
        <v>https://docs.wto.org/imrd/directdoc.asp?DDFDocuments/u/G/TBTN26/BDI721.docx</v>
      </c>
      <c r="U461" t="str">
        <f>HYPERLINK("https://docs.wto.org/imrd/directdoc.asp?DDFDocuments/v/G/TBTN26/BDI721.docx", "https://docs.wto.org/imrd/directdoc.asp?DDFDocuments/v/G/TBTN26/BDI721.docx")</f>
        <v>https://docs.wto.org/imrd/directdoc.asp?DDFDocuments/v/G/TBTN26/BDI721.docx</v>
      </c>
      <c r="V461" t="s">
        <v>46</v>
      </c>
      <c r="W461" t="s">
        <v>47</v>
      </c>
      <c r="X461" t="s">
        <v>47</v>
      </c>
      <c r="Y461" t="s">
        <v>47</v>
      </c>
      <c r="Z461" t="s">
        <v>47</v>
      </c>
      <c r="AA461" t="s">
        <v>47</v>
      </c>
      <c r="AB461" t="s">
        <v>47</v>
      </c>
      <c r="AC461" s="2" t="s">
        <v>1997</v>
      </c>
      <c r="AD461" t="s">
        <v>41</v>
      </c>
      <c r="AE461" t="s">
        <v>41</v>
      </c>
      <c r="AF461" t="s">
        <v>41</v>
      </c>
      <c r="AG461" t="s">
        <v>41</v>
      </c>
      <c r="AH461" t="s">
        <v>41</v>
      </c>
      <c r="AI461" s="2" t="s">
        <v>41</v>
      </c>
    </row>
    <row r="462" spans="1:35" ht="30" x14ac:dyDescent="0.25">
      <c r="A462" s="8" t="s">
        <v>1994</v>
      </c>
      <c r="B462" s="6" t="s">
        <v>283</v>
      </c>
      <c r="C462" s="7">
        <v>46085</v>
      </c>
      <c r="D462" s="9" t="str">
        <f>HYPERLINK("https://www.epingalert.org/en/Search?viewData= G/TBT/N/BDI/721, G/TBT/N/KEN/1994, G/TBT/N/RWA/1363, G/TBT/N/TZA/1507, G/TBT/N/UGA/2320"," G/TBT/N/BDI/721, G/TBT/N/KEN/1994, G/TBT/N/RWA/1363, G/TBT/N/TZA/1507, G/TBT/N/UGA/2320")</f>
        <v xml:space="preserve"> G/TBT/N/BDI/721, G/TBT/N/KEN/1994, G/TBT/N/RWA/1363, G/TBT/N/TZA/1507, G/TBT/N/UGA/2320</v>
      </c>
      <c r="E462" s="8" t="s">
        <v>1992</v>
      </c>
      <c r="F462" s="8" t="s">
        <v>1993</v>
      </c>
      <c r="H462" s="8" t="s">
        <v>41</v>
      </c>
      <c r="I462" s="8" t="s">
        <v>1995</v>
      </c>
      <c r="J462" s="8" t="s">
        <v>1989</v>
      </c>
      <c r="K462" s="8" t="s">
        <v>41</v>
      </c>
      <c r="L462" s="8" t="s">
        <v>41</v>
      </c>
      <c r="M462" s="6"/>
      <c r="N462" s="7">
        <v>46145</v>
      </c>
      <c r="O462" s="7">
        <v>46203</v>
      </c>
      <c r="P462" s="7" t="s">
        <v>42</v>
      </c>
      <c r="Q462" s="6" t="s">
        <v>44</v>
      </c>
      <c r="R462" s="8" t="s">
        <v>1996</v>
      </c>
      <c r="S462" t="str">
        <f>HYPERLINK("https://docs.wto.org/imrd/directdoc.asp?DDFDocuments/t/G/TBTN26/BDI721.docx", "https://docs.wto.org/imrd/directdoc.asp?DDFDocuments/t/G/TBTN26/BDI721.docx")</f>
        <v>https://docs.wto.org/imrd/directdoc.asp?DDFDocuments/t/G/TBTN26/BDI721.docx</v>
      </c>
      <c r="T462" t="str">
        <f>HYPERLINK("https://docs.wto.org/imrd/directdoc.asp?DDFDocuments/u/G/TBTN26/BDI721.docx", "https://docs.wto.org/imrd/directdoc.asp?DDFDocuments/u/G/TBTN26/BDI721.docx")</f>
        <v>https://docs.wto.org/imrd/directdoc.asp?DDFDocuments/u/G/TBTN26/BDI721.docx</v>
      </c>
      <c r="U462" t="str">
        <f>HYPERLINK("https://docs.wto.org/imrd/directdoc.asp?DDFDocuments/v/G/TBTN26/BDI721.docx", "https://docs.wto.org/imrd/directdoc.asp?DDFDocuments/v/G/TBTN26/BDI721.docx")</f>
        <v>https://docs.wto.org/imrd/directdoc.asp?DDFDocuments/v/G/TBTN26/BDI721.docx</v>
      </c>
      <c r="V462" t="s">
        <v>46</v>
      </c>
      <c r="W462" t="s">
        <v>47</v>
      </c>
      <c r="X462" t="s">
        <v>47</v>
      </c>
      <c r="Y462" t="s">
        <v>47</v>
      </c>
      <c r="Z462" t="s">
        <v>47</v>
      </c>
      <c r="AA462" t="s">
        <v>47</v>
      </c>
      <c r="AB462" t="s">
        <v>47</v>
      </c>
      <c r="AC462" s="2" t="s">
        <v>1997</v>
      </c>
      <c r="AD462" t="s">
        <v>41</v>
      </c>
      <c r="AE462" t="s">
        <v>41</v>
      </c>
      <c r="AF462" t="s">
        <v>41</v>
      </c>
      <c r="AG462" t="s">
        <v>41</v>
      </c>
      <c r="AH462" t="s">
        <v>41</v>
      </c>
      <c r="AI462" s="2" t="s">
        <v>41</v>
      </c>
    </row>
    <row r="463" spans="1:35" ht="30" x14ac:dyDescent="0.25">
      <c r="A463" s="8" t="s">
        <v>1994</v>
      </c>
      <c r="B463" s="6" t="s">
        <v>284</v>
      </c>
      <c r="C463" s="7">
        <v>46085</v>
      </c>
      <c r="D463" s="9" t="str">
        <f>HYPERLINK("https://www.epingalert.org/en/Search?viewData= G/TBT/N/BDI/721, G/TBT/N/KEN/1994, G/TBT/N/RWA/1363, G/TBT/N/TZA/1507, G/TBT/N/UGA/2320"," G/TBT/N/BDI/721, G/TBT/N/KEN/1994, G/TBT/N/RWA/1363, G/TBT/N/TZA/1507, G/TBT/N/UGA/2320")</f>
        <v xml:space="preserve"> G/TBT/N/BDI/721, G/TBT/N/KEN/1994, G/TBT/N/RWA/1363, G/TBT/N/TZA/1507, G/TBT/N/UGA/2320</v>
      </c>
      <c r="E463" s="8" t="s">
        <v>1992</v>
      </c>
      <c r="F463" s="8" t="s">
        <v>1993</v>
      </c>
      <c r="H463" s="8" t="s">
        <v>41</v>
      </c>
      <c r="I463" s="8" t="s">
        <v>1995</v>
      </c>
      <c r="J463" s="8" t="s">
        <v>1989</v>
      </c>
      <c r="K463" s="8" t="s">
        <v>41</v>
      </c>
      <c r="L463" s="8" t="s">
        <v>41</v>
      </c>
      <c r="M463" s="6"/>
      <c r="N463" s="7">
        <v>46145</v>
      </c>
      <c r="O463" s="7">
        <v>46203</v>
      </c>
      <c r="P463" s="7" t="s">
        <v>42</v>
      </c>
      <c r="Q463" s="6" t="s">
        <v>44</v>
      </c>
      <c r="R463" s="8" t="s">
        <v>1996</v>
      </c>
      <c r="S463" t="str">
        <f>HYPERLINK("https://docs.wto.org/imrd/directdoc.asp?DDFDocuments/t/G/TBTN26/BDI721.docx", "https://docs.wto.org/imrd/directdoc.asp?DDFDocuments/t/G/TBTN26/BDI721.docx")</f>
        <v>https://docs.wto.org/imrd/directdoc.asp?DDFDocuments/t/G/TBTN26/BDI721.docx</v>
      </c>
      <c r="T463" t="str">
        <f>HYPERLINK("https://docs.wto.org/imrd/directdoc.asp?DDFDocuments/u/G/TBTN26/BDI721.docx", "https://docs.wto.org/imrd/directdoc.asp?DDFDocuments/u/G/TBTN26/BDI721.docx")</f>
        <v>https://docs.wto.org/imrd/directdoc.asp?DDFDocuments/u/G/TBTN26/BDI721.docx</v>
      </c>
      <c r="U463" t="str">
        <f>HYPERLINK("https://docs.wto.org/imrd/directdoc.asp?DDFDocuments/v/G/TBTN26/BDI721.docx", "https://docs.wto.org/imrd/directdoc.asp?DDFDocuments/v/G/TBTN26/BDI721.docx")</f>
        <v>https://docs.wto.org/imrd/directdoc.asp?DDFDocuments/v/G/TBTN26/BDI721.docx</v>
      </c>
      <c r="V463" t="s">
        <v>46</v>
      </c>
      <c r="W463" t="s">
        <v>47</v>
      </c>
      <c r="X463" t="s">
        <v>47</v>
      </c>
      <c r="Y463" t="s">
        <v>47</v>
      </c>
      <c r="Z463" t="s">
        <v>47</v>
      </c>
      <c r="AA463" t="s">
        <v>47</v>
      </c>
      <c r="AB463" t="s">
        <v>47</v>
      </c>
      <c r="AC463" s="2" t="s">
        <v>1997</v>
      </c>
      <c r="AD463" t="s">
        <v>41</v>
      </c>
      <c r="AE463" t="s">
        <v>41</v>
      </c>
      <c r="AF463" t="s">
        <v>41</v>
      </c>
      <c r="AG463" t="s">
        <v>41</v>
      </c>
      <c r="AH463" t="s">
        <v>41</v>
      </c>
      <c r="AI463" s="2" t="s">
        <v>41</v>
      </c>
    </row>
    <row r="464" spans="1:35" ht="30" x14ac:dyDescent="0.25">
      <c r="A464" s="8" t="s">
        <v>1994</v>
      </c>
      <c r="B464" s="6" t="s">
        <v>285</v>
      </c>
      <c r="C464" s="7">
        <v>46085</v>
      </c>
      <c r="D464" s="9" t="str">
        <f>HYPERLINK("https://www.epingalert.org/en/Search?viewData= G/TBT/N/BDI/721, G/TBT/N/KEN/1994, G/TBT/N/RWA/1363, G/TBT/N/TZA/1507, G/TBT/N/UGA/2320"," G/TBT/N/BDI/721, G/TBT/N/KEN/1994, G/TBT/N/RWA/1363, G/TBT/N/TZA/1507, G/TBT/N/UGA/2320")</f>
        <v xml:space="preserve"> G/TBT/N/BDI/721, G/TBT/N/KEN/1994, G/TBT/N/RWA/1363, G/TBT/N/TZA/1507, G/TBT/N/UGA/2320</v>
      </c>
      <c r="E464" s="8" t="s">
        <v>1992</v>
      </c>
      <c r="F464" s="8" t="s">
        <v>1993</v>
      </c>
      <c r="H464" s="8" t="s">
        <v>41</v>
      </c>
      <c r="I464" s="8" t="s">
        <v>1995</v>
      </c>
      <c r="J464" s="8" t="s">
        <v>1989</v>
      </c>
      <c r="K464" s="8" t="s">
        <v>41</v>
      </c>
      <c r="L464" s="8" t="s">
        <v>41</v>
      </c>
      <c r="M464" s="6"/>
      <c r="N464" s="7">
        <v>46145</v>
      </c>
      <c r="O464" s="7">
        <v>46203</v>
      </c>
      <c r="P464" s="7" t="s">
        <v>42</v>
      </c>
      <c r="Q464" s="6" t="s">
        <v>44</v>
      </c>
      <c r="R464" s="8" t="s">
        <v>1996</v>
      </c>
      <c r="S464" t="str">
        <f>HYPERLINK("https://docs.wto.org/imrd/directdoc.asp?DDFDocuments/t/G/TBTN26/BDI721.docx", "https://docs.wto.org/imrd/directdoc.asp?DDFDocuments/t/G/TBTN26/BDI721.docx")</f>
        <v>https://docs.wto.org/imrd/directdoc.asp?DDFDocuments/t/G/TBTN26/BDI721.docx</v>
      </c>
      <c r="T464" t="str">
        <f>HYPERLINK("https://docs.wto.org/imrd/directdoc.asp?DDFDocuments/u/G/TBTN26/BDI721.docx", "https://docs.wto.org/imrd/directdoc.asp?DDFDocuments/u/G/TBTN26/BDI721.docx")</f>
        <v>https://docs.wto.org/imrd/directdoc.asp?DDFDocuments/u/G/TBTN26/BDI721.docx</v>
      </c>
      <c r="U464" t="str">
        <f>HYPERLINK("https://docs.wto.org/imrd/directdoc.asp?DDFDocuments/v/G/TBTN26/BDI721.docx", "https://docs.wto.org/imrd/directdoc.asp?DDFDocuments/v/G/TBTN26/BDI721.docx")</f>
        <v>https://docs.wto.org/imrd/directdoc.asp?DDFDocuments/v/G/TBTN26/BDI721.docx</v>
      </c>
      <c r="V464" t="s">
        <v>46</v>
      </c>
      <c r="W464" t="s">
        <v>47</v>
      </c>
      <c r="X464" t="s">
        <v>47</v>
      </c>
      <c r="Y464" t="s">
        <v>47</v>
      </c>
      <c r="Z464" t="s">
        <v>47</v>
      </c>
      <c r="AA464" t="s">
        <v>47</v>
      </c>
      <c r="AB464" t="s">
        <v>47</v>
      </c>
      <c r="AC464" s="2" t="s">
        <v>1997</v>
      </c>
      <c r="AD464" t="s">
        <v>41</v>
      </c>
      <c r="AE464" t="s">
        <v>41</v>
      </c>
      <c r="AF464" t="s">
        <v>41</v>
      </c>
      <c r="AG464" t="s">
        <v>41</v>
      </c>
      <c r="AH464" t="s">
        <v>41</v>
      </c>
      <c r="AI464" s="2" t="s">
        <v>41</v>
      </c>
    </row>
    <row r="465" spans="1:35" ht="30" x14ac:dyDescent="0.25">
      <c r="A465" s="8" t="s">
        <v>1994</v>
      </c>
      <c r="B465" s="6" t="s">
        <v>286</v>
      </c>
      <c r="C465" s="7">
        <v>46085</v>
      </c>
      <c r="D465" s="9" t="str">
        <f>HYPERLINK("https://www.epingalert.org/en/Search?viewData= G/TBT/N/BDI/721, G/TBT/N/KEN/1994, G/TBT/N/RWA/1363, G/TBT/N/TZA/1507, G/TBT/N/UGA/2320"," G/TBT/N/BDI/721, G/TBT/N/KEN/1994, G/TBT/N/RWA/1363, G/TBT/N/TZA/1507, G/TBT/N/UGA/2320")</f>
        <v xml:space="preserve"> G/TBT/N/BDI/721, G/TBT/N/KEN/1994, G/TBT/N/RWA/1363, G/TBT/N/TZA/1507, G/TBT/N/UGA/2320</v>
      </c>
      <c r="E465" s="8" t="s">
        <v>1992</v>
      </c>
      <c r="F465" s="8" t="s">
        <v>1993</v>
      </c>
      <c r="H465" s="8" t="s">
        <v>41</v>
      </c>
      <c r="I465" s="8" t="s">
        <v>1995</v>
      </c>
      <c r="J465" s="8" t="s">
        <v>1989</v>
      </c>
      <c r="K465" s="8" t="s">
        <v>41</v>
      </c>
      <c r="L465" s="8" t="s">
        <v>41</v>
      </c>
      <c r="M465" s="6"/>
      <c r="N465" s="7">
        <v>46145</v>
      </c>
      <c r="O465" s="7">
        <v>46203</v>
      </c>
      <c r="P465" s="7" t="s">
        <v>42</v>
      </c>
      <c r="Q465" s="6" t="s">
        <v>44</v>
      </c>
      <c r="R465" s="8" t="s">
        <v>1996</v>
      </c>
      <c r="S465" t="str">
        <f>HYPERLINK("https://docs.wto.org/imrd/directdoc.asp?DDFDocuments/t/G/TBTN26/BDI721.docx", "https://docs.wto.org/imrd/directdoc.asp?DDFDocuments/t/G/TBTN26/BDI721.docx")</f>
        <v>https://docs.wto.org/imrd/directdoc.asp?DDFDocuments/t/G/TBTN26/BDI721.docx</v>
      </c>
      <c r="T465" t="str">
        <f>HYPERLINK("https://docs.wto.org/imrd/directdoc.asp?DDFDocuments/u/G/TBTN26/BDI721.docx", "https://docs.wto.org/imrd/directdoc.asp?DDFDocuments/u/G/TBTN26/BDI721.docx")</f>
        <v>https://docs.wto.org/imrd/directdoc.asp?DDFDocuments/u/G/TBTN26/BDI721.docx</v>
      </c>
      <c r="U465" t="str">
        <f>HYPERLINK("https://docs.wto.org/imrd/directdoc.asp?DDFDocuments/v/G/TBTN26/BDI721.docx", "https://docs.wto.org/imrd/directdoc.asp?DDFDocuments/v/G/TBTN26/BDI721.docx")</f>
        <v>https://docs.wto.org/imrd/directdoc.asp?DDFDocuments/v/G/TBTN26/BDI721.docx</v>
      </c>
      <c r="V465" t="s">
        <v>46</v>
      </c>
      <c r="W465" t="s">
        <v>47</v>
      </c>
      <c r="X465" t="s">
        <v>47</v>
      </c>
      <c r="Y465" t="s">
        <v>47</v>
      </c>
      <c r="Z465" t="s">
        <v>47</v>
      </c>
      <c r="AA465" t="s">
        <v>47</v>
      </c>
      <c r="AB465" t="s">
        <v>47</v>
      </c>
      <c r="AC465" s="2" t="s">
        <v>1997</v>
      </c>
      <c r="AD465" t="s">
        <v>41</v>
      </c>
      <c r="AE465" t="s">
        <v>41</v>
      </c>
      <c r="AF465" t="s">
        <v>41</v>
      </c>
      <c r="AG465" t="s">
        <v>41</v>
      </c>
      <c r="AH465" t="s">
        <v>41</v>
      </c>
      <c r="AI465" s="2" t="s">
        <v>41</v>
      </c>
    </row>
    <row r="466" spans="1:35" ht="45" x14ac:dyDescent="0.25">
      <c r="A466" s="8" t="s">
        <v>2000</v>
      </c>
      <c r="B466" s="6" t="s">
        <v>274</v>
      </c>
      <c r="C466" s="7">
        <v>46085</v>
      </c>
      <c r="D466" s="9" t="str">
        <f>HYPERLINK("https://www.epingalert.org/en/Search?viewData= G/TBT/N/BDI/722, G/TBT/N/KEN/1995, G/TBT/N/RWA/1364, G/TBT/N/TZA/1508, G/TBT/N/UGA/2321"," G/TBT/N/BDI/722, G/TBT/N/KEN/1995, G/TBT/N/RWA/1364, G/TBT/N/TZA/1508, G/TBT/N/UGA/2321")</f>
        <v xml:space="preserve"> G/TBT/N/BDI/722, G/TBT/N/KEN/1995, G/TBT/N/RWA/1364, G/TBT/N/TZA/1508, G/TBT/N/UGA/2321</v>
      </c>
      <c r="E466" s="8" t="s">
        <v>1998</v>
      </c>
      <c r="F466" s="8" t="s">
        <v>1999</v>
      </c>
      <c r="H466" s="8" t="s">
        <v>41</v>
      </c>
      <c r="I466" s="8" t="s">
        <v>2001</v>
      </c>
      <c r="J466" s="8" t="s">
        <v>1989</v>
      </c>
      <c r="K466" s="8" t="s">
        <v>41</v>
      </c>
      <c r="L466" s="8" t="s">
        <v>41</v>
      </c>
      <c r="M466" s="6"/>
      <c r="N466" s="7">
        <v>46145</v>
      </c>
      <c r="O466" s="7">
        <v>46203</v>
      </c>
      <c r="P466" s="7" t="s">
        <v>42</v>
      </c>
      <c r="Q466" s="6" t="s">
        <v>44</v>
      </c>
      <c r="R466" s="8" t="s">
        <v>2002</v>
      </c>
      <c r="S466" t="str">
        <f>HYPERLINK("https://docs.wto.org/imrd/directdoc.asp?DDFDocuments/t/G/TBTN26/BDI722.docx", "https://docs.wto.org/imrd/directdoc.asp?DDFDocuments/t/G/TBTN26/BDI722.docx")</f>
        <v>https://docs.wto.org/imrd/directdoc.asp?DDFDocuments/t/G/TBTN26/BDI722.docx</v>
      </c>
      <c r="T466" t="str">
        <f>HYPERLINK("https://docs.wto.org/imrd/directdoc.asp?DDFDocuments/u/G/TBTN26/BDI722.docx", "https://docs.wto.org/imrd/directdoc.asp?DDFDocuments/u/G/TBTN26/BDI722.docx")</f>
        <v>https://docs.wto.org/imrd/directdoc.asp?DDFDocuments/u/G/TBTN26/BDI722.docx</v>
      </c>
      <c r="U466" t="str">
        <f>HYPERLINK("https://docs.wto.org/imrd/directdoc.asp?DDFDocuments/v/G/TBTN26/BDI722.docx", "https://docs.wto.org/imrd/directdoc.asp?DDFDocuments/v/G/TBTN26/BDI722.docx")</f>
        <v>https://docs.wto.org/imrd/directdoc.asp?DDFDocuments/v/G/TBTN26/BDI722.docx</v>
      </c>
      <c r="V466" t="s">
        <v>46</v>
      </c>
      <c r="W466" t="s">
        <v>47</v>
      </c>
      <c r="X466" t="s">
        <v>47</v>
      </c>
      <c r="Y466" t="s">
        <v>47</v>
      </c>
      <c r="Z466" t="s">
        <v>47</v>
      </c>
      <c r="AA466" t="s">
        <v>47</v>
      </c>
      <c r="AB466" t="s">
        <v>47</v>
      </c>
      <c r="AC466" s="2" t="s">
        <v>2003</v>
      </c>
      <c r="AD466" t="s">
        <v>41</v>
      </c>
      <c r="AE466" t="s">
        <v>41</v>
      </c>
      <c r="AF466" t="s">
        <v>41</v>
      </c>
      <c r="AG466" t="s">
        <v>41</v>
      </c>
      <c r="AH466" t="s">
        <v>41</v>
      </c>
      <c r="AI466" s="2" t="s">
        <v>41</v>
      </c>
    </row>
    <row r="467" spans="1:35" ht="45" x14ac:dyDescent="0.25">
      <c r="A467" s="8" t="s">
        <v>2000</v>
      </c>
      <c r="B467" s="6" t="s">
        <v>283</v>
      </c>
      <c r="C467" s="7">
        <v>46085</v>
      </c>
      <c r="D467" s="9" t="str">
        <f>HYPERLINK("https://www.epingalert.org/en/Search?viewData= G/TBT/N/BDI/722, G/TBT/N/KEN/1995, G/TBT/N/RWA/1364, G/TBT/N/TZA/1508, G/TBT/N/UGA/2321"," G/TBT/N/BDI/722, G/TBT/N/KEN/1995, G/TBT/N/RWA/1364, G/TBT/N/TZA/1508, G/TBT/N/UGA/2321")</f>
        <v xml:space="preserve"> G/TBT/N/BDI/722, G/TBT/N/KEN/1995, G/TBT/N/RWA/1364, G/TBT/N/TZA/1508, G/TBT/N/UGA/2321</v>
      </c>
      <c r="E467" s="8" t="s">
        <v>1998</v>
      </c>
      <c r="F467" s="8" t="s">
        <v>1999</v>
      </c>
      <c r="H467" s="8" t="s">
        <v>41</v>
      </c>
      <c r="I467" s="8" t="s">
        <v>2001</v>
      </c>
      <c r="J467" s="8" t="s">
        <v>1989</v>
      </c>
      <c r="K467" s="8" t="s">
        <v>41</v>
      </c>
      <c r="L467" s="8" t="s">
        <v>41</v>
      </c>
      <c r="M467" s="6"/>
      <c r="N467" s="7">
        <v>46145</v>
      </c>
      <c r="O467" s="7">
        <v>46203</v>
      </c>
      <c r="P467" s="7" t="s">
        <v>42</v>
      </c>
      <c r="Q467" s="6" t="s">
        <v>44</v>
      </c>
      <c r="R467" s="8" t="s">
        <v>2002</v>
      </c>
      <c r="S467" t="str">
        <f>HYPERLINK("https://docs.wto.org/imrd/directdoc.asp?DDFDocuments/t/G/TBTN26/BDI722.docx", "https://docs.wto.org/imrd/directdoc.asp?DDFDocuments/t/G/TBTN26/BDI722.docx")</f>
        <v>https://docs.wto.org/imrd/directdoc.asp?DDFDocuments/t/G/TBTN26/BDI722.docx</v>
      </c>
      <c r="T467" t="str">
        <f>HYPERLINK("https://docs.wto.org/imrd/directdoc.asp?DDFDocuments/u/G/TBTN26/BDI722.docx", "https://docs.wto.org/imrd/directdoc.asp?DDFDocuments/u/G/TBTN26/BDI722.docx")</f>
        <v>https://docs.wto.org/imrd/directdoc.asp?DDFDocuments/u/G/TBTN26/BDI722.docx</v>
      </c>
      <c r="U467" t="str">
        <f>HYPERLINK("https://docs.wto.org/imrd/directdoc.asp?DDFDocuments/v/G/TBTN26/BDI722.docx", "https://docs.wto.org/imrd/directdoc.asp?DDFDocuments/v/G/TBTN26/BDI722.docx")</f>
        <v>https://docs.wto.org/imrd/directdoc.asp?DDFDocuments/v/G/TBTN26/BDI722.docx</v>
      </c>
      <c r="V467" t="s">
        <v>46</v>
      </c>
      <c r="W467" t="s">
        <v>47</v>
      </c>
      <c r="X467" t="s">
        <v>47</v>
      </c>
      <c r="Y467" t="s">
        <v>47</v>
      </c>
      <c r="Z467" t="s">
        <v>47</v>
      </c>
      <c r="AA467" t="s">
        <v>47</v>
      </c>
      <c r="AB467" t="s">
        <v>47</v>
      </c>
      <c r="AC467" s="2" t="s">
        <v>2003</v>
      </c>
      <c r="AD467" t="s">
        <v>41</v>
      </c>
      <c r="AE467" t="s">
        <v>41</v>
      </c>
      <c r="AF467" t="s">
        <v>41</v>
      </c>
      <c r="AG467" t="s">
        <v>41</v>
      </c>
      <c r="AH467" t="s">
        <v>41</v>
      </c>
      <c r="AI467" s="2" t="s">
        <v>41</v>
      </c>
    </row>
    <row r="468" spans="1:35" ht="45" x14ac:dyDescent="0.25">
      <c r="A468" s="8" t="s">
        <v>2000</v>
      </c>
      <c r="B468" s="6" t="s">
        <v>284</v>
      </c>
      <c r="C468" s="7">
        <v>46085</v>
      </c>
      <c r="D468" s="9" t="str">
        <f>HYPERLINK("https://www.epingalert.org/en/Search?viewData= G/TBT/N/BDI/722, G/TBT/N/KEN/1995, G/TBT/N/RWA/1364, G/TBT/N/TZA/1508, G/TBT/N/UGA/2321"," G/TBT/N/BDI/722, G/TBT/N/KEN/1995, G/TBT/N/RWA/1364, G/TBT/N/TZA/1508, G/TBT/N/UGA/2321")</f>
        <v xml:space="preserve"> G/TBT/N/BDI/722, G/TBT/N/KEN/1995, G/TBT/N/RWA/1364, G/TBT/N/TZA/1508, G/TBT/N/UGA/2321</v>
      </c>
      <c r="E468" s="8" t="s">
        <v>1998</v>
      </c>
      <c r="F468" s="8" t="s">
        <v>1999</v>
      </c>
      <c r="H468" s="8" t="s">
        <v>41</v>
      </c>
      <c r="I468" s="8" t="s">
        <v>2001</v>
      </c>
      <c r="J468" s="8" t="s">
        <v>1989</v>
      </c>
      <c r="K468" s="8" t="s">
        <v>41</v>
      </c>
      <c r="L468" s="8" t="s">
        <v>41</v>
      </c>
      <c r="M468" s="6"/>
      <c r="N468" s="7">
        <v>46145</v>
      </c>
      <c r="O468" s="7">
        <v>46203</v>
      </c>
      <c r="P468" s="7" t="s">
        <v>42</v>
      </c>
      <c r="Q468" s="6" t="s">
        <v>44</v>
      </c>
      <c r="R468" s="8" t="s">
        <v>2002</v>
      </c>
      <c r="S468" t="str">
        <f>HYPERLINK("https://docs.wto.org/imrd/directdoc.asp?DDFDocuments/t/G/TBTN26/BDI722.docx", "https://docs.wto.org/imrd/directdoc.asp?DDFDocuments/t/G/TBTN26/BDI722.docx")</f>
        <v>https://docs.wto.org/imrd/directdoc.asp?DDFDocuments/t/G/TBTN26/BDI722.docx</v>
      </c>
      <c r="T468" t="str">
        <f>HYPERLINK("https://docs.wto.org/imrd/directdoc.asp?DDFDocuments/u/G/TBTN26/BDI722.docx", "https://docs.wto.org/imrd/directdoc.asp?DDFDocuments/u/G/TBTN26/BDI722.docx")</f>
        <v>https://docs.wto.org/imrd/directdoc.asp?DDFDocuments/u/G/TBTN26/BDI722.docx</v>
      </c>
      <c r="U468" t="str">
        <f>HYPERLINK("https://docs.wto.org/imrd/directdoc.asp?DDFDocuments/v/G/TBTN26/BDI722.docx", "https://docs.wto.org/imrd/directdoc.asp?DDFDocuments/v/G/TBTN26/BDI722.docx")</f>
        <v>https://docs.wto.org/imrd/directdoc.asp?DDFDocuments/v/G/TBTN26/BDI722.docx</v>
      </c>
      <c r="V468" t="s">
        <v>46</v>
      </c>
      <c r="W468" t="s">
        <v>47</v>
      </c>
      <c r="X468" t="s">
        <v>47</v>
      </c>
      <c r="Y468" t="s">
        <v>47</v>
      </c>
      <c r="Z468" t="s">
        <v>47</v>
      </c>
      <c r="AA468" t="s">
        <v>47</v>
      </c>
      <c r="AB468" t="s">
        <v>47</v>
      </c>
      <c r="AC468" s="2" t="s">
        <v>2003</v>
      </c>
      <c r="AD468" t="s">
        <v>41</v>
      </c>
      <c r="AE468" t="s">
        <v>41</v>
      </c>
      <c r="AF468" t="s">
        <v>41</v>
      </c>
      <c r="AG468" t="s">
        <v>41</v>
      </c>
      <c r="AH468" t="s">
        <v>41</v>
      </c>
      <c r="AI468" s="2" t="s">
        <v>41</v>
      </c>
    </row>
    <row r="469" spans="1:35" ht="45" x14ac:dyDescent="0.25">
      <c r="A469" s="8" t="s">
        <v>2000</v>
      </c>
      <c r="B469" s="6" t="s">
        <v>285</v>
      </c>
      <c r="C469" s="7">
        <v>46085</v>
      </c>
      <c r="D469" s="9" t="str">
        <f>HYPERLINK("https://www.epingalert.org/en/Search?viewData= G/TBT/N/BDI/722, G/TBT/N/KEN/1995, G/TBT/N/RWA/1364, G/TBT/N/TZA/1508, G/TBT/N/UGA/2321"," G/TBT/N/BDI/722, G/TBT/N/KEN/1995, G/TBT/N/RWA/1364, G/TBT/N/TZA/1508, G/TBT/N/UGA/2321")</f>
        <v xml:space="preserve"> G/TBT/N/BDI/722, G/TBT/N/KEN/1995, G/TBT/N/RWA/1364, G/TBT/N/TZA/1508, G/TBT/N/UGA/2321</v>
      </c>
      <c r="E469" s="8" t="s">
        <v>1998</v>
      </c>
      <c r="F469" s="8" t="s">
        <v>1999</v>
      </c>
      <c r="H469" s="8" t="s">
        <v>41</v>
      </c>
      <c r="I469" s="8" t="s">
        <v>2001</v>
      </c>
      <c r="J469" s="8" t="s">
        <v>1989</v>
      </c>
      <c r="K469" s="8" t="s">
        <v>41</v>
      </c>
      <c r="L469" s="8" t="s">
        <v>41</v>
      </c>
      <c r="M469" s="6"/>
      <c r="N469" s="7">
        <v>46145</v>
      </c>
      <c r="O469" s="7">
        <v>46203</v>
      </c>
      <c r="P469" s="7" t="s">
        <v>42</v>
      </c>
      <c r="Q469" s="6" t="s">
        <v>44</v>
      </c>
      <c r="R469" s="8" t="s">
        <v>2002</v>
      </c>
      <c r="S469" t="str">
        <f>HYPERLINK("https://docs.wto.org/imrd/directdoc.asp?DDFDocuments/t/G/TBTN26/BDI722.docx", "https://docs.wto.org/imrd/directdoc.asp?DDFDocuments/t/G/TBTN26/BDI722.docx")</f>
        <v>https://docs.wto.org/imrd/directdoc.asp?DDFDocuments/t/G/TBTN26/BDI722.docx</v>
      </c>
      <c r="T469" t="str">
        <f>HYPERLINK("https://docs.wto.org/imrd/directdoc.asp?DDFDocuments/u/G/TBTN26/BDI722.docx", "https://docs.wto.org/imrd/directdoc.asp?DDFDocuments/u/G/TBTN26/BDI722.docx")</f>
        <v>https://docs.wto.org/imrd/directdoc.asp?DDFDocuments/u/G/TBTN26/BDI722.docx</v>
      </c>
      <c r="U469" t="str">
        <f>HYPERLINK("https://docs.wto.org/imrd/directdoc.asp?DDFDocuments/v/G/TBTN26/BDI722.docx", "https://docs.wto.org/imrd/directdoc.asp?DDFDocuments/v/G/TBTN26/BDI722.docx")</f>
        <v>https://docs.wto.org/imrd/directdoc.asp?DDFDocuments/v/G/TBTN26/BDI722.docx</v>
      </c>
      <c r="V469" t="s">
        <v>46</v>
      </c>
      <c r="W469" t="s">
        <v>47</v>
      </c>
      <c r="X469" t="s">
        <v>47</v>
      </c>
      <c r="Y469" t="s">
        <v>47</v>
      </c>
      <c r="Z469" t="s">
        <v>47</v>
      </c>
      <c r="AA469" t="s">
        <v>47</v>
      </c>
      <c r="AB469" t="s">
        <v>47</v>
      </c>
      <c r="AC469" s="2" t="s">
        <v>2003</v>
      </c>
      <c r="AD469" t="s">
        <v>41</v>
      </c>
      <c r="AE469" t="s">
        <v>41</v>
      </c>
      <c r="AF469" t="s">
        <v>41</v>
      </c>
      <c r="AG469" t="s">
        <v>41</v>
      </c>
      <c r="AH469" t="s">
        <v>41</v>
      </c>
      <c r="AI469" s="2" t="s">
        <v>41</v>
      </c>
    </row>
    <row r="470" spans="1:35" ht="45" x14ac:dyDescent="0.25">
      <c r="A470" s="8" t="s">
        <v>2000</v>
      </c>
      <c r="B470" s="6" t="s">
        <v>286</v>
      </c>
      <c r="C470" s="7">
        <v>46085</v>
      </c>
      <c r="D470" s="9" t="str">
        <f>HYPERLINK("https://www.epingalert.org/en/Search?viewData= G/TBT/N/BDI/722, G/TBT/N/KEN/1995, G/TBT/N/RWA/1364, G/TBT/N/TZA/1508, G/TBT/N/UGA/2321"," G/TBT/N/BDI/722, G/TBT/N/KEN/1995, G/TBT/N/RWA/1364, G/TBT/N/TZA/1508, G/TBT/N/UGA/2321")</f>
        <v xml:space="preserve"> G/TBT/N/BDI/722, G/TBT/N/KEN/1995, G/TBT/N/RWA/1364, G/TBT/N/TZA/1508, G/TBT/N/UGA/2321</v>
      </c>
      <c r="E470" s="8" t="s">
        <v>1998</v>
      </c>
      <c r="F470" s="8" t="s">
        <v>1999</v>
      </c>
      <c r="H470" s="8" t="s">
        <v>41</v>
      </c>
      <c r="I470" s="8" t="s">
        <v>2001</v>
      </c>
      <c r="J470" s="8" t="s">
        <v>1989</v>
      </c>
      <c r="K470" s="8" t="s">
        <v>41</v>
      </c>
      <c r="L470" s="8" t="s">
        <v>41</v>
      </c>
      <c r="M470" s="6"/>
      <c r="N470" s="7">
        <v>46145</v>
      </c>
      <c r="O470" s="7">
        <v>46203</v>
      </c>
      <c r="P470" s="7" t="s">
        <v>42</v>
      </c>
      <c r="Q470" s="6" t="s">
        <v>44</v>
      </c>
      <c r="R470" s="8" t="s">
        <v>2002</v>
      </c>
      <c r="S470" t="str">
        <f>HYPERLINK("https://docs.wto.org/imrd/directdoc.asp?DDFDocuments/t/G/TBTN26/BDI722.docx", "https://docs.wto.org/imrd/directdoc.asp?DDFDocuments/t/G/TBTN26/BDI722.docx")</f>
        <v>https://docs.wto.org/imrd/directdoc.asp?DDFDocuments/t/G/TBTN26/BDI722.docx</v>
      </c>
      <c r="T470" t="str">
        <f>HYPERLINK("https://docs.wto.org/imrd/directdoc.asp?DDFDocuments/u/G/TBTN26/BDI722.docx", "https://docs.wto.org/imrd/directdoc.asp?DDFDocuments/u/G/TBTN26/BDI722.docx")</f>
        <v>https://docs.wto.org/imrd/directdoc.asp?DDFDocuments/u/G/TBTN26/BDI722.docx</v>
      </c>
      <c r="U470" t="str">
        <f>HYPERLINK("https://docs.wto.org/imrd/directdoc.asp?DDFDocuments/v/G/TBTN26/BDI722.docx", "https://docs.wto.org/imrd/directdoc.asp?DDFDocuments/v/G/TBTN26/BDI722.docx")</f>
        <v>https://docs.wto.org/imrd/directdoc.asp?DDFDocuments/v/G/TBTN26/BDI722.docx</v>
      </c>
      <c r="V470" t="s">
        <v>46</v>
      </c>
      <c r="W470" t="s">
        <v>47</v>
      </c>
      <c r="X470" t="s">
        <v>47</v>
      </c>
      <c r="Y470" t="s">
        <v>47</v>
      </c>
      <c r="Z470" t="s">
        <v>47</v>
      </c>
      <c r="AA470" t="s">
        <v>47</v>
      </c>
      <c r="AB470" t="s">
        <v>47</v>
      </c>
      <c r="AC470" s="2" t="s">
        <v>2003</v>
      </c>
      <c r="AD470" t="s">
        <v>41</v>
      </c>
      <c r="AE470" t="s">
        <v>41</v>
      </c>
      <c r="AF470" t="s">
        <v>41</v>
      </c>
      <c r="AG470" t="s">
        <v>41</v>
      </c>
      <c r="AH470" t="s">
        <v>41</v>
      </c>
      <c r="AI470" s="2" t="s">
        <v>41</v>
      </c>
    </row>
    <row r="471" spans="1:35" ht="75" x14ac:dyDescent="0.25">
      <c r="A471" s="8" t="s">
        <v>1994</v>
      </c>
      <c r="B471" s="6" t="s">
        <v>274</v>
      </c>
      <c r="C471" s="7">
        <v>46085</v>
      </c>
      <c r="D471" s="9" t="str">
        <f>HYPERLINK("https://www.epingalert.org/en/Search?viewData= G/TBT/N/BDI/723, G/TBT/N/KEN/1996, G/TBT/N/RWA/1365, G/TBT/N/TZA/1509, G/TBT/N/UGA/2322"," G/TBT/N/BDI/723, G/TBT/N/KEN/1996, G/TBT/N/RWA/1365, G/TBT/N/TZA/1509, G/TBT/N/UGA/2322")</f>
        <v xml:space="preserve"> G/TBT/N/BDI/723, G/TBT/N/KEN/1996, G/TBT/N/RWA/1365, G/TBT/N/TZA/1509, G/TBT/N/UGA/2322</v>
      </c>
      <c r="E471" s="8" t="s">
        <v>2004</v>
      </c>
      <c r="F471" s="8" t="s">
        <v>2005</v>
      </c>
      <c r="H471" s="8" t="s">
        <v>41</v>
      </c>
      <c r="I471" s="8" t="s">
        <v>1995</v>
      </c>
      <c r="J471" s="8" t="s">
        <v>1989</v>
      </c>
      <c r="K471" s="8" t="s">
        <v>41</v>
      </c>
      <c r="L471" s="8" t="s">
        <v>41</v>
      </c>
      <c r="M471" s="6"/>
      <c r="N471" s="7">
        <v>46145</v>
      </c>
      <c r="O471" s="7">
        <v>46203</v>
      </c>
      <c r="P471" s="7" t="s">
        <v>42</v>
      </c>
      <c r="Q471" s="6" t="s">
        <v>44</v>
      </c>
      <c r="R471" s="8" t="s">
        <v>2006</v>
      </c>
      <c r="S471" t="str">
        <f>HYPERLINK("https://docs.wto.org/imrd/directdoc.asp?DDFDocuments/t/G/TBTN26/BDI723.docx", "https://docs.wto.org/imrd/directdoc.asp?DDFDocuments/t/G/TBTN26/BDI723.docx")</f>
        <v>https://docs.wto.org/imrd/directdoc.asp?DDFDocuments/t/G/TBTN26/BDI723.docx</v>
      </c>
      <c r="T471" t="str">
        <f>HYPERLINK("https://docs.wto.org/imrd/directdoc.asp?DDFDocuments/u/G/TBTN26/BDI723.docx", "https://docs.wto.org/imrd/directdoc.asp?DDFDocuments/u/G/TBTN26/BDI723.docx")</f>
        <v>https://docs.wto.org/imrd/directdoc.asp?DDFDocuments/u/G/TBTN26/BDI723.docx</v>
      </c>
      <c r="U471" t="str">
        <f>HYPERLINK("https://docs.wto.org/imrd/directdoc.asp?DDFDocuments/v/G/TBTN26/BDI723.docx", "https://docs.wto.org/imrd/directdoc.asp?DDFDocuments/v/G/TBTN26/BDI723.docx")</f>
        <v>https://docs.wto.org/imrd/directdoc.asp?DDFDocuments/v/G/TBTN26/BDI723.docx</v>
      </c>
      <c r="V471" t="s">
        <v>46</v>
      </c>
      <c r="W471" t="s">
        <v>47</v>
      </c>
      <c r="X471" t="s">
        <v>47</v>
      </c>
      <c r="Y471" t="s">
        <v>47</v>
      </c>
      <c r="Z471" t="s">
        <v>47</v>
      </c>
      <c r="AA471" t="s">
        <v>47</v>
      </c>
      <c r="AB471" t="s">
        <v>47</v>
      </c>
      <c r="AC471" s="2" t="s">
        <v>2007</v>
      </c>
      <c r="AD471" t="s">
        <v>41</v>
      </c>
      <c r="AE471" t="s">
        <v>41</v>
      </c>
      <c r="AF471" t="s">
        <v>41</v>
      </c>
      <c r="AG471" t="s">
        <v>41</v>
      </c>
      <c r="AH471" t="s">
        <v>41</v>
      </c>
      <c r="AI471" s="2" t="s">
        <v>41</v>
      </c>
    </row>
    <row r="472" spans="1:35" ht="75" x14ac:dyDescent="0.25">
      <c r="A472" s="8" t="s">
        <v>1994</v>
      </c>
      <c r="B472" s="6" t="s">
        <v>283</v>
      </c>
      <c r="C472" s="7">
        <v>46085</v>
      </c>
      <c r="D472" s="9" t="str">
        <f>HYPERLINK("https://www.epingalert.org/en/Search?viewData= G/TBT/N/BDI/723, G/TBT/N/KEN/1996, G/TBT/N/RWA/1365, G/TBT/N/TZA/1509, G/TBT/N/UGA/2322"," G/TBT/N/BDI/723, G/TBT/N/KEN/1996, G/TBT/N/RWA/1365, G/TBT/N/TZA/1509, G/TBT/N/UGA/2322")</f>
        <v xml:space="preserve"> G/TBT/N/BDI/723, G/TBT/N/KEN/1996, G/TBT/N/RWA/1365, G/TBT/N/TZA/1509, G/TBT/N/UGA/2322</v>
      </c>
      <c r="E472" s="8" t="s">
        <v>2004</v>
      </c>
      <c r="F472" s="8" t="s">
        <v>2005</v>
      </c>
      <c r="H472" s="8" t="s">
        <v>41</v>
      </c>
      <c r="I472" s="8" t="s">
        <v>1995</v>
      </c>
      <c r="J472" s="8" t="s">
        <v>1989</v>
      </c>
      <c r="K472" s="8" t="s">
        <v>41</v>
      </c>
      <c r="L472" s="8" t="s">
        <v>41</v>
      </c>
      <c r="M472" s="6"/>
      <c r="N472" s="7">
        <v>46145</v>
      </c>
      <c r="O472" s="7">
        <v>46203</v>
      </c>
      <c r="P472" s="7" t="s">
        <v>42</v>
      </c>
      <c r="Q472" s="6" t="s">
        <v>44</v>
      </c>
      <c r="R472" s="8" t="s">
        <v>2006</v>
      </c>
      <c r="S472" t="str">
        <f>HYPERLINK("https://docs.wto.org/imrd/directdoc.asp?DDFDocuments/t/G/TBTN26/BDI723.docx", "https://docs.wto.org/imrd/directdoc.asp?DDFDocuments/t/G/TBTN26/BDI723.docx")</f>
        <v>https://docs.wto.org/imrd/directdoc.asp?DDFDocuments/t/G/TBTN26/BDI723.docx</v>
      </c>
      <c r="T472" t="str">
        <f>HYPERLINK("https://docs.wto.org/imrd/directdoc.asp?DDFDocuments/u/G/TBTN26/BDI723.docx", "https://docs.wto.org/imrd/directdoc.asp?DDFDocuments/u/G/TBTN26/BDI723.docx")</f>
        <v>https://docs.wto.org/imrd/directdoc.asp?DDFDocuments/u/G/TBTN26/BDI723.docx</v>
      </c>
      <c r="U472" t="str">
        <f>HYPERLINK("https://docs.wto.org/imrd/directdoc.asp?DDFDocuments/v/G/TBTN26/BDI723.docx", "https://docs.wto.org/imrd/directdoc.asp?DDFDocuments/v/G/TBTN26/BDI723.docx")</f>
        <v>https://docs.wto.org/imrd/directdoc.asp?DDFDocuments/v/G/TBTN26/BDI723.docx</v>
      </c>
      <c r="V472" t="s">
        <v>46</v>
      </c>
      <c r="W472" t="s">
        <v>47</v>
      </c>
      <c r="X472" t="s">
        <v>47</v>
      </c>
      <c r="Y472" t="s">
        <v>47</v>
      </c>
      <c r="Z472" t="s">
        <v>47</v>
      </c>
      <c r="AA472" t="s">
        <v>47</v>
      </c>
      <c r="AB472" t="s">
        <v>47</v>
      </c>
      <c r="AC472" s="2" t="s">
        <v>2007</v>
      </c>
      <c r="AD472" t="s">
        <v>41</v>
      </c>
      <c r="AE472" t="s">
        <v>41</v>
      </c>
      <c r="AF472" t="s">
        <v>41</v>
      </c>
      <c r="AG472" t="s">
        <v>41</v>
      </c>
      <c r="AH472" t="s">
        <v>41</v>
      </c>
      <c r="AI472" s="2" t="s">
        <v>41</v>
      </c>
    </row>
    <row r="473" spans="1:35" ht="75" x14ac:dyDescent="0.25">
      <c r="A473" s="8" t="s">
        <v>1994</v>
      </c>
      <c r="B473" s="6" t="s">
        <v>284</v>
      </c>
      <c r="C473" s="7">
        <v>46085</v>
      </c>
      <c r="D473" s="9" t="str">
        <f>HYPERLINK("https://www.epingalert.org/en/Search?viewData= G/TBT/N/BDI/723, G/TBT/N/KEN/1996, G/TBT/N/RWA/1365, G/TBT/N/TZA/1509, G/TBT/N/UGA/2322"," G/TBT/N/BDI/723, G/TBT/N/KEN/1996, G/TBT/N/RWA/1365, G/TBT/N/TZA/1509, G/TBT/N/UGA/2322")</f>
        <v xml:space="preserve"> G/TBT/N/BDI/723, G/TBT/N/KEN/1996, G/TBT/N/RWA/1365, G/TBT/N/TZA/1509, G/TBT/N/UGA/2322</v>
      </c>
      <c r="E473" s="8" t="s">
        <v>2004</v>
      </c>
      <c r="F473" s="8" t="s">
        <v>2005</v>
      </c>
      <c r="H473" s="8" t="s">
        <v>41</v>
      </c>
      <c r="I473" s="8" t="s">
        <v>1995</v>
      </c>
      <c r="J473" s="8" t="s">
        <v>1989</v>
      </c>
      <c r="K473" s="8" t="s">
        <v>41</v>
      </c>
      <c r="L473" s="8" t="s">
        <v>41</v>
      </c>
      <c r="M473" s="6"/>
      <c r="N473" s="7">
        <v>46145</v>
      </c>
      <c r="O473" s="7">
        <v>46203</v>
      </c>
      <c r="P473" s="7" t="s">
        <v>42</v>
      </c>
      <c r="Q473" s="6" t="s">
        <v>44</v>
      </c>
      <c r="R473" s="8" t="s">
        <v>2006</v>
      </c>
      <c r="S473" t="str">
        <f>HYPERLINK("https://docs.wto.org/imrd/directdoc.asp?DDFDocuments/t/G/TBTN26/BDI723.docx", "https://docs.wto.org/imrd/directdoc.asp?DDFDocuments/t/G/TBTN26/BDI723.docx")</f>
        <v>https://docs.wto.org/imrd/directdoc.asp?DDFDocuments/t/G/TBTN26/BDI723.docx</v>
      </c>
      <c r="T473" t="str">
        <f>HYPERLINK("https://docs.wto.org/imrd/directdoc.asp?DDFDocuments/u/G/TBTN26/BDI723.docx", "https://docs.wto.org/imrd/directdoc.asp?DDFDocuments/u/G/TBTN26/BDI723.docx")</f>
        <v>https://docs.wto.org/imrd/directdoc.asp?DDFDocuments/u/G/TBTN26/BDI723.docx</v>
      </c>
      <c r="U473" t="str">
        <f>HYPERLINK("https://docs.wto.org/imrd/directdoc.asp?DDFDocuments/v/G/TBTN26/BDI723.docx", "https://docs.wto.org/imrd/directdoc.asp?DDFDocuments/v/G/TBTN26/BDI723.docx")</f>
        <v>https://docs.wto.org/imrd/directdoc.asp?DDFDocuments/v/G/TBTN26/BDI723.docx</v>
      </c>
      <c r="V473" t="s">
        <v>46</v>
      </c>
      <c r="W473" t="s">
        <v>47</v>
      </c>
      <c r="X473" t="s">
        <v>47</v>
      </c>
      <c r="Y473" t="s">
        <v>47</v>
      </c>
      <c r="Z473" t="s">
        <v>47</v>
      </c>
      <c r="AA473" t="s">
        <v>47</v>
      </c>
      <c r="AB473" t="s">
        <v>47</v>
      </c>
      <c r="AC473" s="2" t="s">
        <v>2007</v>
      </c>
      <c r="AD473" t="s">
        <v>41</v>
      </c>
      <c r="AE473" t="s">
        <v>41</v>
      </c>
      <c r="AF473" t="s">
        <v>41</v>
      </c>
      <c r="AG473" t="s">
        <v>41</v>
      </c>
      <c r="AH473" t="s">
        <v>41</v>
      </c>
      <c r="AI473" s="2" t="s">
        <v>41</v>
      </c>
    </row>
    <row r="474" spans="1:35" ht="75" x14ac:dyDescent="0.25">
      <c r="A474" s="8" t="s">
        <v>1994</v>
      </c>
      <c r="B474" s="6" t="s">
        <v>285</v>
      </c>
      <c r="C474" s="7">
        <v>46085</v>
      </c>
      <c r="D474" s="9" t="str">
        <f>HYPERLINK("https://www.epingalert.org/en/Search?viewData= G/TBT/N/BDI/723, G/TBT/N/KEN/1996, G/TBT/N/RWA/1365, G/TBT/N/TZA/1509, G/TBT/N/UGA/2322"," G/TBT/N/BDI/723, G/TBT/N/KEN/1996, G/TBT/N/RWA/1365, G/TBT/N/TZA/1509, G/TBT/N/UGA/2322")</f>
        <v xml:space="preserve"> G/TBT/N/BDI/723, G/TBT/N/KEN/1996, G/TBT/N/RWA/1365, G/TBT/N/TZA/1509, G/TBT/N/UGA/2322</v>
      </c>
      <c r="E474" s="8" t="s">
        <v>2004</v>
      </c>
      <c r="F474" s="8" t="s">
        <v>2005</v>
      </c>
      <c r="H474" s="8" t="s">
        <v>41</v>
      </c>
      <c r="I474" s="8" t="s">
        <v>1995</v>
      </c>
      <c r="J474" s="8" t="s">
        <v>1989</v>
      </c>
      <c r="K474" s="8" t="s">
        <v>41</v>
      </c>
      <c r="L474" s="8" t="s">
        <v>41</v>
      </c>
      <c r="M474" s="6"/>
      <c r="N474" s="7">
        <v>46145</v>
      </c>
      <c r="O474" s="7">
        <v>46203</v>
      </c>
      <c r="P474" s="7" t="s">
        <v>42</v>
      </c>
      <c r="Q474" s="6" t="s">
        <v>44</v>
      </c>
      <c r="R474" s="8" t="s">
        <v>2006</v>
      </c>
      <c r="S474" t="str">
        <f>HYPERLINK("https://docs.wto.org/imrd/directdoc.asp?DDFDocuments/t/G/TBTN26/BDI723.docx", "https://docs.wto.org/imrd/directdoc.asp?DDFDocuments/t/G/TBTN26/BDI723.docx")</f>
        <v>https://docs.wto.org/imrd/directdoc.asp?DDFDocuments/t/G/TBTN26/BDI723.docx</v>
      </c>
      <c r="T474" t="str">
        <f>HYPERLINK("https://docs.wto.org/imrd/directdoc.asp?DDFDocuments/u/G/TBTN26/BDI723.docx", "https://docs.wto.org/imrd/directdoc.asp?DDFDocuments/u/G/TBTN26/BDI723.docx")</f>
        <v>https://docs.wto.org/imrd/directdoc.asp?DDFDocuments/u/G/TBTN26/BDI723.docx</v>
      </c>
      <c r="U474" t="str">
        <f>HYPERLINK("https://docs.wto.org/imrd/directdoc.asp?DDFDocuments/v/G/TBTN26/BDI723.docx", "https://docs.wto.org/imrd/directdoc.asp?DDFDocuments/v/G/TBTN26/BDI723.docx")</f>
        <v>https://docs.wto.org/imrd/directdoc.asp?DDFDocuments/v/G/TBTN26/BDI723.docx</v>
      </c>
      <c r="V474" t="s">
        <v>46</v>
      </c>
      <c r="W474" t="s">
        <v>47</v>
      </c>
      <c r="X474" t="s">
        <v>47</v>
      </c>
      <c r="Y474" t="s">
        <v>47</v>
      </c>
      <c r="Z474" t="s">
        <v>47</v>
      </c>
      <c r="AA474" t="s">
        <v>47</v>
      </c>
      <c r="AB474" t="s">
        <v>47</v>
      </c>
      <c r="AC474" s="2" t="s">
        <v>2007</v>
      </c>
      <c r="AD474" t="s">
        <v>41</v>
      </c>
      <c r="AE474" t="s">
        <v>41</v>
      </c>
      <c r="AF474" t="s">
        <v>41</v>
      </c>
      <c r="AG474" t="s">
        <v>41</v>
      </c>
      <c r="AH474" t="s">
        <v>41</v>
      </c>
      <c r="AI474" s="2" t="s">
        <v>41</v>
      </c>
    </row>
    <row r="475" spans="1:35" ht="75" x14ac:dyDescent="0.25">
      <c r="A475" s="8" t="s">
        <v>1994</v>
      </c>
      <c r="B475" s="6" t="s">
        <v>286</v>
      </c>
      <c r="C475" s="7">
        <v>46085</v>
      </c>
      <c r="D475" s="9" t="str">
        <f>HYPERLINK("https://www.epingalert.org/en/Search?viewData= G/TBT/N/BDI/723, G/TBT/N/KEN/1996, G/TBT/N/RWA/1365, G/TBT/N/TZA/1509, G/TBT/N/UGA/2322"," G/TBT/N/BDI/723, G/TBT/N/KEN/1996, G/TBT/N/RWA/1365, G/TBT/N/TZA/1509, G/TBT/N/UGA/2322")</f>
        <v xml:space="preserve"> G/TBT/N/BDI/723, G/TBT/N/KEN/1996, G/TBT/N/RWA/1365, G/TBT/N/TZA/1509, G/TBT/N/UGA/2322</v>
      </c>
      <c r="E475" s="8" t="s">
        <v>2004</v>
      </c>
      <c r="F475" s="8" t="s">
        <v>2005</v>
      </c>
      <c r="H475" s="8" t="s">
        <v>41</v>
      </c>
      <c r="I475" s="8" t="s">
        <v>1995</v>
      </c>
      <c r="J475" s="8" t="s">
        <v>1989</v>
      </c>
      <c r="K475" s="8" t="s">
        <v>41</v>
      </c>
      <c r="L475" s="8" t="s">
        <v>41</v>
      </c>
      <c r="M475" s="6"/>
      <c r="N475" s="7">
        <v>46145</v>
      </c>
      <c r="O475" s="7">
        <v>46203</v>
      </c>
      <c r="P475" s="7" t="s">
        <v>42</v>
      </c>
      <c r="Q475" s="6" t="s">
        <v>44</v>
      </c>
      <c r="R475" s="8" t="s">
        <v>2006</v>
      </c>
      <c r="S475" t="str">
        <f>HYPERLINK("https://docs.wto.org/imrd/directdoc.asp?DDFDocuments/t/G/TBTN26/BDI723.docx", "https://docs.wto.org/imrd/directdoc.asp?DDFDocuments/t/G/TBTN26/BDI723.docx")</f>
        <v>https://docs.wto.org/imrd/directdoc.asp?DDFDocuments/t/G/TBTN26/BDI723.docx</v>
      </c>
      <c r="T475" t="str">
        <f>HYPERLINK("https://docs.wto.org/imrd/directdoc.asp?DDFDocuments/u/G/TBTN26/BDI723.docx", "https://docs.wto.org/imrd/directdoc.asp?DDFDocuments/u/G/TBTN26/BDI723.docx")</f>
        <v>https://docs.wto.org/imrd/directdoc.asp?DDFDocuments/u/G/TBTN26/BDI723.docx</v>
      </c>
      <c r="U475" t="str">
        <f>HYPERLINK("https://docs.wto.org/imrd/directdoc.asp?DDFDocuments/v/G/TBTN26/BDI723.docx", "https://docs.wto.org/imrd/directdoc.asp?DDFDocuments/v/G/TBTN26/BDI723.docx")</f>
        <v>https://docs.wto.org/imrd/directdoc.asp?DDFDocuments/v/G/TBTN26/BDI723.docx</v>
      </c>
      <c r="V475" t="s">
        <v>46</v>
      </c>
      <c r="W475" t="s">
        <v>47</v>
      </c>
      <c r="X475" t="s">
        <v>47</v>
      </c>
      <c r="Y475" t="s">
        <v>47</v>
      </c>
      <c r="Z475" t="s">
        <v>47</v>
      </c>
      <c r="AA475" t="s">
        <v>47</v>
      </c>
      <c r="AB475" t="s">
        <v>47</v>
      </c>
      <c r="AC475" s="2" t="s">
        <v>2007</v>
      </c>
      <c r="AD475" t="s">
        <v>41</v>
      </c>
      <c r="AE475" t="s">
        <v>41</v>
      </c>
      <c r="AF475" t="s">
        <v>41</v>
      </c>
      <c r="AG475" t="s">
        <v>41</v>
      </c>
      <c r="AH475" t="s">
        <v>41</v>
      </c>
      <c r="AI475" s="2" t="s">
        <v>41</v>
      </c>
    </row>
    <row r="476" spans="1:35" ht="45" x14ac:dyDescent="0.25">
      <c r="A476" s="8" t="s">
        <v>2010</v>
      </c>
      <c r="B476" s="6" t="s">
        <v>134</v>
      </c>
      <c r="C476" s="7">
        <v>46085</v>
      </c>
      <c r="D476" s="9" t="str">
        <f>HYPERLINK("https://www.epingalert.org/en/Search?viewData= G/TBT/N/BRA/1623"," G/TBT/N/BRA/1623")</f>
        <v xml:space="preserve"> G/TBT/N/BRA/1623</v>
      </c>
      <c r="E476" s="8" t="s">
        <v>2008</v>
      </c>
      <c r="F476" s="8" t="s">
        <v>2009</v>
      </c>
      <c r="H476" s="8" t="s">
        <v>2011</v>
      </c>
      <c r="I476" s="8" t="s">
        <v>2012</v>
      </c>
      <c r="J476" s="8" t="s">
        <v>53</v>
      </c>
      <c r="K476" s="8" t="s">
        <v>41</v>
      </c>
      <c r="L476" s="8" t="s">
        <v>41</v>
      </c>
      <c r="M476" s="6"/>
      <c r="N476" s="7">
        <v>46148</v>
      </c>
      <c r="O476" s="7" t="s">
        <v>42</v>
      </c>
      <c r="P476" s="7" t="s">
        <v>42</v>
      </c>
      <c r="Q476" s="6" t="s">
        <v>44</v>
      </c>
      <c r="R476" s="8" t="s">
        <v>2013</v>
      </c>
      <c r="S476" t="str">
        <f>HYPERLINK("https://docs.wto.org/imrd/directdoc.asp?DDFDocuments/t/G/TBTN26/BRA1623.docx", "https://docs.wto.org/imrd/directdoc.asp?DDFDocuments/t/G/TBTN26/BRA1623.docx")</f>
        <v>https://docs.wto.org/imrd/directdoc.asp?DDFDocuments/t/G/TBTN26/BRA1623.docx</v>
      </c>
      <c r="T476" t="str">
        <f>HYPERLINK("https://docs.wto.org/imrd/directdoc.asp?DDFDocuments/u/G/TBTN26/BRA1623.docx", "https://docs.wto.org/imrd/directdoc.asp?DDFDocuments/u/G/TBTN26/BRA1623.docx")</f>
        <v>https://docs.wto.org/imrd/directdoc.asp?DDFDocuments/u/G/TBTN26/BRA1623.docx</v>
      </c>
      <c r="U476" t="str">
        <f>HYPERLINK("https://docs.wto.org/imrd/directdoc.asp?DDFDocuments/v/G/TBTN26/BRA1623.docx", "https://docs.wto.org/imrd/directdoc.asp?DDFDocuments/v/G/TBTN26/BRA1623.docx")</f>
        <v>https://docs.wto.org/imrd/directdoc.asp?DDFDocuments/v/G/TBTN26/BRA1623.docx</v>
      </c>
      <c r="V476" t="s">
        <v>46</v>
      </c>
      <c r="W476" t="s">
        <v>47</v>
      </c>
      <c r="X476" t="s">
        <v>47</v>
      </c>
      <c r="Y476" t="s">
        <v>47</v>
      </c>
      <c r="Z476" t="s">
        <v>47</v>
      </c>
      <c r="AA476" t="s">
        <v>47</v>
      </c>
      <c r="AB476" t="s">
        <v>47</v>
      </c>
      <c r="AC476" s="2" t="s">
        <v>2014</v>
      </c>
      <c r="AD476" t="s">
        <v>41</v>
      </c>
      <c r="AE476" t="s">
        <v>41</v>
      </c>
      <c r="AF476" t="s">
        <v>41</v>
      </c>
      <c r="AG476" t="s">
        <v>41</v>
      </c>
      <c r="AH476" t="s">
        <v>41</v>
      </c>
      <c r="AI476" s="2" t="s">
        <v>41</v>
      </c>
    </row>
    <row r="477" spans="1:35" ht="45" x14ac:dyDescent="0.25">
      <c r="A477" s="8" t="s">
        <v>2010</v>
      </c>
      <c r="B477" s="6" t="s">
        <v>134</v>
      </c>
      <c r="C477" s="7">
        <v>46085</v>
      </c>
      <c r="D477" s="9" t="str">
        <f>HYPERLINK("https://www.epingalert.org/en/Search?viewData= G/TBT/N/BRA/1624"," G/TBT/N/BRA/1624")</f>
        <v xml:space="preserve"> G/TBT/N/BRA/1624</v>
      </c>
      <c r="E477" s="8" t="s">
        <v>2015</v>
      </c>
      <c r="F477" s="8" t="s">
        <v>2016</v>
      </c>
      <c r="H477" s="8" t="s">
        <v>2011</v>
      </c>
      <c r="I477" s="8" t="s">
        <v>2012</v>
      </c>
      <c r="J477" s="8" t="s">
        <v>53</v>
      </c>
      <c r="K477" s="8" t="s">
        <v>41</v>
      </c>
      <c r="L477" s="8" t="s">
        <v>41</v>
      </c>
      <c r="M477" s="6"/>
      <c r="N477" s="7">
        <v>46144</v>
      </c>
      <c r="O477" s="7" t="s">
        <v>42</v>
      </c>
      <c r="P477" s="7" t="s">
        <v>42</v>
      </c>
      <c r="Q477" s="6" t="s">
        <v>44</v>
      </c>
      <c r="R477" s="8" t="s">
        <v>2017</v>
      </c>
      <c r="S477" t="str">
        <f>HYPERLINK("https://docs.wto.org/imrd/directdoc.asp?DDFDocuments/t/G/TBTN26/BRA1624.docx", "https://docs.wto.org/imrd/directdoc.asp?DDFDocuments/t/G/TBTN26/BRA1624.docx")</f>
        <v>https://docs.wto.org/imrd/directdoc.asp?DDFDocuments/t/G/TBTN26/BRA1624.docx</v>
      </c>
      <c r="T477" t="str">
        <f>HYPERLINK("https://docs.wto.org/imrd/directdoc.asp?DDFDocuments/u/G/TBTN26/BRA1624.docx", "https://docs.wto.org/imrd/directdoc.asp?DDFDocuments/u/G/TBTN26/BRA1624.docx")</f>
        <v>https://docs.wto.org/imrd/directdoc.asp?DDFDocuments/u/G/TBTN26/BRA1624.docx</v>
      </c>
      <c r="U477" t="str">
        <f>HYPERLINK("https://docs.wto.org/imrd/directdoc.asp?DDFDocuments/v/G/TBTN26/BRA1624.docx", "https://docs.wto.org/imrd/directdoc.asp?DDFDocuments/v/G/TBTN26/BRA1624.docx")</f>
        <v>https://docs.wto.org/imrd/directdoc.asp?DDFDocuments/v/G/TBTN26/BRA1624.docx</v>
      </c>
      <c r="V477" t="s">
        <v>46</v>
      </c>
      <c r="W477" t="s">
        <v>47</v>
      </c>
      <c r="X477" t="s">
        <v>47</v>
      </c>
      <c r="Y477" t="s">
        <v>47</v>
      </c>
      <c r="Z477" t="s">
        <v>47</v>
      </c>
      <c r="AA477" t="s">
        <v>47</v>
      </c>
      <c r="AB477" t="s">
        <v>47</v>
      </c>
      <c r="AC477" s="2" t="s">
        <v>41</v>
      </c>
      <c r="AD477" t="s">
        <v>41</v>
      </c>
      <c r="AE477" t="s">
        <v>41</v>
      </c>
      <c r="AF477" t="s">
        <v>41</v>
      </c>
      <c r="AG477" t="s">
        <v>41</v>
      </c>
      <c r="AH477" t="s">
        <v>41</v>
      </c>
      <c r="AI477" s="2" t="s">
        <v>41</v>
      </c>
    </row>
    <row r="478" spans="1:35" ht="60" x14ac:dyDescent="0.25">
      <c r="A478" s="8" t="s">
        <v>2020</v>
      </c>
      <c r="B478" s="6" t="s">
        <v>321</v>
      </c>
      <c r="C478" s="7">
        <v>46085</v>
      </c>
      <c r="D478" s="9" t="str">
        <f>HYPERLINK("https://www.epingalert.org/en/Search?viewData= G/TBT/N/JPN/903"," G/TBT/N/JPN/903")</f>
        <v xml:space="preserve"> G/TBT/N/JPN/903</v>
      </c>
      <c r="E478" s="8" t="s">
        <v>2018</v>
      </c>
      <c r="F478" s="8" t="s">
        <v>2019</v>
      </c>
      <c r="H478" s="8" t="s">
        <v>110</v>
      </c>
      <c r="I478" s="8" t="s">
        <v>111</v>
      </c>
      <c r="J478" s="8" t="s">
        <v>65</v>
      </c>
      <c r="K478" s="8" t="s">
        <v>2021</v>
      </c>
      <c r="L478" s="8" t="s">
        <v>76</v>
      </c>
      <c r="M478" s="6"/>
      <c r="N478" s="7" t="s">
        <v>41</v>
      </c>
      <c r="O478" s="7">
        <v>46085</v>
      </c>
      <c r="P478" s="7">
        <v>46095</v>
      </c>
      <c r="Q478" s="6" t="s">
        <v>44</v>
      </c>
      <c r="R478" s="8" t="s">
        <v>2022</v>
      </c>
      <c r="S478" t="str">
        <f>HYPERLINK("https://docs.wto.org/imrd/directdoc.asp?DDFDocuments/t/G/TBTN26/JPN903.docx", "https://docs.wto.org/imrd/directdoc.asp?DDFDocuments/t/G/TBTN26/JPN903.docx")</f>
        <v>https://docs.wto.org/imrd/directdoc.asp?DDFDocuments/t/G/TBTN26/JPN903.docx</v>
      </c>
      <c r="T478" t="str">
        <f>HYPERLINK("https://docs.wto.org/imrd/directdoc.asp?DDFDocuments/u/G/TBTN26/JPN903.docx", "https://docs.wto.org/imrd/directdoc.asp?DDFDocuments/u/G/TBTN26/JPN903.docx")</f>
        <v>https://docs.wto.org/imrd/directdoc.asp?DDFDocuments/u/G/TBTN26/JPN903.docx</v>
      </c>
      <c r="U478" t="str">
        <f>HYPERLINK("https://docs.wto.org/imrd/directdoc.asp?DDFDocuments/v/G/TBTN26/JPN903.docx", "https://docs.wto.org/imrd/directdoc.asp?DDFDocuments/v/G/TBTN26/JPN903.docx")</f>
        <v>https://docs.wto.org/imrd/directdoc.asp?DDFDocuments/v/G/TBTN26/JPN903.docx</v>
      </c>
      <c r="V478" t="s">
        <v>47</v>
      </c>
      <c r="W478" t="s">
        <v>46</v>
      </c>
      <c r="X478" t="s">
        <v>47</v>
      </c>
      <c r="Y478" t="s">
        <v>47</v>
      </c>
      <c r="Z478" t="s">
        <v>47</v>
      </c>
      <c r="AA478" t="s">
        <v>47</v>
      </c>
      <c r="AB478" t="s">
        <v>47</v>
      </c>
      <c r="AC478" s="2" t="s">
        <v>2023</v>
      </c>
      <c r="AD478" t="s">
        <v>41</v>
      </c>
      <c r="AE478" t="s">
        <v>41</v>
      </c>
      <c r="AF478" t="s">
        <v>41</v>
      </c>
      <c r="AG478" t="s">
        <v>41</v>
      </c>
      <c r="AH478" t="s">
        <v>41</v>
      </c>
      <c r="AI478" s="2" t="s">
        <v>41</v>
      </c>
    </row>
    <row r="479" spans="1:35" ht="150" x14ac:dyDescent="0.25">
      <c r="A479" s="8" t="s">
        <v>2026</v>
      </c>
      <c r="B479" s="6" t="s">
        <v>283</v>
      </c>
      <c r="C479" s="7">
        <v>46085</v>
      </c>
      <c r="D479" s="9" t="str">
        <f>HYPERLINK("https://www.epingalert.org/en/Search?viewData= G/TBT/N/KEN/1992"," G/TBT/N/KEN/1992")</f>
        <v xml:space="preserve"> G/TBT/N/KEN/1992</v>
      </c>
      <c r="E479" s="8" t="s">
        <v>2024</v>
      </c>
      <c r="F479" s="8" t="s">
        <v>2025</v>
      </c>
      <c r="H479" s="8" t="s">
        <v>41</v>
      </c>
      <c r="I479" s="8" t="s">
        <v>2027</v>
      </c>
      <c r="J479" s="8" t="s">
        <v>53</v>
      </c>
      <c r="K479" s="8" t="s">
        <v>41</v>
      </c>
      <c r="L479" s="8" t="s">
        <v>41</v>
      </c>
      <c r="M479" s="6"/>
      <c r="N479" s="7">
        <v>46145</v>
      </c>
      <c r="O479" s="7">
        <v>46203</v>
      </c>
      <c r="P479" s="7" t="s">
        <v>42</v>
      </c>
      <c r="Q479" s="6" t="s">
        <v>44</v>
      </c>
      <c r="R479" s="8" t="s">
        <v>2028</v>
      </c>
      <c r="S479" t="str">
        <f>HYPERLINK("https://docs.wto.org/imrd/directdoc.asp?DDFDocuments/t/G/TBTN26/KEN1992.docx", "https://docs.wto.org/imrd/directdoc.asp?DDFDocuments/t/G/TBTN26/KEN1992.docx")</f>
        <v>https://docs.wto.org/imrd/directdoc.asp?DDFDocuments/t/G/TBTN26/KEN1992.docx</v>
      </c>
      <c r="T479" t="str">
        <f>HYPERLINK("https://docs.wto.org/imrd/directdoc.asp?DDFDocuments/u/G/TBTN26/KEN1992.docx", "https://docs.wto.org/imrd/directdoc.asp?DDFDocuments/u/G/TBTN26/KEN1992.docx")</f>
        <v>https://docs.wto.org/imrd/directdoc.asp?DDFDocuments/u/G/TBTN26/KEN1992.docx</v>
      </c>
      <c r="U479" t="str">
        <f>HYPERLINK("https://docs.wto.org/imrd/directdoc.asp?DDFDocuments/v/G/TBTN26/KEN1992.docx", "https://docs.wto.org/imrd/directdoc.asp?DDFDocuments/v/G/TBTN26/KEN1992.docx")</f>
        <v>https://docs.wto.org/imrd/directdoc.asp?DDFDocuments/v/G/TBTN26/KEN1992.docx</v>
      </c>
      <c r="V479" t="s">
        <v>46</v>
      </c>
      <c r="W479" t="s">
        <v>47</v>
      </c>
      <c r="X479" t="s">
        <v>47</v>
      </c>
      <c r="Y479" t="s">
        <v>47</v>
      </c>
      <c r="Z479" t="s">
        <v>47</v>
      </c>
      <c r="AA479" t="s">
        <v>47</v>
      </c>
      <c r="AB479" t="s">
        <v>47</v>
      </c>
      <c r="AC479" s="2" t="s">
        <v>2029</v>
      </c>
      <c r="AD479" t="s">
        <v>41</v>
      </c>
      <c r="AE479" t="s">
        <v>41</v>
      </c>
      <c r="AF479" t="s">
        <v>41</v>
      </c>
      <c r="AG479" t="s">
        <v>41</v>
      </c>
      <c r="AH479" t="s">
        <v>41</v>
      </c>
      <c r="AI479" s="2" t="s">
        <v>41</v>
      </c>
    </row>
    <row r="480" spans="1:35" ht="195" x14ac:dyDescent="0.25">
      <c r="A480" s="8" t="s">
        <v>2032</v>
      </c>
      <c r="B480" s="6" t="s">
        <v>1056</v>
      </c>
      <c r="C480" s="7">
        <v>46084</v>
      </c>
      <c r="D480" s="9" t="str">
        <f>HYPERLINK("https://www.epingalert.org/en/Search?viewData= G/TBT/N/PAN/156"," G/TBT/N/PAN/156")</f>
        <v xml:space="preserve"> G/TBT/N/PAN/156</v>
      </c>
      <c r="E480" s="8" t="s">
        <v>2030</v>
      </c>
      <c r="F480" s="8" t="s">
        <v>2031</v>
      </c>
      <c r="H480" s="8" t="s">
        <v>41</v>
      </c>
      <c r="I480" s="8" t="s">
        <v>2033</v>
      </c>
      <c r="J480" s="8" t="s">
        <v>163</v>
      </c>
      <c r="K480" s="8" t="s">
        <v>41</v>
      </c>
      <c r="L480" s="8" t="s">
        <v>55</v>
      </c>
      <c r="M480" s="6"/>
      <c r="N480" s="7">
        <v>46144</v>
      </c>
      <c r="O480" s="7" t="s">
        <v>42</v>
      </c>
      <c r="P480" s="7" t="s">
        <v>42</v>
      </c>
      <c r="Q480" s="6" t="s">
        <v>44</v>
      </c>
      <c r="R480" s="8" t="s">
        <v>2034</v>
      </c>
      <c r="S480" t="str">
        <f>HYPERLINK("https://docs.wto.org/imrd/directdoc.asp?DDFDocuments/t/G/TBTN26/PAN156.docx", "https://docs.wto.org/imrd/directdoc.asp?DDFDocuments/t/G/TBTN26/PAN156.docx")</f>
        <v>https://docs.wto.org/imrd/directdoc.asp?DDFDocuments/t/G/TBTN26/PAN156.docx</v>
      </c>
      <c r="T480" t="str">
        <f>HYPERLINK("https://docs.wto.org/imrd/directdoc.asp?DDFDocuments/u/G/TBTN26/PAN156.docx", "https://docs.wto.org/imrd/directdoc.asp?DDFDocuments/u/G/TBTN26/PAN156.docx")</f>
        <v>https://docs.wto.org/imrd/directdoc.asp?DDFDocuments/u/G/TBTN26/PAN156.docx</v>
      </c>
      <c r="U480" t="str">
        <f>HYPERLINK("https://docs.wto.org/imrd/directdoc.asp?DDFDocuments/v/G/TBTN26/PAN156.docx", "https://docs.wto.org/imrd/directdoc.asp?DDFDocuments/v/G/TBTN26/PAN156.docx")</f>
        <v>https://docs.wto.org/imrd/directdoc.asp?DDFDocuments/v/G/TBTN26/PAN156.docx</v>
      </c>
      <c r="V480" t="s">
        <v>46</v>
      </c>
      <c r="W480" t="s">
        <v>47</v>
      </c>
      <c r="X480" t="s">
        <v>47</v>
      </c>
      <c r="Y480" t="s">
        <v>47</v>
      </c>
      <c r="Z480" t="s">
        <v>47</v>
      </c>
      <c r="AA480" t="s">
        <v>47</v>
      </c>
      <c r="AB480" t="s">
        <v>47</v>
      </c>
      <c r="AC480" s="2" t="s">
        <v>2035</v>
      </c>
      <c r="AD480" t="s">
        <v>41</v>
      </c>
      <c r="AE480" t="s">
        <v>41</v>
      </c>
      <c r="AF480" t="s">
        <v>41</v>
      </c>
      <c r="AG480" t="s">
        <v>41</v>
      </c>
      <c r="AH480" t="s">
        <v>41</v>
      </c>
      <c r="AI480" s="2" t="s">
        <v>41</v>
      </c>
    </row>
    <row r="481" spans="1:35" ht="315" x14ac:dyDescent="0.25">
      <c r="A481" s="8" t="s">
        <v>2038</v>
      </c>
      <c r="B481" s="6" t="s">
        <v>1056</v>
      </c>
      <c r="C481" s="7">
        <v>46084</v>
      </c>
      <c r="D481" s="9" t="str">
        <f>HYPERLINK("https://www.epingalert.org/en/Search?viewData= G/TBT/N/PAN/157"," G/TBT/N/PAN/157")</f>
        <v xml:space="preserve"> G/TBT/N/PAN/157</v>
      </c>
      <c r="E481" s="8" t="s">
        <v>2036</v>
      </c>
      <c r="F481" s="8" t="s">
        <v>2037</v>
      </c>
      <c r="H481" s="8" t="s">
        <v>1702</v>
      </c>
      <c r="I481" s="8" t="s">
        <v>1703</v>
      </c>
      <c r="J481" s="8" t="s">
        <v>163</v>
      </c>
      <c r="K481" s="8" t="s">
        <v>41</v>
      </c>
      <c r="L481" s="8" t="s">
        <v>55</v>
      </c>
      <c r="M481" s="6"/>
      <c r="N481" s="7">
        <v>46144</v>
      </c>
      <c r="O481" s="7" t="s">
        <v>42</v>
      </c>
      <c r="P481" s="7" t="s">
        <v>42</v>
      </c>
      <c r="Q481" s="6" t="s">
        <v>44</v>
      </c>
      <c r="R481" s="8" t="s">
        <v>2039</v>
      </c>
      <c r="S481" t="str">
        <f>HYPERLINK("https://docs.wto.org/imrd/directdoc.asp?DDFDocuments/t/G/TBTN26/PAN157.docx", "https://docs.wto.org/imrd/directdoc.asp?DDFDocuments/t/G/TBTN26/PAN157.docx")</f>
        <v>https://docs.wto.org/imrd/directdoc.asp?DDFDocuments/t/G/TBTN26/PAN157.docx</v>
      </c>
      <c r="T481" t="str">
        <f>HYPERLINK("https://docs.wto.org/imrd/directdoc.asp?DDFDocuments/u/G/TBTN26/PAN157.docx", "https://docs.wto.org/imrd/directdoc.asp?DDFDocuments/u/G/TBTN26/PAN157.docx")</f>
        <v>https://docs.wto.org/imrd/directdoc.asp?DDFDocuments/u/G/TBTN26/PAN157.docx</v>
      </c>
      <c r="U481" t="str">
        <f>HYPERLINK("https://docs.wto.org/imrd/directdoc.asp?DDFDocuments/v/G/TBTN26/PAN157.docx", "https://docs.wto.org/imrd/directdoc.asp?DDFDocuments/v/G/TBTN26/PAN157.docx")</f>
        <v>https://docs.wto.org/imrd/directdoc.asp?DDFDocuments/v/G/TBTN26/PAN157.docx</v>
      </c>
      <c r="V481" t="s">
        <v>46</v>
      </c>
      <c r="W481" t="s">
        <v>47</v>
      </c>
      <c r="X481" t="s">
        <v>47</v>
      </c>
      <c r="Y481" t="s">
        <v>47</v>
      </c>
      <c r="Z481" t="s">
        <v>47</v>
      </c>
      <c r="AA481" t="s">
        <v>47</v>
      </c>
      <c r="AB481" t="s">
        <v>47</v>
      </c>
      <c r="AC481" s="2" t="s">
        <v>2040</v>
      </c>
      <c r="AD481" t="s">
        <v>41</v>
      </c>
      <c r="AE481" t="s">
        <v>41</v>
      </c>
      <c r="AF481" t="s">
        <v>41</v>
      </c>
      <c r="AG481" t="s">
        <v>41</v>
      </c>
      <c r="AH481" t="s">
        <v>41</v>
      </c>
      <c r="AI481" s="2" t="s">
        <v>41</v>
      </c>
    </row>
    <row r="482" spans="1:35" ht="285" x14ac:dyDescent="0.25">
      <c r="A482" s="8" t="s">
        <v>2038</v>
      </c>
      <c r="B482" s="6" t="s">
        <v>1056</v>
      </c>
      <c r="C482" s="7">
        <v>46084</v>
      </c>
      <c r="D482" s="9" t="str">
        <f>HYPERLINK("https://www.epingalert.org/en/Search?viewData= G/TBT/N/PAN/158"," G/TBT/N/PAN/158")</f>
        <v xml:space="preserve"> G/TBT/N/PAN/158</v>
      </c>
      <c r="E482" s="8" t="s">
        <v>2041</v>
      </c>
      <c r="F482" s="8" t="s">
        <v>2042</v>
      </c>
      <c r="H482" s="8" t="s">
        <v>1702</v>
      </c>
      <c r="I482" s="8" t="s">
        <v>1703</v>
      </c>
      <c r="J482" s="8" t="s">
        <v>163</v>
      </c>
      <c r="K482" s="8" t="s">
        <v>41</v>
      </c>
      <c r="L482" s="8" t="s">
        <v>55</v>
      </c>
      <c r="M482" s="6"/>
      <c r="N482" s="7">
        <v>46144</v>
      </c>
      <c r="O482" s="7" t="s">
        <v>42</v>
      </c>
      <c r="P482" s="7" t="s">
        <v>42</v>
      </c>
      <c r="Q482" s="6" t="s">
        <v>44</v>
      </c>
      <c r="R482" s="8" t="s">
        <v>2043</v>
      </c>
      <c r="S482" t="str">
        <f>HYPERLINK("https://docs.wto.org/imrd/directdoc.asp?DDFDocuments/t/G/TBTN26/PAN158.docx", "https://docs.wto.org/imrd/directdoc.asp?DDFDocuments/t/G/TBTN26/PAN158.docx")</f>
        <v>https://docs.wto.org/imrd/directdoc.asp?DDFDocuments/t/G/TBTN26/PAN158.docx</v>
      </c>
      <c r="T482" t="str">
        <f>HYPERLINK("https://docs.wto.org/imrd/directdoc.asp?DDFDocuments/u/G/TBTN26/PAN158.docx", "https://docs.wto.org/imrd/directdoc.asp?DDFDocuments/u/G/TBTN26/PAN158.docx")</f>
        <v>https://docs.wto.org/imrd/directdoc.asp?DDFDocuments/u/G/TBTN26/PAN158.docx</v>
      </c>
      <c r="U482" t="str">
        <f>HYPERLINK("https://docs.wto.org/imrd/directdoc.asp?DDFDocuments/v/G/TBTN26/PAN158.docx", "https://docs.wto.org/imrd/directdoc.asp?DDFDocuments/v/G/TBTN26/PAN158.docx")</f>
        <v>https://docs.wto.org/imrd/directdoc.asp?DDFDocuments/v/G/TBTN26/PAN158.docx</v>
      </c>
      <c r="V482" t="s">
        <v>46</v>
      </c>
      <c r="W482" t="s">
        <v>47</v>
      </c>
      <c r="X482" t="s">
        <v>47</v>
      </c>
      <c r="Y482" t="s">
        <v>47</v>
      </c>
      <c r="Z482" t="s">
        <v>47</v>
      </c>
      <c r="AA482" t="s">
        <v>47</v>
      </c>
      <c r="AB482" t="s">
        <v>47</v>
      </c>
      <c r="AC482" s="2" t="s">
        <v>2044</v>
      </c>
      <c r="AD482" t="s">
        <v>41</v>
      </c>
      <c r="AE482" t="s">
        <v>41</v>
      </c>
      <c r="AF482" t="s">
        <v>41</v>
      </c>
      <c r="AG482" t="s">
        <v>41</v>
      </c>
      <c r="AH482" t="s">
        <v>41</v>
      </c>
      <c r="AI482" s="2" t="s">
        <v>41</v>
      </c>
    </row>
    <row r="483" spans="1:35" ht="225" x14ac:dyDescent="0.25">
      <c r="A483" s="8" t="s">
        <v>2047</v>
      </c>
      <c r="B483" s="6" t="s">
        <v>1056</v>
      </c>
      <c r="C483" s="7">
        <v>46084</v>
      </c>
      <c r="D483" s="9" t="str">
        <f>HYPERLINK("https://www.epingalert.org/en/Search?viewData= G/TBT/N/PAN/159"," G/TBT/N/PAN/159")</f>
        <v xml:space="preserve"> G/TBT/N/PAN/159</v>
      </c>
      <c r="E483" s="8" t="s">
        <v>2045</v>
      </c>
      <c r="F483" s="8" t="s">
        <v>2046</v>
      </c>
      <c r="H483" s="8" t="s">
        <v>41</v>
      </c>
      <c r="I483" s="8" t="s">
        <v>52</v>
      </c>
      <c r="J483" s="8" t="s">
        <v>163</v>
      </c>
      <c r="K483" s="8" t="s">
        <v>41</v>
      </c>
      <c r="L483" s="8" t="s">
        <v>55</v>
      </c>
      <c r="M483" s="6"/>
      <c r="N483" s="7">
        <v>46144</v>
      </c>
      <c r="O483" s="7" t="s">
        <v>42</v>
      </c>
      <c r="P483" s="7" t="s">
        <v>42</v>
      </c>
      <c r="Q483" s="6" t="s">
        <v>44</v>
      </c>
      <c r="R483" s="8" t="s">
        <v>2048</v>
      </c>
      <c r="S483" t="str">
        <f>HYPERLINK("https://docs.wto.org/imrd/directdoc.asp?DDFDocuments/t/G/TBTN26/PAN159.docx", "https://docs.wto.org/imrd/directdoc.asp?DDFDocuments/t/G/TBTN26/PAN159.docx")</f>
        <v>https://docs.wto.org/imrd/directdoc.asp?DDFDocuments/t/G/TBTN26/PAN159.docx</v>
      </c>
      <c r="T483" t="str">
        <f>HYPERLINK("https://docs.wto.org/imrd/directdoc.asp?DDFDocuments/u/G/TBTN26/PAN159.docx", "https://docs.wto.org/imrd/directdoc.asp?DDFDocuments/u/G/TBTN26/PAN159.docx")</f>
        <v>https://docs.wto.org/imrd/directdoc.asp?DDFDocuments/u/G/TBTN26/PAN159.docx</v>
      </c>
      <c r="U483" t="str">
        <f>HYPERLINK("https://docs.wto.org/imrd/directdoc.asp?DDFDocuments/v/G/TBTN26/PAN159.docx", "https://docs.wto.org/imrd/directdoc.asp?DDFDocuments/v/G/TBTN26/PAN159.docx")</f>
        <v>https://docs.wto.org/imrd/directdoc.asp?DDFDocuments/v/G/TBTN26/PAN159.docx</v>
      </c>
      <c r="V483" t="s">
        <v>46</v>
      </c>
      <c r="W483" t="s">
        <v>47</v>
      </c>
      <c r="X483" t="s">
        <v>47</v>
      </c>
      <c r="Y483" t="s">
        <v>47</v>
      </c>
      <c r="Z483" t="s">
        <v>47</v>
      </c>
      <c r="AA483" t="s">
        <v>47</v>
      </c>
      <c r="AB483" t="s">
        <v>47</v>
      </c>
      <c r="AC483" s="2" t="s">
        <v>2049</v>
      </c>
      <c r="AD483" t="s">
        <v>41</v>
      </c>
      <c r="AE483" t="s">
        <v>41</v>
      </c>
      <c r="AF483" t="s">
        <v>41</v>
      </c>
      <c r="AG483" t="s">
        <v>41</v>
      </c>
      <c r="AH483" t="s">
        <v>41</v>
      </c>
      <c r="AI483" s="2" t="s">
        <v>41</v>
      </c>
    </row>
    <row r="484" spans="1:35" ht="120" x14ac:dyDescent="0.25">
      <c r="A484" s="8" t="s">
        <v>146</v>
      </c>
      <c r="B484" s="6" t="s">
        <v>143</v>
      </c>
      <c r="C484" s="7">
        <v>46084</v>
      </c>
      <c r="D484" s="9" t="str">
        <f>HYPERLINK("https://www.epingalert.org/en/Search?viewData= G/TBT/N/PHL/358"," G/TBT/N/PHL/358")</f>
        <v xml:space="preserve"> G/TBT/N/PHL/358</v>
      </c>
      <c r="E484" s="8" t="s">
        <v>2050</v>
      </c>
      <c r="F484" s="8" t="s">
        <v>2051</v>
      </c>
      <c r="H484" s="8" t="s">
        <v>41</v>
      </c>
      <c r="I484" s="8" t="s">
        <v>111</v>
      </c>
      <c r="J484" s="8" t="s">
        <v>75</v>
      </c>
      <c r="K484" s="8" t="s">
        <v>41</v>
      </c>
      <c r="L484" s="8" t="s">
        <v>76</v>
      </c>
      <c r="M484" s="6"/>
      <c r="N484" s="7">
        <v>46127</v>
      </c>
      <c r="O484" s="7" t="s">
        <v>42</v>
      </c>
      <c r="P484" s="7">
        <v>46157</v>
      </c>
      <c r="Q484" s="6" t="s">
        <v>44</v>
      </c>
      <c r="R484" s="8" t="s">
        <v>2052</v>
      </c>
      <c r="S484" t="str">
        <f>HYPERLINK("https://docs.wto.org/imrd/directdoc.asp?DDFDocuments/t/G/TBTN26/PHL358.docx", "https://docs.wto.org/imrd/directdoc.asp?DDFDocuments/t/G/TBTN26/PHL358.docx")</f>
        <v>https://docs.wto.org/imrd/directdoc.asp?DDFDocuments/t/G/TBTN26/PHL358.docx</v>
      </c>
      <c r="T484" t="str">
        <f>HYPERLINK("https://docs.wto.org/imrd/directdoc.asp?DDFDocuments/u/G/TBTN26/PHL358.docx", "https://docs.wto.org/imrd/directdoc.asp?DDFDocuments/u/G/TBTN26/PHL358.docx")</f>
        <v>https://docs.wto.org/imrd/directdoc.asp?DDFDocuments/u/G/TBTN26/PHL358.docx</v>
      </c>
      <c r="U484" t="str">
        <f>HYPERLINK("https://docs.wto.org/imrd/directdoc.asp?DDFDocuments/v/G/TBTN26/PHL358.docx", "https://docs.wto.org/imrd/directdoc.asp?DDFDocuments/v/G/TBTN26/PHL358.docx")</f>
        <v>https://docs.wto.org/imrd/directdoc.asp?DDFDocuments/v/G/TBTN26/PHL358.docx</v>
      </c>
      <c r="V484" t="s">
        <v>46</v>
      </c>
      <c r="W484" t="s">
        <v>47</v>
      </c>
      <c r="X484" t="s">
        <v>47</v>
      </c>
      <c r="Y484" t="s">
        <v>47</v>
      </c>
      <c r="Z484" t="s">
        <v>47</v>
      </c>
      <c r="AA484" t="s">
        <v>47</v>
      </c>
      <c r="AB484" t="s">
        <v>47</v>
      </c>
      <c r="AC484" s="2" t="s">
        <v>2053</v>
      </c>
      <c r="AD484" t="s">
        <v>41</v>
      </c>
      <c r="AE484" t="s">
        <v>41</v>
      </c>
      <c r="AF484" t="s">
        <v>41</v>
      </c>
      <c r="AG484" t="s">
        <v>41</v>
      </c>
      <c r="AH484" t="s">
        <v>41</v>
      </c>
      <c r="AI484" s="2" t="s">
        <v>41</v>
      </c>
    </row>
    <row r="485" spans="1:35" ht="45" x14ac:dyDescent="0.25">
      <c r="A485" s="8" t="s">
        <v>2056</v>
      </c>
      <c r="B485" s="6" t="s">
        <v>661</v>
      </c>
      <c r="C485" s="7">
        <v>46083</v>
      </c>
      <c r="D485" s="9" t="str">
        <f>HYPERLINK("https://www.epingalert.org/en/Search?viewData= G/TBT/N/CAN/772"," G/TBT/N/CAN/772")</f>
        <v xml:space="preserve"> G/TBT/N/CAN/772</v>
      </c>
      <c r="E485" s="8" t="s">
        <v>2054</v>
      </c>
      <c r="F485" s="8" t="s">
        <v>2055</v>
      </c>
      <c r="H485" s="8" t="s">
        <v>41</v>
      </c>
      <c r="I485" s="8" t="s">
        <v>2057</v>
      </c>
      <c r="J485" s="8" t="s">
        <v>65</v>
      </c>
      <c r="K485" s="8" t="s">
        <v>2058</v>
      </c>
      <c r="L485" s="8" t="s">
        <v>41</v>
      </c>
      <c r="M485" s="6"/>
      <c r="N485" s="7">
        <v>46171</v>
      </c>
      <c r="O485" s="7" t="s">
        <v>670</v>
      </c>
      <c r="P485" s="7" t="s">
        <v>670</v>
      </c>
      <c r="Q485" s="6" t="s">
        <v>44</v>
      </c>
      <c r="R485" s="8" t="s">
        <v>2059</v>
      </c>
      <c r="S485" t="str">
        <f>HYPERLINK("https://docs.wto.org/imrd/directdoc.asp?DDFDocuments/t/G/TBTN26/CAN772.docx", "https://docs.wto.org/imrd/directdoc.asp?DDFDocuments/t/G/TBTN26/CAN772.docx")</f>
        <v>https://docs.wto.org/imrd/directdoc.asp?DDFDocuments/t/G/TBTN26/CAN772.docx</v>
      </c>
      <c r="T485" t="str">
        <f>HYPERLINK("https://docs.wto.org/imrd/directdoc.asp?DDFDocuments/u/G/TBTN26/CAN772.docx", "https://docs.wto.org/imrd/directdoc.asp?DDFDocuments/u/G/TBTN26/CAN772.docx")</f>
        <v>https://docs.wto.org/imrd/directdoc.asp?DDFDocuments/u/G/TBTN26/CAN772.docx</v>
      </c>
      <c r="U485" t="str">
        <f>HYPERLINK("https://docs.wto.org/imrd/directdoc.asp?DDFDocuments/v/G/TBTN26/CAN772.docx", "https://docs.wto.org/imrd/directdoc.asp?DDFDocuments/v/G/TBTN26/CAN772.docx")</f>
        <v>https://docs.wto.org/imrd/directdoc.asp?DDFDocuments/v/G/TBTN26/CAN772.docx</v>
      </c>
      <c r="V485" t="s">
        <v>46</v>
      </c>
      <c r="W485" t="s">
        <v>47</v>
      </c>
      <c r="X485" t="s">
        <v>46</v>
      </c>
      <c r="Y485" t="s">
        <v>47</v>
      </c>
      <c r="Z485" t="s">
        <v>47</v>
      </c>
      <c r="AA485" t="s">
        <v>47</v>
      </c>
      <c r="AB485" t="s">
        <v>47</v>
      </c>
      <c r="AC485" s="2" t="s">
        <v>670</v>
      </c>
      <c r="AD485" t="s">
        <v>41</v>
      </c>
      <c r="AE485" t="s">
        <v>41</v>
      </c>
      <c r="AF485" t="s">
        <v>41</v>
      </c>
      <c r="AG485" t="s">
        <v>41</v>
      </c>
      <c r="AH485" t="s">
        <v>41</v>
      </c>
      <c r="AI485" s="2" t="s">
        <v>41</v>
      </c>
    </row>
    <row r="486" spans="1:35" ht="45" x14ac:dyDescent="0.25">
      <c r="A486" s="8" t="s">
        <v>2056</v>
      </c>
      <c r="B486" s="6" t="s">
        <v>661</v>
      </c>
      <c r="C486" s="7">
        <v>46083</v>
      </c>
      <c r="D486" s="9" t="str">
        <f>HYPERLINK("https://www.epingalert.org/en/Search?viewData= G/TBT/N/CAN/773"," G/TBT/N/CAN/773")</f>
        <v xml:space="preserve"> G/TBT/N/CAN/773</v>
      </c>
      <c r="E486" s="8" t="s">
        <v>2060</v>
      </c>
      <c r="F486" s="8" t="s">
        <v>2061</v>
      </c>
      <c r="H486" s="8" t="s">
        <v>41</v>
      </c>
      <c r="I486" s="8" t="s">
        <v>2057</v>
      </c>
      <c r="J486" s="8" t="s">
        <v>65</v>
      </c>
      <c r="K486" s="8" t="s">
        <v>2058</v>
      </c>
      <c r="L486" s="8" t="s">
        <v>41</v>
      </c>
      <c r="M486" s="6"/>
      <c r="N486" s="7">
        <v>46171</v>
      </c>
      <c r="O486" s="7" t="s">
        <v>670</v>
      </c>
      <c r="P486" s="7" t="s">
        <v>670</v>
      </c>
      <c r="Q486" s="6" t="s">
        <v>44</v>
      </c>
      <c r="R486" s="8" t="s">
        <v>2059</v>
      </c>
      <c r="S486" t="str">
        <f>HYPERLINK("https://docs.wto.org/imrd/directdoc.asp?DDFDocuments/t/G/TBTN26/CAN773.docx", "https://docs.wto.org/imrd/directdoc.asp?DDFDocuments/t/G/TBTN26/CAN773.docx")</f>
        <v>https://docs.wto.org/imrd/directdoc.asp?DDFDocuments/t/G/TBTN26/CAN773.docx</v>
      </c>
      <c r="T486" t="str">
        <f>HYPERLINK("https://docs.wto.org/imrd/directdoc.asp?DDFDocuments/u/G/TBTN26/CAN773.docx", "https://docs.wto.org/imrd/directdoc.asp?DDFDocuments/u/G/TBTN26/CAN773.docx")</f>
        <v>https://docs.wto.org/imrd/directdoc.asp?DDFDocuments/u/G/TBTN26/CAN773.docx</v>
      </c>
      <c r="U486" t="str">
        <f>HYPERLINK("https://docs.wto.org/imrd/directdoc.asp?DDFDocuments/v/G/TBTN26/CAN773.docx", "https://docs.wto.org/imrd/directdoc.asp?DDFDocuments/v/G/TBTN26/CAN773.docx")</f>
        <v>https://docs.wto.org/imrd/directdoc.asp?DDFDocuments/v/G/TBTN26/CAN773.docx</v>
      </c>
      <c r="V486" t="s">
        <v>46</v>
      </c>
      <c r="W486" t="s">
        <v>47</v>
      </c>
      <c r="X486" t="s">
        <v>46</v>
      </c>
      <c r="Y486" t="s">
        <v>47</v>
      </c>
      <c r="Z486" t="s">
        <v>47</v>
      </c>
      <c r="AA486" t="s">
        <v>47</v>
      </c>
      <c r="AB486" t="s">
        <v>47</v>
      </c>
      <c r="AC486" s="2" t="s">
        <v>670</v>
      </c>
      <c r="AD486" t="s">
        <v>41</v>
      </c>
      <c r="AE486" t="s">
        <v>41</v>
      </c>
      <c r="AF486" t="s">
        <v>41</v>
      </c>
      <c r="AG486" t="s">
        <v>41</v>
      </c>
      <c r="AH486" t="s">
        <v>41</v>
      </c>
      <c r="AI486" s="2" t="s">
        <v>41</v>
      </c>
    </row>
    <row r="487" spans="1:35" ht="135" x14ac:dyDescent="0.25">
      <c r="A487" s="8" t="s">
        <v>2064</v>
      </c>
      <c r="B487" s="6" t="s">
        <v>189</v>
      </c>
      <c r="C487" s="7">
        <v>46083</v>
      </c>
      <c r="D487" s="9" t="str">
        <f>HYPERLINK("https://www.epingalert.org/en/Search?viewData= G/TBT/N/EU/1193"," G/TBT/N/EU/1193")</f>
        <v xml:space="preserve"> G/TBT/N/EU/1193</v>
      </c>
      <c r="E487" s="8" t="s">
        <v>2062</v>
      </c>
      <c r="F487" s="8" t="s">
        <v>2063</v>
      </c>
      <c r="H487" s="8" t="s">
        <v>41</v>
      </c>
      <c r="I487" s="8" t="s">
        <v>102</v>
      </c>
      <c r="J487" s="8" t="s">
        <v>1254</v>
      </c>
      <c r="K487" s="8" t="s">
        <v>2065</v>
      </c>
      <c r="L487" s="8" t="s">
        <v>41</v>
      </c>
      <c r="M487" s="6"/>
      <c r="N487" s="7">
        <v>46143</v>
      </c>
      <c r="O487" s="7" t="s">
        <v>451</v>
      </c>
      <c r="P487" s="7" t="s">
        <v>1263</v>
      </c>
      <c r="Q487" s="6" t="s">
        <v>44</v>
      </c>
      <c r="R487" s="8" t="s">
        <v>2066</v>
      </c>
      <c r="S487" t="str">
        <f>HYPERLINK("https://docs.wto.org/imrd/directdoc.asp?DDFDocuments/t/G/TBTN26/EU1193.docx", "https://docs.wto.org/imrd/directdoc.asp?DDFDocuments/t/G/TBTN26/EU1193.docx")</f>
        <v>https://docs.wto.org/imrd/directdoc.asp?DDFDocuments/t/G/TBTN26/EU1193.docx</v>
      </c>
      <c r="T487" t="str">
        <f>HYPERLINK("https://docs.wto.org/imrd/directdoc.asp?DDFDocuments/u/G/TBTN26/EU1193.docx", "https://docs.wto.org/imrd/directdoc.asp?DDFDocuments/u/G/TBTN26/EU1193.docx")</f>
        <v>https://docs.wto.org/imrd/directdoc.asp?DDFDocuments/u/G/TBTN26/EU1193.docx</v>
      </c>
      <c r="U487" t="str">
        <f>HYPERLINK("https://docs.wto.org/imrd/directdoc.asp?DDFDocuments/v/G/TBTN26/EU1193.docx", "https://docs.wto.org/imrd/directdoc.asp?DDFDocuments/v/G/TBTN26/EU1193.docx")</f>
        <v>https://docs.wto.org/imrd/directdoc.asp?DDFDocuments/v/G/TBTN26/EU1193.docx</v>
      </c>
      <c r="V487" t="s">
        <v>46</v>
      </c>
      <c r="W487" t="s">
        <v>47</v>
      </c>
      <c r="X487" t="s">
        <v>47</v>
      </c>
      <c r="Y487" t="s">
        <v>47</v>
      </c>
      <c r="Z487" t="s">
        <v>47</v>
      </c>
      <c r="AA487" t="s">
        <v>47</v>
      </c>
      <c r="AB487" t="s">
        <v>47</v>
      </c>
      <c r="AC487" s="2" t="s">
        <v>2067</v>
      </c>
      <c r="AD487" t="s">
        <v>41</v>
      </c>
      <c r="AE487" t="s">
        <v>41</v>
      </c>
      <c r="AF487" t="s">
        <v>41</v>
      </c>
      <c r="AG487" t="s">
        <v>41</v>
      </c>
      <c r="AH487" t="s">
        <v>41</v>
      </c>
      <c r="AI487" s="2" t="s">
        <v>41</v>
      </c>
    </row>
    <row r="488" spans="1:35" ht="60" x14ac:dyDescent="0.25">
      <c r="A488" s="8" t="s">
        <v>1253</v>
      </c>
      <c r="B488" s="6" t="s">
        <v>189</v>
      </c>
      <c r="C488" s="7">
        <v>46083</v>
      </c>
      <c r="D488" s="9" t="str">
        <f>HYPERLINK("https://www.epingalert.org/en/Search?viewData= G/TBT/N/EU/1194"," G/TBT/N/EU/1194")</f>
        <v xml:space="preserve"> G/TBT/N/EU/1194</v>
      </c>
      <c r="E488" s="8" t="s">
        <v>2068</v>
      </c>
      <c r="F488" s="8" t="s">
        <v>2069</v>
      </c>
      <c r="H488" s="8" t="s">
        <v>41</v>
      </c>
      <c r="I488" s="8" t="s">
        <v>102</v>
      </c>
      <c r="J488" s="8" t="s">
        <v>1254</v>
      </c>
      <c r="K488" s="8" t="s">
        <v>2070</v>
      </c>
      <c r="L488" s="8" t="s">
        <v>41</v>
      </c>
      <c r="M488" s="6"/>
      <c r="N488" s="7">
        <v>46143</v>
      </c>
      <c r="O488" s="7" t="s">
        <v>473</v>
      </c>
      <c r="P488" s="7" t="s">
        <v>1255</v>
      </c>
      <c r="Q488" s="6" t="s">
        <v>44</v>
      </c>
      <c r="R488" s="8" t="s">
        <v>2071</v>
      </c>
      <c r="S488" t="str">
        <f>HYPERLINK("https://docs.wto.org/imrd/directdoc.asp?DDFDocuments/t/G/TBTN26/EU1194.docx", "https://docs.wto.org/imrd/directdoc.asp?DDFDocuments/t/G/TBTN26/EU1194.docx")</f>
        <v>https://docs.wto.org/imrd/directdoc.asp?DDFDocuments/t/G/TBTN26/EU1194.docx</v>
      </c>
      <c r="T488" t="str">
        <f>HYPERLINK("https://docs.wto.org/imrd/directdoc.asp?DDFDocuments/u/G/TBTN26/EU1194.docx", "https://docs.wto.org/imrd/directdoc.asp?DDFDocuments/u/G/TBTN26/EU1194.docx")</f>
        <v>https://docs.wto.org/imrd/directdoc.asp?DDFDocuments/u/G/TBTN26/EU1194.docx</v>
      </c>
      <c r="U488" t="str">
        <f>HYPERLINK("https://docs.wto.org/imrd/directdoc.asp?DDFDocuments/v/G/TBTN26/EU1194.docx", "https://docs.wto.org/imrd/directdoc.asp?DDFDocuments/v/G/TBTN26/EU1194.docx")</f>
        <v>https://docs.wto.org/imrd/directdoc.asp?DDFDocuments/v/G/TBTN26/EU1194.docx</v>
      </c>
      <c r="V488" t="s">
        <v>46</v>
      </c>
      <c r="W488" t="s">
        <v>47</v>
      </c>
      <c r="X488" t="s">
        <v>47</v>
      </c>
      <c r="Y488" t="s">
        <v>47</v>
      </c>
      <c r="Z488" t="s">
        <v>47</v>
      </c>
      <c r="AA488" t="s">
        <v>47</v>
      </c>
      <c r="AB488" t="s">
        <v>47</v>
      </c>
      <c r="AC488" s="2" t="s">
        <v>2067</v>
      </c>
      <c r="AD488" t="s">
        <v>41</v>
      </c>
      <c r="AE488" t="s">
        <v>41</v>
      </c>
      <c r="AF488" t="s">
        <v>41</v>
      </c>
      <c r="AG488" t="s">
        <v>41</v>
      </c>
      <c r="AH488" t="s">
        <v>41</v>
      </c>
      <c r="AI488" s="2" t="s">
        <v>41</v>
      </c>
    </row>
    <row r="489" spans="1:35" ht="315" x14ac:dyDescent="0.25">
      <c r="A489" s="8" t="s">
        <v>2074</v>
      </c>
      <c r="B489" s="6" t="s">
        <v>596</v>
      </c>
      <c r="C489" s="7">
        <v>46083</v>
      </c>
      <c r="D489" s="9" t="str">
        <f>HYPERLINK("https://www.epingalert.org/en/Search?viewData= G/TBT/N/UKR/371"," G/TBT/N/UKR/371")</f>
        <v xml:space="preserve"> G/TBT/N/UKR/371</v>
      </c>
      <c r="E489" s="8" t="s">
        <v>2072</v>
      </c>
      <c r="F489" s="8" t="s">
        <v>2073</v>
      </c>
      <c r="H489" s="8" t="s">
        <v>2075</v>
      </c>
      <c r="I489" s="8" t="s">
        <v>2076</v>
      </c>
      <c r="J489" s="8" t="s">
        <v>566</v>
      </c>
      <c r="K489" s="8" t="s">
        <v>41</v>
      </c>
      <c r="L489" s="8" t="s">
        <v>55</v>
      </c>
      <c r="M489" s="6"/>
      <c r="N489" s="7">
        <v>46143</v>
      </c>
      <c r="O489" s="7" t="s">
        <v>42</v>
      </c>
      <c r="P489" s="7" t="s">
        <v>2077</v>
      </c>
      <c r="Q489" s="6" t="s">
        <v>44</v>
      </c>
      <c r="R489" s="8" t="s">
        <v>2078</v>
      </c>
      <c r="S489" t="str">
        <f>HYPERLINK("https://docs.wto.org/imrd/directdoc.asp?DDFDocuments/t/G/TBTN26/UKR371.docx", "https://docs.wto.org/imrd/directdoc.asp?DDFDocuments/t/G/TBTN26/UKR371.docx")</f>
        <v>https://docs.wto.org/imrd/directdoc.asp?DDFDocuments/t/G/TBTN26/UKR371.docx</v>
      </c>
      <c r="T489" t="str">
        <f>HYPERLINK("https://docs.wto.org/imrd/directdoc.asp?DDFDocuments/u/G/TBTN26/UKR371.docx", "https://docs.wto.org/imrd/directdoc.asp?DDFDocuments/u/G/TBTN26/UKR371.docx")</f>
        <v>https://docs.wto.org/imrd/directdoc.asp?DDFDocuments/u/G/TBTN26/UKR371.docx</v>
      </c>
      <c r="U489" t="str">
        <f>HYPERLINK("https://docs.wto.org/imrd/directdoc.asp?DDFDocuments/v/G/TBTN26/UKR371.docx", "https://docs.wto.org/imrd/directdoc.asp?DDFDocuments/v/G/TBTN26/UKR371.docx")</f>
        <v>https://docs.wto.org/imrd/directdoc.asp?DDFDocuments/v/G/TBTN26/UKR371.docx</v>
      </c>
      <c r="V489" t="s">
        <v>46</v>
      </c>
      <c r="W489" t="s">
        <v>47</v>
      </c>
      <c r="X489" t="s">
        <v>46</v>
      </c>
      <c r="Y489" t="s">
        <v>47</v>
      </c>
      <c r="Z489" t="s">
        <v>47</v>
      </c>
      <c r="AA489" t="s">
        <v>47</v>
      </c>
      <c r="AB489" t="s">
        <v>47</v>
      </c>
      <c r="AC489" s="2" t="s">
        <v>2079</v>
      </c>
      <c r="AD489" t="s">
        <v>41</v>
      </c>
      <c r="AE489" t="s">
        <v>41</v>
      </c>
      <c r="AF489" t="s">
        <v>41</v>
      </c>
      <c r="AG489" t="s">
        <v>41</v>
      </c>
      <c r="AH489" t="s">
        <v>41</v>
      </c>
      <c r="AI489" s="2" t="s">
        <v>41</v>
      </c>
    </row>
    <row r="490" spans="1:35" ht="285" x14ac:dyDescent="0.25">
      <c r="A490" s="8" t="s">
        <v>2082</v>
      </c>
      <c r="B490" s="6" t="s">
        <v>200</v>
      </c>
      <c r="C490" s="7">
        <v>46083</v>
      </c>
      <c r="D490" s="9" t="str">
        <f>HYPERLINK("https://www.epingalert.org/en/Search?viewData= G/TBT/N/USA/2263"," G/TBT/N/USA/2263")</f>
        <v xml:space="preserve"> G/TBT/N/USA/2263</v>
      </c>
      <c r="E490" s="8" t="s">
        <v>2080</v>
      </c>
      <c r="F490" s="8" t="s">
        <v>2081</v>
      </c>
      <c r="H490" s="8" t="s">
        <v>41</v>
      </c>
      <c r="I490" s="8" t="s">
        <v>2083</v>
      </c>
      <c r="J490" s="8" t="s">
        <v>2084</v>
      </c>
      <c r="K490" s="8" t="s">
        <v>41</v>
      </c>
      <c r="L490" s="8" t="s">
        <v>41</v>
      </c>
      <c r="M490" s="6"/>
      <c r="N490" s="7">
        <v>46140</v>
      </c>
      <c r="O490" s="7" t="s">
        <v>42</v>
      </c>
      <c r="P490" s="7" t="s">
        <v>42</v>
      </c>
      <c r="Q490" s="6" t="s">
        <v>44</v>
      </c>
      <c r="R490" s="8" t="s">
        <v>2085</v>
      </c>
      <c r="S490" t="str">
        <f>HYPERLINK("https://docs.wto.org/imrd/directdoc.asp?DDFDocuments/t/G/TBTN26/USA2263.docx", "https://docs.wto.org/imrd/directdoc.asp?DDFDocuments/t/G/TBTN26/USA2263.docx")</f>
        <v>https://docs.wto.org/imrd/directdoc.asp?DDFDocuments/t/G/TBTN26/USA2263.docx</v>
      </c>
      <c r="T490" t="str">
        <f>HYPERLINK("https://docs.wto.org/imrd/directdoc.asp?DDFDocuments/u/G/TBTN26/USA2263.docx", "https://docs.wto.org/imrd/directdoc.asp?DDFDocuments/u/G/TBTN26/USA2263.docx")</f>
        <v>https://docs.wto.org/imrd/directdoc.asp?DDFDocuments/u/G/TBTN26/USA2263.docx</v>
      </c>
      <c r="U490" t="str">
        <f>HYPERLINK("https://docs.wto.org/imrd/directdoc.asp?DDFDocuments/v/G/TBTN26/USA2263.docx", "https://docs.wto.org/imrd/directdoc.asp?DDFDocuments/v/G/TBTN26/USA2263.docx")</f>
        <v>https://docs.wto.org/imrd/directdoc.asp?DDFDocuments/v/G/TBTN26/USA2263.docx</v>
      </c>
      <c r="V490" t="s">
        <v>46</v>
      </c>
      <c r="W490" t="s">
        <v>47</v>
      </c>
      <c r="X490" t="s">
        <v>46</v>
      </c>
      <c r="Y490" t="s">
        <v>47</v>
      </c>
      <c r="Z490" t="s">
        <v>47</v>
      </c>
      <c r="AA490" t="s">
        <v>47</v>
      </c>
      <c r="AB490" t="s">
        <v>47</v>
      </c>
      <c r="AC490" s="2" t="s">
        <v>2086</v>
      </c>
      <c r="AD490" t="s">
        <v>41</v>
      </c>
      <c r="AE490" t="s">
        <v>41</v>
      </c>
      <c r="AF490" t="s">
        <v>41</v>
      </c>
      <c r="AG490" t="s">
        <v>41</v>
      </c>
      <c r="AH490" t="s">
        <v>41</v>
      </c>
      <c r="AI490" s="2" t="s">
        <v>41</v>
      </c>
    </row>
    <row r="491" spans="1:35" ht="150" x14ac:dyDescent="0.25">
      <c r="A491" s="8" t="s">
        <v>2089</v>
      </c>
      <c r="B491" s="6" t="s">
        <v>200</v>
      </c>
      <c r="C491" s="7">
        <v>46083</v>
      </c>
      <c r="D491" s="9" t="str">
        <f>HYPERLINK("https://www.epingalert.org/en/Search?viewData= G/TBT/N/USA/2264"," G/TBT/N/USA/2264")</f>
        <v xml:space="preserve"> G/TBT/N/USA/2264</v>
      </c>
      <c r="E491" s="8" t="s">
        <v>2087</v>
      </c>
      <c r="F491" s="8" t="s">
        <v>2088</v>
      </c>
      <c r="H491" s="8" t="s">
        <v>41</v>
      </c>
      <c r="I491" s="8" t="s">
        <v>2090</v>
      </c>
      <c r="J491" s="8" t="s">
        <v>194</v>
      </c>
      <c r="K491" s="8" t="s">
        <v>41</v>
      </c>
      <c r="L491" s="8" t="s">
        <v>41</v>
      </c>
      <c r="M491" s="6"/>
      <c r="N491" s="7" t="s">
        <v>41</v>
      </c>
      <c r="O491" s="7">
        <v>46111</v>
      </c>
      <c r="P491" s="7">
        <v>46111</v>
      </c>
      <c r="Q491" s="6" t="s">
        <v>44</v>
      </c>
      <c r="R491" s="8" t="s">
        <v>2091</v>
      </c>
      <c r="S491" t="str">
        <f>HYPERLINK("https://docs.wto.org/imrd/directdoc.asp?DDFDocuments/t/G/TBTN26/USA2264.docx", "https://docs.wto.org/imrd/directdoc.asp?DDFDocuments/t/G/TBTN26/USA2264.docx")</f>
        <v>https://docs.wto.org/imrd/directdoc.asp?DDFDocuments/t/G/TBTN26/USA2264.docx</v>
      </c>
      <c r="T491" t="str">
        <f>HYPERLINK("https://docs.wto.org/imrd/directdoc.asp?DDFDocuments/u/G/TBTN26/USA2264.docx", "https://docs.wto.org/imrd/directdoc.asp?DDFDocuments/u/G/TBTN26/USA2264.docx")</f>
        <v>https://docs.wto.org/imrd/directdoc.asp?DDFDocuments/u/G/TBTN26/USA2264.docx</v>
      </c>
      <c r="U491" t="str">
        <f>HYPERLINK("https://docs.wto.org/imrd/directdoc.asp?DDFDocuments/v/G/TBTN26/USA2264.docx", "https://docs.wto.org/imrd/directdoc.asp?DDFDocuments/v/G/TBTN26/USA2264.docx")</f>
        <v>https://docs.wto.org/imrd/directdoc.asp?DDFDocuments/v/G/TBTN26/USA2264.docx</v>
      </c>
      <c r="V491" t="s">
        <v>47</v>
      </c>
      <c r="W491" t="s">
        <v>47</v>
      </c>
      <c r="X491" t="s">
        <v>47</v>
      </c>
      <c r="Y491" t="s">
        <v>47</v>
      </c>
      <c r="Z491" t="s">
        <v>47</v>
      </c>
      <c r="AA491" t="s">
        <v>47</v>
      </c>
      <c r="AB491" t="s">
        <v>46</v>
      </c>
      <c r="AC491" s="2" t="s">
        <v>2092</v>
      </c>
      <c r="AD491" t="s">
        <v>41</v>
      </c>
      <c r="AE491" t="s">
        <v>41</v>
      </c>
      <c r="AF491" t="s">
        <v>41</v>
      </c>
      <c r="AG491" t="s">
        <v>41</v>
      </c>
      <c r="AH491" t="s">
        <v>41</v>
      </c>
      <c r="AI491" s="2" t="s">
        <v>41</v>
      </c>
    </row>
    <row r="492" spans="1:35" ht="409.5" x14ac:dyDescent="0.25">
      <c r="A492" s="8" t="s">
        <v>2095</v>
      </c>
      <c r="B492" s="6" t="s">
        <v>240</v>
      </c>
      <c r="C492" s="7">
        <v>46083</v>
      </c>
      <c r="D492" s="9" t="str">
        <f>HYPERLINK("https://www.epingalert.org/en/Search?viewData= G/TBT/N/VNM/393"," G/TBT/N/VNM/393")</f>
        <v xml:space="preserve"> G/TBT/N/VNM/393</v>
      </c>
      <c r="E492" s="8" t="s">
        <v>2093</v>
      </c>
      <c r="F492" s="8" t="s">
        <v>2094</v>
      </c>
      <c r="H492" s="8" t="s">
        <v>223</v>
      </c>
      <c r="I492" s="8" t="s">
        <v>224</v>
      </c>
      <c r="J492" s="8" t="s">
        <v>75</v>
      </c>
      <c r="K492" s="8" t="s">
        <v>2096</v>
      </c>
      <c r="L492" s="8" t="s">
        <v>41</v>
      </c>
      <c r="M492" s="6"/>
      <c r="N492" s="7">
        <v>46143</v>
      </c>
      <c r="O492" s="7" t="s">
        <v>42</v>
      </c>
      <c r="P492" s="7">
        <v>46204</v>
      </c>
      <c r="Q492" s="6" t="s">
        <v>44</v>
      </c>
      <c r="R492" s="8" t="s">
        <v>2097</v>
      </c>
      <c r="S492" t="str">
        <f>HYPERLINK("https://docs.wto.org/imrd/directdoc.asp?DDFDocuments/t/G/TBTN26/VNM393.docx", "https://docs.wto.org/imrd/directdoc.asp?DDFDocuments/t/G/TBTN26/VNM393.docx")</f>
        <v>https://docs.wto.org/imrd/directdoc.asp?DDFDocuments/t/G/TBTN26/VNM393.docx</v>
      </c>
      <c r="T492" t="str">
        <f>HYPERLINK("https://docs.wto.org/imrd/directdoc.asp?DDFDocuments/u/G/TBTN26/VNM393.docx", "https://docs.wto.org/imrd/directdoc.asp?DDFDocuments/u/G/TBTN26/VNM393.docx")</f>
        <v>https://docs.wto.org/imrd/directdoc.asp?DDFDocuments/u/G/TBTN26/VNM393.docx</v>
      </c>
      <c r="U492" t="str">
        <f>HYPERLINK("https://docs.wto.org/imrd/directdoc.asp?DDFDocuments/v/G/TBTN26/VNM393.docx", "https://docs.wto.org/imrd/directdoc.asp?DDFDocuments/v/G/TBTN26/VNM393.docx")</f>
        <v>https://docs.wto.org/imrd/directdoc.asp?DDFDocuments/v/G/TBTN26/VNM393.docx</v>
      </c>
      <c r="V492" t="s">
        <v>46</v>
      </c>
      <c r="W492" t="s">
        <v>47</v>
      </c>
      <c r="X492" t="s">
        <v>47</v>
      </c>
      <c r="Y492" t="s">
        <v>47</v>
      </c>
      <c r="Z492" t="s">
        <v>47</v>
      </c>
      <c r="AA492" t="s">
        <v>47</v>
      </c>
      <c r="AB492" t="s">
        <v>47</v>
      </c>
      <c r="AC492" s="2" t="s">
        <v>41</v>
      </c>
      <c r="AD492" t="s">
        <v>41</v>
      </c>
      <c r="AE492" t="s">
        <v>41</v>
      </c>
      <c r="AF492" t="s">
        <v>41</v>
      </c>
      <c r="AG492" t="s">
        <v>41</v>
      </c>
      <c r="AH492" t="s">
        <v>41</v>
      </c>
      <c r="AI492" s="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2026-05-05T07:14:49Z</dcterms:created>
  <dcterms:modified xsi:type="dcterms:W3CDTF">2026-05-05T07:14:49Z</dcterms:modified>
</cp:coreProperties>
</file>