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6\"/>
    </mc:Choice>
  </mc:AlternateContent>
  <xr:revisionPtr revIDLastSave="0" documentId="8_{32698EF2-E528-4798-81F2-74B3DC4BB7E5}" xr6:coauthVersionLast="47" xr6:coauthVersionMax="47" xr10:uidLastSave="{00000000-0000-0000-0000-000000000000}"/>
  <bookViews>
    <workbookView xWindow="-110" yWindow="-110" windowWidth="19420" windowHeight="1150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9" i="1" l="1"/>
  <c r="T369" i="1"/>
  <c r="S369" i="1"/>
  <c r="D369" i="1"/>
  <c r="U368" i="1"/>
  <c r="T368" i="1"/>
  <c r="S368" i="1"/>
  <c r="D368" i="1"/>
  <c r="U367" i="1"/>
  <c r="T367" i="1"/>
  <c r="S367" i="1"/>
  <c r="D367" i="1"/>
  <c r="U366" i="1"/>
  <c r="T366" i="1"/>
  <c r="S366" i="1"/>
  <c r="D366" i="1"/>
  <c r="U365" i="1"/>
  <c r="T365" i="1"/>
  <c r="S365" i="1"/>
  <c r="D365" i="1"/>
  <c r="U364" i="1"/>
  <c r="T364" i="1"/>
  <c r="S364" i="1"/>
  <c r="D364" i="1"/>
  <c r="U363" i="1"/>
  <c r="T363" i="1"/>
  <c r="S363" i="1"/>
  <c r="D363" i="1"/>
  <c r="U362" i="1"/>
  <c r="T362" i="1"/>
  <c r="S362" i="1"/>
  <c r="D362" i="1"/>
  <c r="U361" i="1"/>
  <c r="T361" i="1"/>
  <c r="S361" i="1"/>
  <c r="D361" i="1"/>
  <c r="U360" i="1"/>
  <c r="T360" i="1"/>
  <c r="S360" i="1"/>
  <c r="D360" i="1"/>
  <c r="U359" i="1"/>
  <c r="T359" i="1"/>
  <c r="S359" i="1"/>
  <c r="D359" i="1"/>
  <c r="U358" i="1"/>
  <c r="T358" i="1"/>
  <c r="S358" i="1"/>
  <c r="D358" i="1"/>
  <c r="U357" i="1"/>
  <c r="T357" i="1"/>
  <c r="S357" i="1"/>
  <c r="D357" i="1"/>
  <c r="U356" i="1"/>
  <c r="T356" i="1"/>
  <c r="S356" i="1"/>
  <c r="D356" i="1"/>
  <c r="U355" i="1"/>
  <c r="T355" i="1"/>
  <c r="S355" i="1"/>
  <c r="D355" i="1"/>
  <c r="U354" i="1"/>
  <c r="T354" i="1"/>
  <c r="S354" i="1"/>
  <c r="D354" i="1"/>
  <c r="U353" i="1"/>
  <c r="T353" i="1"/>
  <c r="S353" i="1"/>
  <c r="D353" i="1"/>
  <c r="U352" i="1"/>
  <c r="T352" i="1"/>
  <c r="S352" i="1"/>
  <c r="D352" i="1"/>
  <c r="U351" i="1"/>
  <c r="T351" i="1"/>
  <c r="S351" i="1"/>
  <c r="D351" i="1"/>
  <c r="U350" i="1"/>
  <c r="T350" i="1"/>
  <c r="S350" i="1"/>
  <c r="D350" i="1"/>
  <c r="U349" i="1"/>
  <c r="T349" i="1"/>
  <c r="S349" i="1"/>
  <c r="D349" i="1"/>
  <c r="U348" i="1"/>
  <c r="T348" i="1"/>
  <c r="S348" i="1"/>
  <c r="D348" i="1"/>
  <c r="U347" i="1"/>
  <c r="T347" i="1"/>
  <c r="S347" i="1"/>
  <c r="D347" i="1"/>
  <c r="U346" i="1"/>
  <c r="T346" i="1"/>
  <c r="S346" i="1"/>
  <c r="D346" i="1"/>
  <c r="U345" i="1"/>
  <c r="T345" i="1"/>
  <c r="S345" i="1"/>
  <c r="D345" i="1"/>
  <c r="U344" i="1"/>
  <c r="T344" i="1"/>
  <c r="S344" i="1"/>
  <c r="D344" i="1"/>
  <c r="U343" i="1"/>
  <c r="T343" i="1"/>
  <c r="S343" i="1"/>
  <c r="D343" i="1"/>
  <c r="U342" i="1"/>
  <c r="T342" i="1"/>
  <c r="S342" i="1"/>
  <c r="D342" i="1"/>
  <c r="U341" i="1"/>
  <c r="T341" i="1"/>
  <c r="S341" i="1"/>
  <c r="D341" i="1"/>
  <c r="U340" i="1"/>
  <c r="T340" i="1"/>
  <c r="S340" i="1"/>
  <c r="D340" i="1"/>
  <c r="U339" i="1"/>
  <c r="T339" i="1"/>
  <c r="S339" i="1"/>
  <c r="D339" i="1"/>
  <c r="U338" i="1"/>
  <c r="T338" i="1"/>
  <c r="S338" i="1"/>
  <c r="D338" i="1"/>
  <c r="U337" i="1"/>
  <c r="T337" i="1"/>
  <c r="S337" i="1"/>
  <c r="D337" i="1"/>
  <c r="U336" i="1"/>
  <c r="T336" i="1"/>
  <c r="S336" i="1"/>
  <c r="D336" i="1"/>
  <c r="U335" i="1"/>
  <c r="T335" i="1"/>
  <c r="S335" i="1"/>
  <c r="D335" i="1"/>
  <c r="U334" i="1"/>
  <c r="T334" i="1"/>
  <c r="S334" i="1"/>
  <c r="D334" i="1"/>
  <c r="U333" i="1"/>
  <c r="T333" i="1"/>
  <c r="S333" i="1"/>
  <c r="D333" i="1"/>
  <c r="U332" i="1"/>
  <c r="T332" i="1"/>
  <c r="S332" i="1"/>
  <c r="D332" i="1"/>
  <c r="U331" i="1"/>
  <c r="T331" i="1"/>
  <c r="S331" i="1"/>
  <c r="D331" i="1"/>
  <c r="U330" i="1"/>
  <c r="T330" i="1"/>
  <c r="S330" i="1"/>
  <c r="D330" i="1"/>
  <c r="U329" i="1"/>
  <c r="T329" i="1"/>
  <c r="S329" i="1"/>
  <c r="D329" i="1"/>
  <c r="U328" i="1"/>
  <c r="T328" i="1"/>
  <c r="S328" i="1"/>
  <c r="D328" i="1"/>
  <c r="U327" i="1"/>
  <c r="T327" i="1"/>
  <c r="S327" i="1"/>
  <c r="D327" i="1"/>
  <c r="U326" i="1"/>
  <c r="T326" i="1"/>
  <c r="S326" i="1"/>
  <c r="D326" i="1"/>
  <c r="U325" i="1"/>
  <c r="T325" i="1"/>
  <c r="S325" i="1"/>
  <c r="D325" i="1"/>
  <c r="U324" i="1"/>
  <c r="T324" i="1"/>
  <c r="S324" i="1"/>
  <c r="D324" i="1"/>
  <c r="U323" i="1"/>
  <c r="T323" i="1"/>
  <c r="S323" i="1"/>
  <c r="D323" i="1"/>
  <c r="U322" i="1"/>
  <c r="T322" i="1"/>
  <c r="S322" i="1"/>
  <c r="D322" i="1"/>
  <c r="U321" i="1"/>
  <c r="T321" i="1"/>
  <c r="S321" i="1"/>
  <c r="D321" i="1"/>
  <c r="U320" i="1"/>
  <c r="T320" i="1"/>
  <c r="S320" i="1"/>
  <c r="D320" i="1"/>
  <c r="U319" i="1"/>
  <c r="T319" i="1"/>
  <c r="S319" i="1"/>
  <c r="D319" i="1"/>
  <c r="U318" i="1"/>
  <c r="T318" i="1"/>
  <c r="S318" i="1"/>
  <c r="D318" i="1"/>
  <c r="U317" i="1"/>
  <c r="T317" i="1"/>
  <c r="S317" i="1"/>
  <c r="D317" i="1"/>
  <c r="U316" i="1"/>
  <c r="T316" i="1"/>
  <c r="S316" i="1"/>
  <c r="D316" i="1"/>
  <c r="U315" i="1"/>
  <c r="T315" i="1"/>
  <c r="S315" i="1"/>
  <c r="D315" i="1"/>
  <c r="U314" i="1"/>
  <c r="T314" i="1"/>
  <c r="S314" i="1"/>
  <c r="D314" i="1"/>
  <c r="U313" i="1"/>
  <c r="T313" i="1"/>
  <c r="S313" i="1"/>
  <c r="D313" i="1"/>
  <c r="U312" i="1"/>
  <c r="T312" i="1"/>
  <c r="S312" i="1"/>
  <c r="D312" i="1"/>
  <c r="U311" i="1"/>
  <c r="T311" i="1"/>
  <c r="S311" i="1"/>
  <c r="D311" i="1"/>
  <c r="U310" i="1"/>
  <c r="T310" i="1"/>
  <c r="S310" i="1"/>
  <c r="D310" i="1"/>
  <c r="U309" i="1"/>
  <c r="T309" i="1"/>
  <c r="S309" i="1"/>
  <c r="D309" i="1"/>
  <c r="U308" i="1"/>
  <c r="T308" i="1"/>
  <c r="S308" i="1"/>
  <c r="D308" i="1"/>
  <c r="U307" i="1"/>
  <c r="T307" i="1"/>
  <c r="S307" i="1"/>
  <c r="D307" i="1"/>
  <c r="U306" i="1"/>
  <c r="T306" i="1"/>
  <c r="S306" i="1"/>
  <c r="D306" i="1"/>
  <c r="U305" i="1"/>
  <c r="T305" i="1"/>
  <c r="S305" i="1"/>
  <c r="D305" i="1"/>
  <c r="U304" i="1"/>
  <c r="T304" i="1"/>
  <c r="S304" i="1"/>
  <c r="D304" i="1"/>
  <c r="U303" i="1"/>
  <c r="T303" i="1"/>
  <c r="S303" i="1"/>
  <c r="D303" i="1"/>
  <c r="U302" i="1"/>
  <c r="T302" i="1"/>
  <c r="S302" i="1"/>
  <c r="D302" i="1"/>
  <c r="U301" i="1"/>
  <c r="T301" i="1"/>
  <c r="S301" i="1"/>
  <c r="D301" i="1"/>
  <c r="U300" i="1"/>
  <c r="T300" i="1"/>
  <c r="S300" i="1"/>
  <c r="D300" i="1"/>
  <c r="U299" i="1"/>
  <c r="T299" i="1"/>
  <c r="S299" i="1"/>
  <c r="D299" i="1"/>
  <c r="U298" i="1"/>
  <c r="T298" i="1"/>
  <c r="S298" i="1"/>
  <c r="D298" i="1"/>
  <c r="U297" i="1"/>
  <c r="T297" i="1"/>
  <c r="S297" i="1"/>
  <c r="D297" i="1"/>
  <c r="U296" i="1"/>
  <c r="T296" i="1"/>
  <c r="S296" i="1"/>
  <c r="D296" i="1"/>
  <c r="U295" i="1"/>
  <c r="T295" i="1"/>
  <c r="S295" i="1"/>
  <c r="D295" i="1"/>
  <c r="U294" i="1"/>
  <c r="T294" i="1"/>
  <c r="S294" i="1"/>
  <c r="D294" i="1"/>
  <c r="U293" i="1"/>
  <c r="T293" i="1"/>
  <c r="S293" i="1"/>
  <c r="D293" i="1"/>
  <c r="U292" i="1"/>
  <c r="T292" i="1"/>
  <c r="S292" i="1"/>
  <c r="D292" i="1"/>
  <c r="U291" i="1"/>
  <c r="T291" i="1"/>
  <c r="S291" i="1"/>
  <c r="D291" i="1"/>
  <c r="U290" i="1"/>
  <c r="T290" i="1"/>
  <c r="S290" i="1"/>
  <c r="D290" i="1"/>
  <c r="U289" i="1"/>
  <c r="T289" i="1"/>
  <c r="S289" i="1"/>
  <c r="D289" i="1"/>
  <c r="U288" i="1"/>
  <c r="T288" i="1"/>
  <c r="S288" i="1"/>
  <c r="D288" i="1"/>
  <c r="U287" i="1"/>
  <c r="T287" i="1"/>
  <c r="S287" i="1"/>
  <c r="D287" i="1"/>
  <c r="U286" i="1"/>
  <c r="T286" i="1"/>
  <c r="S286" i="1"/>
  <c r="D286" i="1"/>
  <c r="U285" i="1"/>
  <c r="T285" i="1"/>
  <c r="S285" i="1"/>
  <c r="D285" i="1"/>
  <c r="U284" i="1"/>
  <c r="T284" i="1"/>
  <c r="S284" i="1"/>
  <c r="D284" i="1"/>
  <c r="U283" i="1"/>
  <c r="T283" i="1"/>
  <c r="S283" i="1"/>
  <c r="D283" i="1"/>
  <c r="U282" i="1"/>
  <c r="T282" i="1"/>
  <c r="S282" i="1"/>
  <c r="D282" i="1"/>
  <c r="U281" i="1"/>
  <c r="T281" i="1"/>
  <c r="S281" i="1"/>
  <c r="D281" i="1"/>
  <c r="U280" i="1"/>
  <c r="T280" i="1"/>
  <c r="S280" i="1"/>
  <c r="D280" i="1"/>
  <c r="U279" i="1"/>
  <c r="T279" i="1"/>
  <c r="S279" i="1"/>
  <c r="D279" i="1"/>
  <c r="U278" i="1"/>
  <c r="T278" i="1"/>
  <c r="S278" i="1"/>
  <c r="D278" i="1"/>
  <c r="U277" i="1"/>
  <c r="T277" i="1"/>
  <c r="S277" i="1"/>
  <c r="D277" i="1"/>
  <c r="U276" i="1"/>
  <c r="T276" i="1"/>
  <c r="S276" i="1"/>
  <c r="D276" i="1"/>
  <c r="U275" i="1"/>
  <c r="T275" i="1"/>
  <c r="S275" i="1"/>
  <c r="D275" i="1"/>
  <c r="U274" i="1"/>
  <c r="T274" i="1"/>
  <c r="S274" i="1"/>
  <c r="D274" i="1"/>
  <c r="U273" i="1"/>
  <c r="T273" i="1"/>
  <c r="S273" i="1"/>
  <c r="D273" i="1"/>
  <c r="U272" i="1"/>
  <c r="T272" i="1"/>
  <c r="S272" i="1"/>
  <c r="D272" i="1"/>
  <c r="U271" i="1"/>
  <c r="T271" i="1"/>
  <c r="S271" i="1"/>
  <c r="D271" i="1"/>
  <c r="U270" i="1"/>
  <c r="T270" i="1"/>
  <c r="S270" i="1"/>
  <c r="D270" i="1"/>
  <c r="U269" i="1"/>
  <c r="T269" i="1"/>
  <c r="S269" i="1"/>
  <c r="D269" i="1"/>
  <c r="U268" i="1"/>
  <c r="T268" i="1"/>
  <c r="S268" i="1"/>
  <c r="D268" i="1"/>
  <c r="U267" i="1"/>
  <c r="T267" i="1"/>
  <c r="S267" i="1"/>
  <c r="D267" i="1"/>
  <c r="U266" i="1"/>
  <c r="T266" i="1"/>
  <c r="S266" i="1"/>
  <c r="D266" i="1"/>
  <c r="U265" i="1"/>
  <c r="T265" i="1"/>
  <c r="S265" i="1"/>
  <c r="D265" i="1"/>
  <c r="U264" i="1"/>
  <c r="T264" i="1"/>
  <c r="S264" i="1"/>
  <c r="D264" i="1"/>
  <c r="U263" i="1"/>
  <c r="T263" i="1"/>
  <c r="S263" i="1"/>
  <c r="D263" i="1"/>
  <c r="U262" i="1"/>
  <c r="T262" i="1"/>
  <c r="S262" i="1"/>
  <c r="D262" i="1"/>
  <c r="U261" i="1"/>
  <c r="T261" i="1"/>
  <c r="S261" i="1"/>
  <c r="D261" i="1"/>
  <c r="U260" i="1"/>
  <c r="T260" i="1"/>
  <c r="S260" i="1"/>
  <c r="D260" i="1"/>
  <c r="U259" i="1"/>
  <c r="T259" i="1"/>
  <c r="S259" i="1"/>
  <c r="D259" i="1"/>
  <c r="U258" i="1"/>
  <c r="T258" i="1"/>
  <c r="S258" i="1"/>
  <c r="D258" i="1"/>
  <c r="U257" i="1"/>
  <c r="T257" i="1"/>
  <c r="S257" i="1"/>
  <c r="D257" i="1"/>
  <c r="U256" i="1"/>
  <c r="T256" i="1"/>
  <c r="S256" i="1"/>
  <c r="D256" i="1"/>
  <c r="U255" i="1"/>
  <c r="T255" i="1"/>
  <c r="S255" i="1"/>
  <c r="D255" i="1"/>
  <c r="U254" i="1"/>
  <c r="T254" i="1"/>
  <c r="S254" i="1"/>
  <c r="D254" i="1"/>
  <c r="U253" i="1"/>
  <c r="T253" i="1"/>
  <c r="S253" i="1"/>
  <c r="D253" i="1"/>
  <c r="U252" i="1"/>
  <c r="T252" i="1"/>
  <c r="S252" i="1"/>
  <c r="D252" i="1"/>
  <c r="U251" i="1"/>
  <c r="T251" i="1"/>
  <c r="S251" i="1"/>
  <c r="D251" i="1"/>
  <c r="U250" i="1"/>
  <c r="T250" i="1"/>
  <c r="S250" i="1"/>
  <c r="D250" i="1"/>
  <c r="U249" i="1"/>
  <c r="T249" i="1"/>
  <c r="S249" i="1"/>
  <c r="D249" i="1"/>
  <c r="U248" i="1"/>
  <c r="T248" i="1"/>
  <c r="S248" i="1"/>
  <c r="D248" i="1"/>
  <c r="U247" i="1"/>
  <c r="T247" i="1"/>
  <c r="S247" i="1"/>
  <c r="D247" i="1"/>
  <c r="U246" i="1"/>
  <c r="T246" i="1"/>
  <c r="S246" i="1"/>
  <c r="D246" i="1"/>
  <c r="U245" i="1"/>
  <c r="T245" i="1"/>
  <c r="S245" i="1"/>
  <c r="D245" i="1"/>
  <c r="U244" i="1"/>
  <c r="T244" i="1"/>
  <c r="S244" i="1"/>
  <c r="D244" i="1"/>
  <c r="U243" i="1"/>
  <c r="T243" i="1"/>
  <c r="S243" i="1"/>
  <c r="D243" i="1"/>
  <c r="U242" i="1"/>
  <c r="T242" i="1"/>
  <c r="S242" i="1"/>
  <c r="D242" i="1"/>
  <c r="U241" i="1"/>
  <c r="T241" i="1"/>
  <c r="S241" i="1"/>
  <c r="D241" i="1"/>
  <c r="U240" i="1"/>
  <c r="T240" i="1"/>
  <c r="S240" i="1"/>
  <c r="D240" i="1"/>
  <c r="U239" i="1"/>
  <c r="T239" i="1"/>
  <c r="S239" i="1"/>
  <c r="D239" i="1"/>
  <c r="U238" i="1"/>
  <c r="T238" i="1"/>
  <c r="S238" i="1"/>
  <c r="D238" i="1"/>
  <c r="U237" i="1"/>
  <c r="T237" i="1"/>
  <c r="S237" i="1"/>
  <c r="D237" i="1"/>
  <c r="U236" i="1"/>
  <c r="T236" i="1"/>
  <c r="S236" i="1"/>
  <c r="D236" i="1"/>
  <c r="U235" i="1"/>
  <c r="T235" i="1"/>
  <c r="S235" i="1"/>
  <c r="D235" i="1"/>
  <c r="U234" i="1"/>
  <c r="T234" i="1"/>
  <c r="S234" i="1"/>
  <c r="D234" i="1"/>
  <c r="U233" i="1"/>
  <c r="T233" i="1"/>
  <c r="S233" i="1"/>
  <c r="D233" i="1"/>
  <c r="U232" i="1"/>
  <c r="T232" i="1"/>
  <c r="S232" i="1"/>
  <c r="D232" i="1"/>
  <c r="U231" i="1"/>
  <c r="T231" i="1"/>
  <c r="S231" i="1"/>
  <c r="D231" i="1"/>
  <c r="U230" i="1"/>
  <c r="T230" i="1"/>
  <c r="S230" i="1"/>
  <c r="D230" i="1"/>
  <c r="U229" i="1"/>
  <c r="T229" i="1"/>
  <c r="S229" i="1"/>
  <c r="D229" i="1"/>
  <c r="U228" i="1"/>
  <c r="T228" i="1"/>
  <c r="S228" i="1"/>
  <c r="D228" i="1"/>
  <c r="U227" i="1"/>
  <c r="T227" i="1"/>
  <c r="S227" i="1"/>
  <c r="D227" i="1"/>
  <c r="U226" i="1"/>
  <c r="T226" i="1"/>
  <c r="S226" i="1"/>
  <c r="D226" i="1"/>
  <c r="U225" i="1"/>
  <c r="T225" i="1"/>
  <c r="S225" i="1"/>
  <c r="D225" i="1"/>
  <c r="U224" i="1"/>
  <c r="T224" i="1"/>
  <c r="S224" i="1"/>
  <c r="D224" i="1"/>
  <c r="U223" i="1"/>
  <c r="T223" i="1"/>
  <c r="S223" i="1"/>
  <c r="D223" i="1"/>
  <c r="U222" i="1"/>
  <c r="T222" i="1"/>
  <c r="S222" i="1"/>
  <c r="D222" i="1"/>
  <c r="U221" i="1"/>
  <c r="T221" i="1"/>
  <c r="S221" i="1"/>
  <c r="D221" i="1"/>
  <c r="U220" i="1"/>
  <c r="T220" i="1"/>
  <c r="S220" i="1"/>
  <c r="D220" i="1"/>
  <c r="U219" i="1"/>
  <c r="T219" i="1"/>
  <c r="S219" i="1"/>
  <c r="D219" i="1"/>
  <c r="U218" i="1"/>
  <c r="T218" i="1"/>
  <c r="S218" i="1"/>
  <c r="D218" i="1"/>
  <c r="U217" i="1"/>
  <c r="T217" i="1"/>
  <c r="S217" i="1"/>
  <c r="D217" i="1"/>
  <c r="U216" i="1"/>
  <c r="T216" i="1"/>
  <c r="S216" i="1"/>
  <c r="D216" i="1"/>
  <c r="U215" i="1"/>
  <c r="T215" i="1"/>
  <c r="S215" i="1"/>
  <c r="D215" i="1"/>
  <c r="U214" i="1"/>
  <c r="T214" i="1"/>
  <c r="S214" i="1"/>
  <c r="D214" i="1"/>
  <c r="U213" i="1"/>
  <c r="T213" i="1"/>
  <c r="S213" i="1"/>
  <c r="D213" i="1"/>
  <c r="U212" i="1"/>
  <c r="T212" i="1"/>
  <c r="S212" i="1"/>
  <c r="D212" i="1"/>
  <c r="U211" i="1"/>
  <c r="T211" i="1"/>
  <c r="S211" i="1"/>
  <c r="D211" i="1"/>
  <c r="U210" i="1"/>
  <c r="T210" i="1"/>
  <c r="S210" i="1"/>
  <c r="D210" i="1"/>
  <c r="U209" i="1"/>
  <c r="T209" i="1"/>
  <c r="S209" i="1"/>
  <c r="D209" i="1"/>
  <c r="U208" i="1"/>
  <c r="T208" i="1"/>
  <c r="S208" i="1"/>
  <c r="D208" i="1"/>
  <c r="U207" i="1"/>
  <c r="T207" i="1"/>
  <c r="S207" i="1"/>
  <c r="D207" i="1"/>
  <c r="U206" i="1"/>
  <c r="T206" i="1"/>
  <c r="S206" i="1"/>
  <c r="D206" i="1"/>
  <c r="U205" i="1"/>
  <c r="T205" i="1"/>
  <c r="S205" i="1"/>
  <c r="D205" i="1"/>
  <c r="U204" i="1"/>
  <c r="T204" i="1"/>
  <c r="S204" i="1"/>
  <c r="D204" i="1"/>
  <c r="U203" i="1"/>
  <c r="T203" i="1"/>
  <c r="S203" i="1"/>
  <c r="D203" i="1"/>
  <c r="U202" i="1"/>
  <c r="T202" i="1"/>
  <c r="S202" i="1"/>
  <c r="D202" i="1"/>
  <c r="U201" i="1"/>
  <c r="T201" i="1"/>
  <c r="S201" i="1"/>
  <c r="D201" i="1"/>
  <c r="U200" i="1"/>
  <c r="T200" i="1"/>
  <c r="S200" i="1"/>
  <c r="D200" i="1"/>
  <c r="U199" i="1"/>
  <c r="T199" i="1"/>
  <c r="S199" i="1"/>
  <c r="D199" i="1"/>
  <c r="U198" i="1"/>
  <c r="T198" i="1"/>
  <c r="S198" i="1"/>
  <c r="D198" i="1"/>
  <c r="U197" i="1"/>
  <c r="T197" i="1"/>
  <c r="S197" i="1"/>
  <c r="D197" i="1"/>
  <c r="U196" i="1"/>
  <c r="T196" i="1"/>
  <c r="S196" i="1"/>
  <c r="D196" i="1"/>
  <c r="U195" i="1"/>
  <c r="T195" i="1"/>
  <c r="S195" i="1"/>
  <c r="D195" i="1"/>
  <c r="U194" i="1"/>
  <c r="T194" i="1"/>
  <c r="S194" i="1"/>
  <c r="D194" i="1"/>
  <c r="U193" i="1"/>
  <c r="T193" i="1"/>
  <c r="S193" i="1"/>
  <c r="D193" i="1"/>
  <c r="U192" i="1"/>
  <c r="T192" i="1"/>
  <c r="S192" i="1"/>
  <c r="D192" i="1"/>
  <c r="U191" i="1"/>
  <c r="T191" i="1"/>
  <c r="S191" i="1"/>
  <c r="D191" i="1"/>
  <c r="U190" i="1"/>
  <c r="T190" i="1"/>
  <c r="S190" i="1"/>
  <c r="D190" i="1"/>
  <c r="U189" i="1"/>
  <c r="T189" i="1"/>
  <c r="S189" i="1"/>
  <c r="D189" i="1"/>
  <c r="U188" i="1"/>
  <c r="T188" i="1"/>
  <c r="S188" i="1"/>
  <c r="D188" i="1"/>
  <c r="U187" i="1"/>
  <c r="T187" i="1"/>
  <c r="S187" i="1"/>
  <c r="D187" i="1"/>
  <c r="U186" i="1"/>
  <c r="T186" i="1"/>
  <c r="S186" i="1"/>
  <c r="D186" i="1"/>
  <c r="U185" i="1"/>
  <c r="T185" i="1"/>
  <c r="S185" i="1"/>
  <c r="D185" i="1"/>
  <c r="U184" i="1"/>
  <c r="T184" i="1"/>
  <c r="S184" i="1"/>
  <c r="D184" i="1"/>
  <c r="U183" i="1"/>
  <c r="T183" i="1"/>
  <c r="S183" i="1"/>
  <c r="D183" i="1"/>
  <c r="U182" i="1"/>
  <c r="T182" i="1"/>
  <c r="S182" i="1"/>
  <c r="D182" i="1"/>
  <c r="U181" i="1"/>
  <c r="T181" i="1"/>
  <c r="S181" i="1"/>
  <c r="D181" i="1"/>
  <c r="U180" i="1"/>
  <c r="T180" i="1"/>
  <c r="S180" i="1"/>
  <c r="D180" i="1"/>
  <c r="U179" i="1"/>
  <c r="T179" i="1"/>
  <c r="S179" i="1"/>
  <c r="D179" i="1"/>
  <c r="U178" i="1"/>
  <c r="T178" i="1"/>
  <c r="S178" i="1"/>
  <c r="D178" i="1"/>
  <c r="U177" i="1"/>
  <c r="T177" i="1"/>
  <c r="S177" i="1"/>
  <c r="D177" i="1"/>
  <c r="U176" i="1"/>
  <c r="T176" i="1"/>
  <c r="S176" i="1"/>
  <c r="D176" i="1"/>
  <c r="U175" i="1"/>
  <c r="T175" i="1"/>
  <c r="S175" i="1"/>
  <c r="D175" i="1"/>
  <c r="U174" i="1"/>
  <c r="T174" i="1"/>
  <c r="S174" i="1"/>
  <c r="D174" i="1"/>
  <c r="U173" i="1"/>
  <c r="T173" i="1"/>
  <c r="S173" i="1"/>
  <c r="D173" i="1"/>
  <c r="U172" i="1"/>
  <c r="T172" i="1"/>
  <c r="S172" i="1"/>
  <c r="D172" i="1"/>
  <c r="U171" i="1"/>
  <c r="T171" i="1"/>
  <c r="S171" i="1"/>
  <c r="D171" i="1"/>
  <c r="U170" i="1"/>
  <c r="T170" i="1"/>
  <c r="S170" i="1"/>
  <c r="D170" i="1"/>
  <c r="U169" i="1"/>
  <c r="T169" i="1"/>
  <c r="S169" i="1"/>
  <c r="D169" i="1"/>
  <c r="U168" i="1"/>
  <c r="T168" i="1"/>
  <c r="S168" i="1"/>
  <c r="D168" i="1"/>
  <c r="U167" i="1"/>
  <c r="T167" i="1"/>
  <c r="S167" i="1"/>
  <c r="D167" i="1"/>
  <c r="U166" i="1"/>
  <c r="T166" i="1"/>
  <c r="S166" i="1"/>
  <c r="D166" i="1"/>
  <c r="U165" i="1"/>
  <c r="T165" i="1"/>
  <c r="S165" i="1"/>
  <c r="D165" i="1"/>
  <c r="U164" i="1"/>
  <c r="T164" i="1"/>
  <c r="S164" i="1"/>
  <c r="D164" i="1"/>
  <c r="U163" i="1"/>
  <c r="T163" i="1"/>
  <c r="S163" i="1"/>
  <c r="D163" i="1"/>
  <c r="U162" i="1"/>
  <c r="T162" i="1"/>
  <c r="S162" i="1"/>
  <c r="D162" i="1"/>
  <c r="U161" i="1"/>
  <c r="T161" i="1"/>
  <c r="S161" i="1"/>
  <c r="D161" i="1"/>
  <c r="U160" i="1"/>
  <c r="T160" i="1"/>
  <c r="S160" i="1"/>
  <c r="D160" i="1"/>
  <c r="U159" i="1"/>
  <c r="T159" i="1"/>
  <c r="S159" i="1"/>
  <c r="D159" i="1"/>
  <c r="U158" i="1"/>
  <c r="T158" i="1"/>
  <c r="S158" i="1"/>
  <c r="D158" i="1"/>
  <c r="U157" i="1"/>
  <c r="T157" i="1"/>
  <c r="S157" i="1"/>
  <c r="D157" i="1"/>
  <c r="U156" i="1"/>
  <c r="T156" i="1"/>
  <c r="S156" i="1"/>
  <c r="D156" i="1"/>
  <c r="U155" i="1"/>
  <c r="T155" i="1"/>
  <c r="S155" i="1"/>
  <c r="D155" i="1"/>
  <c r="U154" i="1"/>
  <c r="T154" i="1"/>
  <c r="S154" i="1"/>
  <c r="D154" i="1"/>
  <c r="U153" i="1"/>
  <c r="T153" i="1"/>
  <c r="S153" i="1"/>
  <c r="D153" i="1"/>
  <c r="U152" i="1"/>
  <c r="T152" i="1"/>
  <c r="S152" i="1"/>
  <c r="D152" i="1"/>
  <c r="U151" i="1"/>
  <c r="T151" i="1"/>
  <c r="S151" i="1"/>
  <c r="D151" i="1"/>
  <c r="U150" i="1"/>
  <c r="T150" i="1"/>
  <c r="S150" i="1"/>
  <c r="D150" i="1"/>
  <c r="U149" i="1"/>
  <c r="T149" i="1"/>
  <c r="S149" i="1"/>
  <c r="D149" i="1"/>
  <c r="U148" i="1"/>
  <c r="T148" i="1"/>
  <c r="S148" i="1"/>
  <c r="D148" i="1"/>
  <c r="U147" i="1"/>
  <c r="T147" i="1"/>
  <c r="S147" i="1"/>
  <c r="D147" i="1"/>
  <c r="U146" i="1"/>
  <c r="T146" i="1"/>
  <c r="S146" i="1"/>
  <c r="D146" i="1"/>
  <c r="U145" i="1"/>
  <c r="T145" i="1"/>
  <c r="S145" i="1"/>
  <c r="D145" i="1"/>
  <c r="U144" i="1"/>
  <c r="T144" i="1"/>
  <c r="S144" i="1"/>
  <c r="D144" i="1"/>
  <c r="U143" i="1"/>
  <c r="T143" i="1"/>
  <c r="S143" i="1"/>
  <c r="D143" i="1"/>
  <c r="U142" i="1"/>
  <c r="T142" i="1"/>
  <c r="S142" i="1"/>
  <c r="D142" i="1"/>
  <c r="U141" i="1"/>
  <c r="T141" i="1"/>
  <c r="S141" i="1"/>
  <c r="D141" i="1"/>
  <c r="U140" i="1"/>
  <c r="T140" i="1"/>
  <c r="S140" i="1"/>
  <c r="D140" i="1"/>
  <c r="U139" i="1"/>
  <c r="T139" i="1"/>
  <c r="S139" i="1"/>
  <c r="D139" i="1"/>
  <c r="U138" i="1"/>
  <c r="T138" i="1"/>
  <c r="S138" i="1"/>
  <c r="D138" i="1"/>
  <c r="U137" i="1"/>
  <c r="T137" i="1"/>
  <c r="S137" i="1"/>
  <c r="D137" i="1"/>
  <c r="U136" i="1"/>
  <c r="T136" i="1"/>
  <c r="S136" i="1"/>
  <c r="D136" i="1"/>
  <c r="U135" i="1"/>
  <c r="T135" i="1"/>
  <c r="S135" i="1"/>
  <c r="D135" i="1"/>
  <c r="U134" i="1"/>
  <c r="T134" i="1"/>
  <c r="S134" i="1"/>
  <c r="D134" i="1"/>
  <c r="U133" i="1"/>
  <c r="T133" i="1"/>
  <c r="S133" i="1"/>
  <c r="D133" i="1"/>
  <c r="U132" i="1"/>
  <c r="T132" i="1"/>
  <c r="S132" i="1"/>
  <c r="D132" i="1"/>
  <c r="U131" i="1"/>
  <c r="T131" i="1"/>
  <c r="S131" i="1"/>
  <c r="D131" i="1"/>
  <c r="U130" i="1"/>
  <c r="T130" i="1"/>
  <c r="S130" i="1"/>
  <c r="D130" i="1"/>
  <c r="U129" i="1"/>
  <c r="T129" i="1"/>
  <c r="S129" i="1"/>
  <c r="D129" i="1"/>
  <c r="U128" i="1"/>
  <c r="T128" i="1"/>
  <c r="S128" i="1"/>
  <c r="D128" i="1"/>
  <c r="U127" i="1"/>
  <c r="T127" i="1"/>
  <c r="S127" i="1"/>
  <c r="D127" i="1"/>
  <c r="U126" i="1"/>
  <c r="T126" i="1"/>
  <c r="S126" i="1"/>
  <c r="D126" i="1"/>
  <c r="U125" i="1"/>
  <c r="T125" i="1"/>
  <c r="S125" i="1"/>
  <c r="D125" i="1"/>
  <c r="U124" i="1"/>
  <c r="T124" i="1"/>
  <c r="S124" i="1"/>
  <c r="D124" i="1"/>
  <c r="U123" i="1"/>
  <c r="T123" i="1"/>
  <c r="S123" i="1"/>
  <c r="D123" i="1"/>
  <c r="U122" i="1"/>
  <c r="T122" i="1"/>
  <c r="S122" i="1"/>
  <c r="D122" i="1"/>
  <c r="U121" i="1"/>
  <c r="T121" i="1"/>
  <c r="S121" i="1"/>
  <c r="D121" i="1"/>
  <c r="U120" i="1"/>
  <c r="T120" i="1"/>
  <c r="S120" i="1"/>
  <c r="D120" i="1"/>
  <c r="U119" i="1"/>
  <c r="T119" i="1"/>
  <c r="S119" i="1"/>
  <c r="D119" i="1"/>
  <c r="U118" i="1"/>
  <c r="T118" i="1"/>
  <c r="S118" i="1"/>
  <c r="D118" i="1"/>
  <c r="U117" i="1"/>
  <c r="T117" i="1"/>
  <c r="S117" i="1"/>
  <c r="D117" i="1"/>
  <c r="U116" i="1"/>
  <c r="T116" i="1"/>
  <c r="S116" i="1"/>
  <c r="D116" i="1"/>
  <c r="U115" i="1"/>
  <c r="T115" i="1"/>
  <c r="S115" i="1"/>
  <c r="D115" i="1"/>
  <c r="U114" i="1"/>
  <c r="T114" i="1"/>
  <c r="S114" i="1"/>
  <c r="D114" i="1"/>
  <c r="U113" i="1"/>
  <c r="T113" i="1"/>
  <c r="S113" i="1"/>
  <c r="D113" i="1"/>
  <c r="U112" i="1"/>
  <c r="T112" i="1"/>
  <c r="S112" i="1"/>
  <c r="D112" i="1"/>
  <c r="U111" i="1"/>
  <c r="T111" i="1"/>
  <c r="S111" i="1"/>
  <c r="D111" i="1"/>
  <c r="U110" i="1"/>
  <c r="T110" i="1"/>
  <c r="S110" i="1"/>
  <c r="D110" i="1"/>
  <c r="U109" i="1"/>
  <c r="T109" i="1"/>
  <c r="S109" i="1"/>
  <c r="D109" i="1"/>
  <c r="U108" i="1"/>
  <c r="T108" i="1"/>
  <c r="S108" i="1"/>
  <c r="D108" i="1"/>
  <c r="U107" i="1"/>
  <c r="T107" i="1"/>
  <c r="S107" i="1"/>
  <c r="D107" i="1"/>
  <c r="U106" i="1"/>
  <c r="T106" i="1"/>
  <c r="S106" i="1"/>
  <c r="D106" i="1"/>
  <c r="U105" i="1"/>
  <c r="T105" i="1"/>
  <c r="S105" i="1"/>
  <c r="D105" i="1"/>
  <c r="U104" i="1"/>
  <c r="T104" i="1"/>
  <c r="S104" i="1"/>
  <c r="D104" i="1"/>
  <c r="U103" i="1"/>
  <c r="T103" i="1"/>
  <c r="S103" i="1"/>
  <c r="D103" i="1"/>
  <c r="U102" i="1"/>
  <c r="T102" i="1"/>
  <c r="S102" i="1"/>
  <c r="D102" i="1"/>
  <c r="U101" i="1"/>
  <c r="T101" i="1"/>
  <c r="S101" i="1"/>
  <c r="D101" i="1"/>
  <c r="U100" i="1"/>
  <c r="T100" i="1"/>
  <c r="S100" i="1"/>
  <c r="D100" i="1"/>
  <c r="U99" i="1"/>
  <c r="T99" i="1"/>
  <c r="S99" i="1"/>
  <c r="D99" i="1"/>
  <c r="U98" i="1"/>
  <c r="T98" i="1"/>
  <c r="S98" i="1"/>
  <c r="D98" i="1"/>
  <c r="U97" i="1"/>
  <c r="T97" i="1"/>
  <c r="S97" i="1"/>
  <c r="D97" i="1"/>
  <c r="U96" i="1"/>
  <c r="T96" i="1"/>
  <c r="S96" i="1"/>
  <c r="D96" i="1"/>
  <c r="U95" i="1"/>
  <c r="T95" i="1"/>
  <c r="S95" i="1"/>
  <c r="D95" i="1"/>
  <c r="U94" i="1"/>
  <c r="T94" i="1"/>
  <c r="S94" i="1"/>
  <c r="D94" i="1"/>
  <c r="U93" i="1"/>
  <c r="T93" i="1"/>
  <c r="S93" i="1"/>
  <c r="D93" i="1"/>
  <c r="U92" i="1"/>
  <c r="T92" i="1"/>
  <c r="S92" i="1"/>
  <c r="D92" i="1"/>
  <c r="U91" i="1"/>
  <c r="T91" i="1"/>
  <c r="S91" i="1"/>
  <c r="D91" i="1"/>
  <c r="U90" i="1"/>
  <c r="T90" i="1"/>
  <c r="S90" i="1"/>
  <c r="D90" i="1"/>
  <c r="U89" i="1"/>
  <c r="T89" i="1"/>
  <c r="S89" i="1"/>
  <c r="D89" i="1"/>
  <c r="U88" i="1"/>
  <c r="T88" i="1"/>
  <c r="S88" i="1"/>
  <c r="D88" i="1"/>
  <c r="U87" i="1"/>
  <c r="T87" i="1"/>
  <c r="S87" i="1"/>
  <c r="D87" i="1"/>
  <c r="U86" i="1"/>
  <c r="T86" i="1"/>
  <c r="S86" i="1"/>
  <c r="D86" i="1"/>
  <c r="U85" i="1"/>
  <c r="T85" i="1"/>
  <c r="S85" i="1"/>
  <c r="D85" i="1"/>
  <c r="U84" i="1"/>
  <c r="T84" i="1"/>
  <c r="S84" i="1"/>
  <c r="D84" i="1"/>
  <c r="U83" i="1"/>
  <c r="T83" i="1"/>
  <c r="S83" i="1"/>
  <c r="D83" i="1"/>
  <c r="U82" i="1"/>
  <c r="T82" i="1"/>
  <c r="S82" i="1"/>
  <c r="D82" i="1"/>
  <c r="U81" i="1"/>
  <c r="T81" i="1"/>
  <c r="S81" i="1"/>
  <c r="D81" i="1"/>
  <c r="U80" i="1"/>
  <c r="T80" i="1"/>
  <c r="S80" i="1"/>
  <c r="D80" i="1"/>
  <c r="U79" i="1"/>
  <c r="T79" i="1"/>
  <c r="S79" i="1"/>
  <c r="D79" i="1"/>
  <c r="U78" i="1"/>
  <c r="T78" i="1"/>
  <c r="S78" i="1"/>
  <c r="D78" i="1"/>
  <c r="U77" i="1"/>
  <c r="T77" i="1"/>
  <c r="S77" i="1"/>
  <c r="D77" i="1"/>
  <c r="U76" i="1"/>
  <c r="T76" i="1"/>
  <c r="S76" i="1"/>
  <c r="D76" i="1"/>
  <c r="U75" i="1"/>
  <c r="T75" i="1"/>
  <c r="S75" i="1"/>
  <c r="D75" i="1"/>
  <c r="U74" i="1"/>
  <c r="T74" i="1"/>
  <c r="S74" i="1"/>
  <c r="D74" i="1"/>
  <c r="U73" i="1"/>
  <c r="T73" i="1"/>
  <c r="S73" i="1"/>
  <c r="D73" i="1"/>
  <c r="U72" i="1"/>
  <c r="T72" i="1"/>
  <c r="S72" i="1"/>
  <c r="D72" i="1"/>
  <c r="U71" i="1"/>
  <c r="T71" i="1"/>
  <c r="S71" i="1"/>
  <c r="D71" i="1"/>
  <c r="U70" i="1"/>
  <c r="T70" i="1"/>
  <c r="S70" i="1"/>
  <c r="D70" i="1"/>
  <c r="U69" i="1"/>
  <c r="T69" i="1"/>
  <c r="S69" i="1"/>
  <c r="D69" i="1"/>
  <c r="U68" i="1"/>
  <c r="T68" i="1"/>
  <c r="S68" i="1"/>
  <c r="D68" i="1"/>
  <c r="U67" i="1"/>
  <c r="T67" i="1"/>
  <c r="S67" i="1"/>
  <c r="D67" i="1"/>
  <c r="U66" i="1"/>
  <c r="T66" i="1"/>
  <c r="S66" i="1"/>
  <c r="D66" i="1"/>
  <c r="U65" i="1"/>
  <c r="T65" i="1"/>
  <c r="S65" i="1"/>
  <c r="D65" i="1"/>
  <c r="U64" i="1"/>
  <c r="T64" i="1"/>
  <c r="S64" i="1"/>
  <c r="D64" i="1"/>
  <c r="U63" i="1"/>
  <c r="T63" i="1"/>
  <c r="S63" i="1"/>
  <c r="D63" i="1"/>
  <c r="U62" i="1"/>
  <c r="T62" i="1"/>
  <c r="S62" i="1"/>
  <c r="D62" i="1"/>
  <c r="U61" i="1"/>
  <c r="T61" i="1"/>
  <c r="S61" i="1"/>
  <c r="D61" i="1"/>
  <c r="U60" i="1"/>
  <c r="T60" i="1"/>
  <c r="S60" i="1"/>
  <c r="D60" i="1"/>
  <c r="U59" i="1"/>
  <c r="T59" i="1"/>
  <c r="S59" i="1"/>
  <c r="D59" i="1"/>
  <c r="U58" i="1"/>
  <c r="T58" i="1"/>
  <c r="S58" i="1"/>
  <c r="D58" i="1"/>
  <c r="U57" i="1"/>
  <c r="T57" i="1"/>
  <c r="S57" i="1"/>
  <c r="D57" i="1"/>
  <c r="U56" i="1"/>
  <c r="T56" i="1"/>
  <c r="S56" i="1"/>
  <c r="D56" i="1"/>
  <c r="U55" i="1"/>
  <c r="T55" i="1"/>
  <c r="S55" i="1"/>
  <c r="D55" i="1"/>
  <c r="U54" i="1"/>
  <c r="T54" i="1"/>
  <c r="S54" i="1"/>
  <c r="D54" i="1"/>
  <c r="U53" i="1"/>
  <c r="T53" i="1"/>
  <c r="S53" i="1"/>
  <c r="D53" i="1"/>
  <c r="U52" i="1"/>
  <c r="T52" i="1"/>
  <c r="S52" i="1"/>
  <c r="D52" i="1"/>
  <c r="U51" i="1"/>
  <c r="T51" i="1"/>
  <c r="S51" i="1"/>
  <c r="D51" i="1"/>
  <c r="U50" i="1"/>
  <c r="T50" i="1"/>
  <c r="S50" i="1"/>
  <c r="D50" i="1"/>
  <c r="U49" i="1"/>
  <c r="T49" i="1"/>
  <c r="S49" i="1"/>
  <c r="D49" i="1"/>
  <c r="U48" i="1"/>
  <c r="T48" i="1"/>
  <c r="S48" i="1"/>
  <c r="D48" i="1"/>
  <c r="U47" i="1"/>
  <c r="T47" i="1"/>
  <c r="S47" i="1"/>
  <c r="D47" i="1"/>
  <c r="U46" i="1"/>
  <c r="T46" i="1"/>
  <c r="S46" i="1"/>
  <c r="D46" i="1"/>
  <c r="U45" i="1"/>
  <c r="T45" i="1"/>
  <c r="S45" i="1"/>
  <c r="D45" i="1"/>
  <c r="U44" i="1"/>
  <c r="T44" i="1"/>
  <c r="S44" i="1"/>
  <c r="D44" i="1"/>
  <c r="U43" i="1"/>
  <c r="T43" i="1"/>
  <c r="S43" i="1"/>
  <c r="D43" i="1"/>
  <c r="U42" i="1"/>
  <c r="T42" i="1"/>
  <c r="S42" i="1"/>
  <c r="D42" i="1"/>
  <c r="U41" i="1"/>
  <c r="T41" i="1"/>
  <c r="S41" i="1"/>
  <c r="D41" i="1"/>
  <c r="U40" i="1"/>
  <c r="T40" i="1"/>
  <c r="S40" i="1"/>
  <c r="D40" i="1"/>
  <c r="U39" i="1"/>
  <c r="T39" i="1"/>
  <c r="S39" i="1"/>
  <c r="D39" i="1"/>
  <c r="U38" i="1"/>
  <c r="T38" i="1"/>
  <c r="S38" i="1"/>
  <c r="D38" i="1"/>
  <c r="U37" i="1"/>
  <c r="T37" i="1"/>
  <c r="S37" i="1"/>
  <c r="D37" i="1"/>
  <c r="U36" i="1"/>
  <c r="T36" i="1"/>
  <c r="S36" i="1"/>
  <c r="D36" i="1"/>
  <c r="U35" i="1"/>
  <c r="T35" i="1"/>
  <c r="S35" i="1"/>
  <c r="D35" i="1"/>
  <c r="U34" i="1"/>
  <c r="T34" i="1"/>
  <c r="S34" i="1"/>
  <c r="D34" i="1"/>
  <c r="U33" i="1"/>
  <c r="T33" i="1"/>
  <c r="S33" i="1"/>
  <c r="D33" i="1"/>
  <c r="U32" i="1"/>
  <c r="T32" i="1"/>
  <c r="S32" i="1"/>
  <c r="D32" i="1"/>
  <c r="U31" i="1"/>
  <c r="T31" i="1"/>
  <c r="S31" i="1"/>
  <c r="D31" i="1"/>
  <c r="U30" i="1"/>
  <c r="T30" i="1"/>
  <c r="S30" i="1"/>
  <c r="D30" i="1"/>
  <c r="U29" i="1"/>
  <c r="T29" i="1"/>
  <c r="S29" i="1"/>
  <c r="D29" i="1"/>
  <c r="U28" i="1"/>
  <c r="T28" i="1"/>
  <c r="S28" i="1"/>
  <c r="D28" i="1"/>
  <c r="U27" i="1"/>
  <c r="T27" i="1"/>
  <c r="S27" i="1"/>
  <c r="D27" i="1"/>
  <c r="U26" i="1"/>
  <c r="T26" i="1"/>
  <c r="S26" i="1"/>
  <c r="D26" i="1"/>
  <c r="U25" i="1"/>
  <c r="T25" i="1"/>
  <c r="S25" i="1"/>
  <c r="D25" i="1"/>
  <c r="U24" i="1"/>
  <c r="T24" i="1"/>
  <c r="S24" i="1"/>
  <c r="D24" i="1"/>
  <c r="U23" i="1"/>
  <c r="T23" i="1"/>
  <c r="S23" i="1"/>
  <c r="D23" i="1"/>
  <c r="U22" i="1"/>
  <c r="T22" i="1"/>
  <c r="S22" i="1"/>
  <c r="D22" i="1"/>
  <c r="U21" i="1"/>
  <c r="T21" i="1"/>
  <c r="S21" i="1"/>
  <c r="D21" i="1"/>
  <c r="U20" i="1"/>
  <c r="T20" i="1"/>
  <c r="S20" i="1"/>
  <c r="D20" i="1"/>
  <c r="U19" i="1"/>
  <c r="T19" i="1"/>
  <c r="S19" i="1"/>
  <c r="D19" i="1"/>
  <c r="U18" i="1"/>
  <c r="T18" i="1"/>
  <c r="S18" i="1"/>
  <c r="D18" i="1"/>
  <c r="U17" i="1"/>
  <c r="T17" i="1"/>
  <c r="S17" i="1"/>
  <c r="D17" i="1"/>
  <c r="U16" i="1"/>
  <c r="T16" i="1"/>
  <c r="S16" i="1"/>
  <c r="D16" i="1"/>
  <c r="U15" i="1"/>
  <c r="T15" i="1"/>
  <c r="S15" i="1"/>
  <c r="D15" i="1"/>
  <c r="U14" i="1"/>
  <c r="T14" i="1"/>
  <c r="S14" i="1"/>
  <c r="D14" i="1"/>
  <c r="U13" i="1"/>
  <c r="T13" i="1"/>
  <c r="S13" i="1"/>
  <c r="D13" i="1"/>
  <c r="U12" i="1"/>
  <c r="T12" i="1"/>
  <c r="S12" i="1"/>
  <c r="D12" i="1"/>
  <c r="U11" i="1"/>
  <c r="T11" i="1"/>
  <c r="S11" i="1"/>
  <c r="D11" i="1"/>
  <c r="U10" i="1"/>
  <c r="T10" i="1"/>
  <c r="S10" i="1"/>
  <c r="D10" i="1"/>
  <c r="U9" i="1"/>
  <c r="T9" i="1"/>
  <c r="S9" i="1"/>
  <c r="D9" i="1"/>
  <c r="U8" i="1"/>
  <c r="T8" i="1"/>
  <c r="S8" i="1"/>
  <c r="D8" i="1"/>
  <c r="U7" i="1"/>
  <c r="T7" i="1"/>
  <c r="S7" i="1"/>
  <c r="D7" i="1"/>
  <c r="U6" i="1"/>
  <c r="T6" i="1"/>
  <c r="S6" i="1"/>
  <c r="D6" i="1"/>
  <c r="U5" i="1"/>
  <c r="T5" i="1"/>
  <c r="S5" i="1"/>
  <c r="D5" i="1"/>
  <c r="U4" i="1"/>
  <c r="T4" i="1"/>
  <c r="S4" i="1"/>
  <c r="D4" i="1"/>
  <c r="U3" i="1"/>
  <c r="T3" i="1"/>
  <c r="S3" i="1"/>
  <c r="D3" i="1"/>
  <c r="U2" i="1"/>
  <c r="T2" i="1"/>
  <c r="S2" i="1"/>
  <c r="D2" i="1"/>
</calcChain>
</file>

<file path=xl/sharedStrings.xml><?xml version="1.0" encoding="utf-8"?>
<sst xmlns="http://schemas.openxmlformats.org/spreadsheetml/2006/main" count="9876" uniqueCount="1695">
  <si>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</si>
  <si>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</si>
  <si>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</si>
  <si>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</si>
  <si>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</si>
  <si>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</si>
  <si>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</si>
  <si>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</si>
  <si>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</si>
  <si>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</si>
  <si>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</si>
  <si>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</si>
  <si>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</si>
  <si>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</si>
  <si>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</si>
  <si>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</si>
  <si>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</si>
  <si>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</si>
  <si>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</si>
  <si>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</si>
  <si>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</si>
  <si>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</si>
  <si>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</si>
  <si>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</si>
  <si>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</si>
  <si>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</si>
  <si>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</si>
  <si>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</si>
  <si>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</si>
  <si>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</si>
  <si>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</si>
  <si>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</si>
  <si>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</si>
  <si>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</si>
  <si>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Chile</t>
  </si>
  <si>
    <t>Anteproyecto del Reglamento que establece metas de recolección y valorización y otras obligaciones asociadas a Baterías </t>
  </si>
  <si>
    <t>The notified text seeks to establish targets for the collection and recovery of batteries, a priority product, and related obligations, in order to prevent such waste being produced and to promote its reuse and recovery.</t>
  </si>
  <si>
    <t>Baterias</t>
  </si>
  <si>
    <t>8506 - Primary cells and primary batteries, electrical; parts thereof (excl. spent)</t>
  </si>
  <si>
    <t>29.220 - Galvanic cells and batteries</t>
  </si>
  <si>
    <t>Protection of the environment (TBT)</t>
  </si>
  <si>
    <t/>
  </si>
  <si>
    <t>-</t>
  </si>
  <si>
    <t>Regular notification</t>
  </si>
  <si>
    <r>
      <rPr>
        <sz val="11"/>
        <rFont val="Calibri"/>
      </rPr>
      <t>https://members.wto.org/crnattachments/2026/TBT/CHL/26_01157_00_s.pdf
https://economiacircular.mma.gob.cl/wp-content/uploads/2026/02/1.-RE-821-2026-Aprueba-Anteproyecto-REP-Baterias.pdf  
https://consultasciudadanas.mma.gob.cl/portal/consulta/225</t>
    </r>
  </si>
  <si>
    <t>Yes</t>
  </si>
  <si>
    <t>No</t>
  </si>
  <si>
    <t>· Resolution No. 1138/2023, Da inicio a la elaboración del decreto supremo de Baterías· Resolution No. 1278/2023, Convoca a representantes a postular comité operativo ampliado ("COA")· Resolution No. 99/2024, Designación integrantes COA· Resolution No. 821/2026, Aprueba Anteproyecto de DS de Baterías e inicia Participación Ciudadana</t>
  </si>
  <si>
    <t>Philippines</t>
  </si>
  <si>
    <t>Technical Regulation for the Mandatory Product Certification of Power Banks and Portable Power Packs</t>
  </si>
  <si>
    <t>This DAO aims to strictly ensure that power banks and portable power packs to be imported, manufactured, distributed, or sold in the Philippines meet the specified safety requirements.</t>
  </si>
  <si>
    <t>Galvanic cells and batteries (ICS code(s): 29.220)</t>
  </si>
  <si>
    <t>Prevention of deceptive practices and consumer protection (TBT); Protection of human health or safety (TBT)</t>
  </si>
  <si>
    <t>This Order shall take effect fifteen (15) days after its publication in a national newspaper of general circulation, a copy of which shall be submitted to the UP Office of National Administrative Register. Transitory period is provided for relevant stakeholders to comply with provisions of the regulations.</t>
  </si>
  <si>
    <r>
      <rPr>
        <sz val="11"/>
        <rFont val="Calibri"/>
      </rPr>
      <t>https://members.wto.org/crnattachments/2026/TBT/PHL/26_01159_00_e.pdf</t>
    </r>
  </si>
  <si>
    <t>Mongolia</t>
  </si>
  <si>
    <t>Technical regulation on elevator safety </t>
  </si>
  <si>
    <t>Scope1.1. The Technical Regulation on Elevator Safety aims to establish requirements for elevators and their safety devices in order to protect human life, health, and property, and to prevent users (consumers) from making errors regarding the purpose and safe use of elevators.1.2. This “Technical Regulation on Elevator Safety” (hereinafter referred to as the “Technical Regulation”) applies to all elevators and their safety devices (buffer, safety gear, overspeed governor, landing-door lock, hydraulic safety device) used within the territory of Mongolia.1.3. This Technical Regulation does not apply to elevators used for the following purposes:•          in mining and coal production mines;•          on ships or other floating structures;•          on exploration and offshore drilling platforms;•          on aircraft or air vehicles; and also does not apply to elevators with the following construction:•          elevators with rack-and-pinion or screw drives;•          elevators with special military purposes.</t>
  </si>
  <si>
    <t>(ICS code(s): 91.140.90)</t>
  </si>
  <si>
    <t>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</si>
  <si>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91.140.90 - Lifts. Escalators</t>
  </si>
  <si>
    <t>Protection of human health or safety (TBT); Quality requirements (TBT)</t>
  </si>
  <si>
    <r>
      <rPr>
        <sz val="11"/>
        <rFont val="Calibri"/>
      </rPr>
      <t>https://mcis.gov.mn/mn/moreDtl/17659616652841</t>
    </r>
  </si>
  <si>
    <t>Law on 'Standardization, technical regulation and accreditation of conformity assessment” 2017</t>
  </si>
  <si>
    <t>Denmark</t>
  </si>
  <si>
    <t>Ordinance amending the Order on driver training and driving tests.</t>
  </si>
  <si>
    <t>The draft ordinance contains rules on the interior arrangement and equipment in vehicles to be used for driving lessons and practical driving tests._x000D_
Annex 1 contains rules on the interior arrangement and equipment in vehicles to be used for driving lessons and practical driving tests, including requirements for vehicles used in closed practice spaces or driving safety centres._x000D_
Annex 3 is not covered by the notification requirement under the Information Procedure Directive._x000D_
The draft ordinance implements the provisions regulated in Directive 2006/126/EC on driving licences in Annex II, B., 5. The vehicle and its equipment. There are additional requirements for vehicles and their equipment beyond those regulated in the directive. The purpose of the requirements for vehicles and their equipment is to improve road safety so that driving instructors and examiners are able to assess a learner driver's skills and competences. In addition, further requirements ensure that driving instructors and examiners are able to intervene in the event of a learner driver making a driving error or engaging in dangerous behaviour that threatens the safety of the passengers or other road users.</t>
  </si>
  <si>
    <t>The interior arrangement and equipment in vehicles to be used for driving lessons and practical driving tests.VEHICLES OTHER THAN RAILWAY OR TRAMWAY ROLLING STOCK, AND PARTS AND ACCESSORIES THEREOF (HS code(s): 87)</t>
  </si>
  <si>
    <t>87 - VEHICLES OTHER THAN RAILWAY OR TRAMWAY ROLLING STOCK, AND PARTS AND ACCESSORIES THEREOF</t>
  </si>
  <si>
    <t>43.020 - Road vehicles in general; 43.040 - Road vehicle systems</t>
  </si>
  <si>
    <t>Harmonization (TBT)</t>
  </si>
  <si>
    <r>
      <rPr>
        <sz val="11"/>
        <rFont val="Calibri"/>
      </rPr>
      <t>https://members.wto.org/crnattachments/2026/TBT/DNK/26_01147_00_x.pdf
https://members.wto.org/crnattachments/2026/TBT/DNK/26_01147_01_x.pdf
https://members.wto.org/crnattachments/2026/TBT/DNK/26_01147_02_x.pdf</t>
    </r>
  </si>
  <si>
    <t>Ordinance amending the Order on driver training and driving tests (Bekendtgørelse om ændring af bekendtgørelse for køreuddannelser og køreprøver)Danish Road Traffic Act (Færdselsloven)Order on driver training and driving tests (Bekendtgørelse for køreuddannelser og køreprøver)</t>
  </si>
  <si>
    <t>Bahrain, Kingdom of</t>
  </si>
  <si>
    <t>Requirements of Storage Facilities for Dry and Canned Foodstuffs.</t>
  </si>
  <si>
    <t>This draft technical regulation specifies the general requirements of storage facilities for dry and canned foodstuffs.</t>
  </si>
  <si>
    <t>Storing. Warehousing (ICS code(s): 55.220)</t>
  </si>
  <si>
    <t>55.220 - Storing. Warehousing</t>
  </si>
  <si>
    <t>Other (TBT)</t>
  </si>
  <si>
    <t> Food safety</t>
  </si>
  <si>
    <t>Food standards</t>
  </si>
  <si>
    <t>To be determined</t>
  </si>
  <si>
    <t>6 months from adoption</t>
  </si>
  <si>
    <r>
      <rPr>
        <sz val="11"/>
        <rFont val="Calibri"/>
      </rPr>
      <t>https://members.wto.org/crnattachments/2026/TBT/SAU/26_01133_00_x.pdf</t>
    </r>
  </si>
  <si>
    <t>CXC 1 GENERAL PRINCIPLES OF FOOD HYGIENE</t>
  </si>
  <si>
    <t>Oman</t>
  </si>
  <si>
    <t>Chinese Taipei</t>
  </si>
  <si>
    <t>Proposal for Amendments to the Legal Inspection Requirements for Cement</t>
  </si>
  <si>
    <t>With a view to enhancing the quality of cements, the Bureau of Standards, Metrology and Inspection (BSMI) proposes to adopt the updated version of CNS 61, Portland cements, published in 2025, as the inspection standard. The main change of CNS 61 is that the maximum limit for chloride ion content in type I/IA Portland cement is revised from 240 ppm to 350 ppm, and the requirement of chloride ion content is modified from an optional chemical composition provision to a mandatory chemical composition standard requirement (i.e., reclassified as a CNS 61 quality item).The conformity assessment procedures remain the same, i.e., Monitoring Inspection (MI) or Monitoring Inspection of Products from Premises with Registered Management System (MS-Based Monitoring Inspection).</t>
  </si>
  <si>
    <t>Portland cement (excl. white, whether or not artificially coloured) (HS code(s): 252329); Cement, whether or not coloured (excl. portland cement and aluminous cement) (HS code(s): 252390)</t>
  </si>
  <si>
    <t>252329 - Portland cement (excl. white, whether or not artificially coloured); 252390 - Cement, whether or not coloured (excl. portland cement and aluminous cement)</t>
  </si>
  <si>
    <t>91.100.10 - Cement. Gypsum. Lime. Mortar</t>
  </si>
  <si>
    <t>Prevention of deceptive practices and consumer protection (TBT); Quality requirements (TBT)</t>
  </si>
  <si>
    <r>
      <rPr>
        <sz val="11"/>
        <rFont val="Calibri"/>
      </rPr>
      <t>https://members.wto.org/crnattachments/2026/TBT/TPKM/26_01127_00_x.pdf
https://members.wto.org/crnattachments/2026/TBT/TPKM/26_01127_00_e.pdf</t>
    </r>
  </si>
  <si>
    <t>Government Gazette, Vol. 032, No. 033, dated 24 February 2026(https://gazette.nat.gov.tw/egFront/e_detail.do?metaid=163778)The Commodity Inspection Act</t>
  </si>
  <si>
    <t>United Arab Emirates</t>
  </si>
  <si>
    <t>Kenya</t>
  </si>
  <si>
    <t>DKS 3046: 2025 Food contact surfaces ― General requirements</t>
  </si>
  <si>
    <t>This Draft Kenya Standard specifies the general requirements on sampling, analysis and microbiological limits for food contact surfaces and environmental monitoring during production and handling of food.</t>
  </si>
  <si>
    <t>Microbiology in general (ICS code(s): 07.100.01)</t>
  </si>
  <si>
    <t>67.250 - Materials and articles in contact with foodstuffs; 07.100.01 - Microbiology in general</t>
  </si>
  <si>
    <t>Protection of human health or safety (TBT); Quality requirements (TBT); Reducing trade barriers and facilitating trade (TBT)</t>
  </si>
  <si>
    <t>Human health</t>
  </si>
  <si>
    <r>
      <rPr>
        <sz val="11"/>
        <rFont val="Calibri"/>
      </rPr>
      <t>https://members.wto.org/crnattachments/2026/TBT/KEN/26_01130_00_e.pdf</t>
    </r>
  </si>
  <si>
    <t>ISO 4832, Microbiology of food and animal feeding stuffs — Horizontal method for the enumeration of coliforms — Colony-count techniqueISO 4833-1 Microbiology of the food chain — Horizontal method for the enumeration of microorganisms — Part 1: Colony count at 30 degrees C by the pour plate techniqueISO 4833-2 Microbiology of the food chain — Horizontal method for the enumeration of microorganisms — Part 2: Colony count at 30 degrees C by the surface plating techniqueISO 6579 -1 Microbiology of the food chain — Horizontal method for the detection, enumeration and serotyping of Salmonella ― Part 1: Detection of Salmonella spp.ISO 6888-2: Microbiology of the food chain — Horizontal method for the enumeration of coagulase-positive staphylococci (Staphylococcus aureus and other species) Part 2: Method using rabbit plasma fibrinogen agar mediumISO 11290-1: Microbiology of the food chain — Horizontal method for the detection and enumeration of Listeria monocytogenes and of Listeria spp. — Part 1: Detection methodISO 16649-2: Microbiology of food and animal feeding stuffs — Horizontal method for the enumeration of beta-glucuronidase-positive Escherichia coli — Part 2: Colony-count technique at 44 degrees C using 5-bromo-4-chloro-3-indolyl beta-D-glucuronideISO/TS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 ISO 21528-2 Microbiology of the food chain — Horizontal method for the detection and enumeration of Enterobacteriaceae — Part 2: Colony-count techniqueISO /TS 17728, Microbiology of the food chain — Sampling techniques for microbiological analysis of food and feed samples. ISO 11133 Microbiology of food, animal feed and water — Preparation, production, storage and performance testing of culture media</t>
  </si>
  <si>
    <t>Saudi Arabia, Kingdom of</t>
  </si>
  <si>
    <t>Qatar</t>
  </si>
  <si>
    <t>Public Notice on Pre-Export Verification of Conformity (PVoC) Services for General Goods</t>
  </si>
  <si>
    <t>This measure establishes Pre-Export Verification of Conformity (PVoC) requirements for general goods destined for importation into Kenya.Under the authority of the Kenya Bureau of Standards (KEBS), pursuant to the Standards Act (Cap 496, Laws of Kenya) and its attendant Regulations, nine inspection companies have been appointed to undertake verification of conformity to Kenya Standards or approved specifications in the country of origin/ supply for goods destined Kenya. The appointed inspection companies are:SGSIntertekCHICCICTUVBVASTCCOTECNAQISJ</t>
  </si>
  <si>
    <t>Regulated product as the PVOC manual posted at the KEBS website www.kebs.org</t>
  </si>
  <si>
    <t>03.120.20 - Product and company certification. Conformity assessment</t>
  </si>
  <si>
    <t>National security requirements (TBT); Prevention of deceptive practices and consumer protection (TBT); Protection of human health or safety (TBT); Quality requirements (TBT); Reducing trade barriers and facilitating trade (TBT)</t>
  </si>
  <si>
    <t>Enhance efficiency of clearance of imported goods at the ports of entry</t>
  </si>
  <si>
    <r>
      <rPr>
        <sz val="11"/>
        <rFont val="Calibri"/>
      </rPr>
      <t xml:space="preserve">https://members.wto.org/crnattachments/2026/TBT/KEN/26_01129_00_e.pdf
</t>
    </r>
  </si>
  <si>
    <t>Standards Act, Cap 496 Laws of KenyaLegal Notice No. 78 (2020).</t>
  </si>
  <si>
    <t>“Propuesta de modificación del Reglamento Sanitario de los Alimentos (Titulo X: Aceites y Grasas) – Aceite de oliva”</t>
  </si>
  <si>
    <t>The notified draft amendment seeks to incorporate into the Food Health Regulations (D.S. 977/96) specific regulations for olive oil, which establish quality parameters and labelling criteria aligned with international standards, guaranteeing its authenticity and protecting consumer rights.</t>
  </si>
  <si>
    <t>Aceite de Oliva</t>
  </si>
  <si>
    <t>1509 - Olive oil and its fractions obtained from the fruit of the olive tree solely by mechanical or other physical means under conditions that do not lead to deterioration of the oil, whether or not refined, but not chemically modified</t>
  </si>
  <si>
    <t>67.200.10 - Animal and vegetable fats and oils</t>
  </si>
  <si>
    <t>Consumer information, labelling (TBT); Prevention of deceptive practices and consumer protection (TBT); Protection of human health or safety (TBT)</t>
  </si>
  <si>
    <r>
      <rPr>
        <sz val="11"/>
        <rFont val="Calibri"/>
      </rPr>
      <t>https://members.wto.org/crnattachments/2026/TBT/CHL/26_01113_00_s.pdf</t>
    </r>
  </si>
  <si>
    <t>- Reglamento Sanitario de Alimentos Decreto Supremo N°977 Ministerio de Salud- Resolución que complementa el Reglamento Sanitario de los Alimentos- Codex Alimentarius Standard for Olive Oils and Olive Pomace Oils https://www.fao.org/fao-who-codexalimentarius/sh-proxy/en/?lnk=1&amp;url=https%253A%252F%252Fworkspace.fao.org%252Fsites%252Fcodex%252FStandards%252FCXS%2B33-1981%252FCXS_033e.pdf</t>
  </si>
  <si>
    <t>Kuwait, the State of</t>
  </si>
  <si>
    <t>Pesticides used as baits for domestic rodents</t>
  </si>
  <si>
    <t>This draft technical regulation specifies the technical requirements and conditions that must be met by pesticides used as rodent baits.</t>
  </si>
  <si>
    <t>Pesticides and other agrochemicals (ICS code(s): 65.100)</t>
  </si>
  <si>
    <t>65.100 - Pesticides and other agrochemicals</t>
  </si>
  <si>
    <t>Protection of human health or safety (TBT); Other (TBT)</t>
  </si>
  <si>
    <t>Protect territory from other damage from pests. </t>
  </si>
  <si>
    <r>
      <rPr>
        <sz val="11"/>
        <rFont val="Calibri"/>
      </rPr>
      <t>https://members.wto.org/crnattachments/2026/TBT/SAU/26_01132_00_x.pdf</t>
    </r>
  </si>
  <si>
    <t>DKS 3030:2025 Processing of edible vegetable oil — Code of Practice</t>
  </si>
  <si>
    <t>This draft Kenya Code of Practice provides guidelines and best practices for processing of edible vegetable oil from various oil crops (oilseeds, nuts and fruits) to achieve food safety and quality, compliance to standards and regulatory requirements while ensuring industry sustainability and competitiveness. It applies to all players involved in the processing of edible vegetable oil.</t>
  </si>
  <si>
    <t>Animal and vegetable fats and oils (ICS code(s): 67.200.10)</t>
  </si>
  <si>
    <t>Prevention of deceptive practices and consumer protection (TBT); Protection of human health or safety (TBT); Quality requirements (TBT)</t>
  </si>
  <si>
    <r>
      <rPr>
        <sz val="11"/>
        <rFont val="Calibri"/>
      </rPr>
      <t>https://members.wto.org/crnattachments/2026/TBT/KEN/26_01131_00_e.pdf</t>
    </r>
  </si>
  <si>
    <t>KS CXC 36, Code of Practice for the Storage and Transport of Edible Fats and Oils in Bulk KS EAS 38, Labelling of pre-packaged foods – General requirements KS EAS 39, General principles of food hygiene — Code of practice KS 2958-1, Nuts and oil crops industry — Code of practice — Part 1: Tree nuts KS 2958-2 Nuts and oil crops industry — Code of practice — Part 2: Annual nuts and oilseed crop</t>
  </si>
  <si>
    <t>Yemen</t>
  </si>
  <si>
    <t>United Kingdom</t>
  </si>
  <si>
    <t>The Supply of Machinery (Safety) (Amendment and Transitional Provisions) Regulations 2026</t>
  </si>
  <si>
    <t>Since 1 January 2021, the UK has continued to recognise CE marked machinery equipment alongside the UKCA (UK Conformity Assessed) marked machinery, for relevant products placed on the GB market. This approach has enabled businesses to use either product marking when placing goods on the GB market. The UK Government (UKG) is introducing the Supply of Machinery (Safety) (Amendment and Transitional Provisions) Regulations 2026 (‘the GB Regulations 2026)’ to continue recognition of certain EU requirements including the CE marking so that machinery meeting these requirements can be placed on the Great Britain (GB) market, subject to certain conditions. This will reflect the changes to the EU machinery directive. The extension of CE recognition through this legislation will apply to Great Britain (England, Scotland, and Wales). </t>
  </si>
  <si>
    <t>Machinery as defined in section 4 of the Supply of Machinery (Safety) Regulations 2008, including interchangeable equipment, safety components, lifting accessories, removable mechnical transmission devices, and partly completed machinery. </t>
  </si>
  <si>
    <t>13.110 - Safety of machinery</t>
  </si>
  <si>
    <t>National security requirements (TBT); Protection of human health or safety (TBT)</t>
  </si>
  <si>
    <t>We are introducing these trade facilitative measures to ensure products can continue to circulate on the market in Great Britain (GB) safely, and in compliance with GB requirements, from January 2027. These measures will ensure that safe machinery and related products continue to be allowed to be placed on the GB market for consumers and prevent trade disruption. National security requirements; Protection of human health or safety.</t>
  </si>
  <si>
    <r>
      <rPr>
        <sz val="11"/>
        <rFont val="Calibri"/>
      </rPr>
      <t>https://members.wto.org/crnattachments/2026/TBT/GBR/26_01105_00_e.pdf</t>
    </r>
  </si>
  <si>
    <t>Product Regulation and Metrology Act - Product Regulation and Metrology Act - UK GovernmentThe draft Regulations 2026 – draft attachedCall for evidence (2024) - Machinery safety legislation: call for evidence - GOV.UK</t>
  </si>
  <si>
    <t>Brazil</t>
  </si>
  <si>
    <t>SDA/MAPA Ordinance No. 1.562, 20 February 2026</t>
  </si>
  <si>
    <t>Public consultation of the annex to this Ordinance, containing the proposed ordinance that establishes the procedures for import authorization, reinspection, the Conformity Assessment Program for Imported Products of Animal Origin, special controls applicable to imports of edible products of animal origin, destination of products after internalization and registration of importers and revokes Normative Instruction SDA/MAPA No. 34, of September 25, 2018, Ordinance SDA/MAPA No. 381, of August 12, 2021 and Ordinance SDA/MAPA No. 556, of March 30, 2022.Technically substantiated suggestions should be sent via the Regulatory Acts Monitoring System - SISMAN, of the Secretariat of Agricultural Defense - SDA/MAPA, via the LINK:https://sistemasweb.agricultura.gov.br/sisman/</t>
  </si>
  <si>
    <t>MEAT AND EDIBLE MEAT OFFAL (HS code(s): 02); FISH AND CRUSTACEANS, MOLLUSCS AND OTHER AQUATIC INVERTEBRATES (HS code(s): 03); DAIRY PRODUCE; BIRDS' EGGS; NATURAL HONEY; EDIBLE PRODUCTS OF ANIMAL ORIGIN, NOT ELSEWHERE SPECIFIED OR INCLUDED (HS code(s): 04); PRODUCTS OF ANIMAL ORIGIN, NOT ELSEWHERE SPECIFIED OR INCLUDED (HS code(s): 05); Meat, meat products and other animal produce (ICS code(s): 67.120)</t>
  </si>
  <si>
    <t>02 - MEAT AND EDIBLE MEAT OFFAL; 03 - FISH AND CRUSTACEANS, MOLLUSCS AND OTHER AQUATIC INVERTEBRATES; 04 - DAIRY PRODUCE; BIRDS' EGGS; NATURAL HONEY; EDIBLE PRODUCTS OF ANIMAL ORIGIN, NOT ELSEWHERE SPECIFIED OR INCLUDED; 05 - PRODUCTS OF ANIMAL ORIGIN, NOT ELSEWHERE SPECIFIED OR INCLUDED</t>
  </si>
  <si>
    <t>67.120 - Meat, meat products and other animal produce</t>
  </si>
  <si>
    <t>Quality requirements (TBT)</t>
  </si>
  <si>
    <t>On the date of its publication</t>
  </si>
  <si>
    <r>
      <rPr>
        <sz val="11"/>
        <rFont val="Calibri"/>
      </rPr>
      <t>https://members.wto.org/crnattachments/2026/TBT/BRA/26_01089_00_x.pdf</t>
    </r>
  </si>
  <si>
    <t>1) Brazilian Official Gazette 35 on 23 February 2026, section 1, page 78</t>
  </si>
  <si>
    <t>Tanzania</t>
  </si>
  <si>
    <t>DEAS 1319: 2026, Activated carbon for precious metal recovery — Specification, First Edition</t>
  </si>
  <si>
    <t>This Draft East African Standard specifies requirements, sampling and test methods for virgin activated carbon to be used in precious metal recovery.</t>
  </si>
  <si>
    <t>Activated carbon (excl. medicaments or deodorant products for fridges, vehicles etc., put up for retail sale) (HS code(s): 380210); Chemical analysis (ICS code(s): 71.040.40)</t>
  </si>
  <si>
    <t>380210 - Activated carbon (excl. medicaments or deodorant products for fridges, vehicles etc., put up for retail sale)</t>
  </si>
  <si>
    <t>71.040.40 - Chemical analysis</t>
  </si>
  <si>
    <t>Consumer information, labelling (TBT); Quality requirements (TBT); Harmonization (TBT); Reducing trade barriers and facilitating trade (TBT)</t>
  </si>
  <si>
    <t>To be determined and notified</t>
  </si>
  <si>
    <r>
      <rPr>
        <sz val="11"/>
        <rFont val="Calibri"/>
      </rPr>
      <t>https://members.wto.org/crnattachments/2026/TBT/TZA/26_01074_00_e.pdf</t>
    </r>
  </si>
  <si>
    <t>ASTM D2652, Standard Terminology Relating to Activated Carbon ASTM D2867, Standard Test Methods for Moisture in Activated Carbon ASTM D3467, Standard Test Method for Carbon Tetrachloride Activity of Activated CarbonASTM D2866, Standard Test Method for Total Ash Content of Activated Carbon ASTM D3838, Standard Test Method for pH of Activated Carbon ASTM D2854, Standard Test Method for Apparent Density of Activated CarbonASTM D2862, Standard Test Method for Particle Size Distribution of Granular Activated Carbon ASTM D3802, Standard Test Method for Ball-Pan Hardness of Activated CarbonISO 8213, Chemical products for industrial use – Sampling techniques – Solid chemical products in the form of particles varying from powders to coarse lumps ASTM D5742 Standard Test Method for Determination of Butane Activity of Activated Carbon.ASTM D3466, Standard Test Method for Ignition Temperature of Granular Activated CarbonASTM D4069 Standard Specification for Virgin Activated Carbon Used to Remove Gaseous Radio-Iodines from Gas StreamsTZS 3446:2022, Activated carbon for precious metal recovery — Specification</t>
  </si>
  <si>
    <t>Rwanda</t>
  </si>
  <si>
    <t>DEAS 1315: 2026, Coal for industrial use — Specification, First Edition</t>
  </si>
  <si>
    <t>This Draft East African Standard specifies the requirements, sampling and test methods for coal for industrial uses._x000D_
This Draft East African Standard applies to coal used for power generation, metallurgy (steel making), cement production, gasification and liquefaction (fuel extraction) chemical production, and agricultural industries</t>
  </si>
  <si>
    <t>Coal; briquettes, ovoids and similar solid fuels manufactured from coal (HS code(s): 2701); Coals (ICS code(s): 73.040)</t>
  </si>
  <si>
    <t>2701 - Coal; briquettes, ovoids and similar solid fuels manufactured from coal</t>
  </si>
  <si>
    <t>73.040 - Coals</t>
  </si>
  <si>
    <t>Prevention of deceptive practices and consumer protection (TBT); Quality requirements (TBT); Harmonization (TBT); Reducing trade barriers and facilitating trade (TBT)</t>
  </si>
  <si>
    <r>
      <rPr>
        <sz val="11"/>
        <rFont val="Calibri"/>
      </rPr>
      <t>https://members.wto.org/crnattachments/2026/TBT/TZA/26_01071_00_e.pdf</t>
    </r>
  </si>
  <si>
    <t>ISO 1213 – 2, Coal and coke — Vocabulary — Part 2: Terms relating to sampling, testing and analysisISO 18283, Coal and coke — Manual samplingISO 562, Hard coal and coke — Determination of volatile matterISO 589, Hard coal — Determination of total moistureISO 1171, Coal and coke — Determination of ashISO 1928, Coal and coke — Determination of gross calorific valueISO 20336, Coal and coke — Determination of total sulfur by Coulomb titration methodIS 439:2020, Industrial coke — SpecificationTZS 2359:2019, Coal for cement manufacture — SpecificationTZS 3656:2022, Coal for industrial use — Specification</t>
  </si>
  <si>
    <t>Burundi</t>
  </si>
  <si>
    <t>DEAS 1318: 2026, Grading cut and polished tanzanite — Terminology, classification and test methods, First Edition</t>
  </si>
  <si>
    <t>This Draft East African Standard specifies the terminology, classification and the methods that are used for the grading and description of single unmounted cut and polished tanzanite minimum 0.5 carat (ct)._x000D_
This Draft East African Standard applies to natural, unmounted, cut and polished tanzanite. It is not to be used for synthetic, laboratory grown and imitated tanzanite.</t>
  </si>
  <si>
    <t>Precious stones and semi-precious stones, whether or not worked or graded, but not strung, mounted or set, ungraded precious stones and semi-precious stones, temporarily strung for convenience of transport (excl. diamonds and imitation precious stones and semi-precious stones) (HS code(s): 7103); Jewellery (ICS code(s): 39.060)</t>
  </si>
  <si>
    <t>7103 - Precious stones and semi-precious stones, whether or not worked or graded, but not strung, mounted or set, ungraded precious stones and semi-precious stones, temporarily strung for convenience of transport (excl. diamonds and imitation precious stones and semi-precious stones)</t>
  </si>
  <si>
    <t>39.060 - Jewellery</t>
  </si>
  <si>
    <t>Quality requirements (TBT); Harmonization (TBT); Reducing trade barriers and facilitating trade (TBT)</t>
  </si>
  <si>
    <r>
      <rPr>
        <sz val="11"/>
        <rFont val="Calibri"/>
      </rPr>
      <t>https://members.wto.org/crnattachments/2026/TBT/TZA/26_01073_00_e.pdf</t>
    </r>
  </si>
  <si>
    <t>ISO 24016, Jewellery and precious metals — Grading polished diamonds — Terminology, classification and test methodsISO 18323: 2015, Jewellery — Consumer confidence in the diamond industryTZS 2993: 2022, Grading cut and polished tanzanite — Terminology, classification and test methodsShamika, G.C (2009), Tanzanite Processing Steps at Merelani Tanzania</t>
  </si>
  <si>
    <t>SDA/MAPA Ordinance No. 1.560, 19 February 2026</t>
  </si>
  <si>
    <t>Submits to Public Consultation the proposed ordinance aimed at establishing regulations for the industrial and sanitary inspection of poultry meat and its derivatives.Technically substantiated suggestions should be sent via the Regulatory Acts Monitoring System - SISMAN, of the Secretariat of Agricultural Defense - SDA/MAPA, via the LINK:https://sistemasweb.agricultura.gov.br/sisman/</t>
  </si>
  <si>
    <t>Meat and edible offal of fowls of the species Gallus domesticus, ducks, geese, turkeys and guinea fowls, fresh, chilled or frozen (HS code(s): 0207); Meat, meat products and other animal produce (ICS code(s): 67.120)</t>
  </si>
  <si>
    <t>0207 - Meat and edible offal of fowls of the species Gallus domesticus, ducks, geese, turkeys and guinea fowls, fresh, chilled or frozen</t>
  </si>
  <si>
    <r>
      <rPr>
        <sz val="11"/>
        <rFont val="Calibri"/>
      </rPr>
      <t>https://members.wto.org/crnattachments/2026/TBT/BRA/26_01082_00_x.pdf</t>
    </r>
  </si>
  <si>
    <t>1) Brazilian Official Gazette 34 on 20 February 2026, section 1, page 22</t>
  </si>
  <si>
    <t>CDC 15 (3914) DTZS, Motor vehicle brake fluids — Specification, Fourth Edition</t>
  </si>
  <si>
    <t>This Draft Tanzania Standard specifies the requirements, sampling and test methods for automotive brake fluids of the petroleum type, non-petroleum type and silicone type for use in the hydraulic braking systems and clutches of motor vehicles.</t>
  </si>
  <si>
    <t>Hydraulic brake fluids and other prepared liquids for hydraulic transmission, not containing or containing less than 70 % by weight of petroleum oils or oils obtained from bituminous minerals. (HS code(s): 3819); Braking systems (ICS code(s): 43.040.40)</t>
  </si>
  <si>
    <t>3819 - Hydraulic brake fluids and other prepared liquids for hydraulic transmission, not containing or containing less than 70 % by weight of petroleum oils or oils obtained from bituminous minerals.</t>
  </si>
  <si>
    <t>43.040.40 - Braking systems</t>
  </si>
  <si>
    <t>Consumer information, labelling (TBT); Quality requirements (TBT); Reducing trade barriers and facilitating trade (TBT)</t>
  </si>
  <si>
    <r>
      <rPr>
        <sz val="11"/>
        <rFont val="Calibri"/>
      </rPr>
      <t>https://members.wto.org/crnattachments/2026/TBT/TZA/26_01084_00_e.pdf</t>
    </r>
  </si>
  <si>
    <t>TZS 4, Rounding off numerical valuesTZS 668 -1: 2017/ISO: 1998 -1:1998 Petroleum Industry - Terminology - Raw materials and productsASTM D1120 Standard test method for boiling point of engine coolantsISO 3104 Petroleum products — Transparent and opaque liquids — Determination of kinematic viscosity and calculation of dynamic viscosityASTM D1500 Standard Test Method for ASTM Color of Petroleum Products (ASTM Color Scale)ASTM D 664 Standard Test Method for Acid Number of Petroleum Products by Potentiometric TitrationISO 4926 Road vehicle — Hydraulic braking systems — Non petroleum base reference fluidsASTM D130 Test Method for Corrosiveness to Copper from Petroleum Products by Copper Strip TestISO 7308, Road vehicles, petroleum-based brake fluids for stored energy hydraulic brakes Specification published by International Organization for Standardization.ISO 4925 Road vehicles — Specification of non-petroleum-based brake fluids for hydraulic systemsISO 2160 Petroleum products — Corrosiveness to copper — Copper strip testISO 3405 Petroleum and related products from natural or synthetic sources — Determination of distillation characteristics at atmospheric pressureISO 7536, Petroleum products — Determination of oxidation stability of gasoline — Induction period methodASTM D 892 Standard Test Method for Foaming Characteristics of Lubricating OilsISO 1817:2024 Rubber, vulcanized or thermoplastic — Determination of the effect of liquidsASTM D2240 Standard Test Method for Rubber Property—Durometer HardnessASTM D1744 Standard Test Method for Determination of Water in Liquid Petroleum Products by Karl Fischer ReagentISO 7309 Road vehicles — Hydraulic braking systems — ISO reference petroleum base fluid viscosity and calculation of dynamic viscositySAE J 1705 Petroleum based brake fluidsFMVSS 116, Motor Vehicle Brake Fluids</t>
  </si>
  <si>
    <t>DRS 628: 2026, Dense and lightweight aggregate concrete masonry units — Specification</t>
  </si>
  <si>
    <t>This Draft Rwanda Standard specifies the characteristics and performance requirements of aggregate concrete masonry units made from dense and lightweight aggregates or a combination of both for which the main intended uses are common, facing or exposed masonry in load bearing or non-load bearing building and civil engineering applications. The units are suitable for all forms of walling, including single leaf, external leaf to chimneys, cavity wall, partitions, retaining, and basement. They can provide fire protection, thermal insulation, sound insulation and sound absorption._x000D_
This Standard is applicable to aggregate concrete masonry units of an overall non-rectangular parallelepiped shape, specially shaped and accessory units._x000D_
This Standard does not specify standard sizes for aggregate concrete masonry units, nor standard work dimensions and angles of specially shaped aggregate concrete masonry units._x000D_
It does not apply to:_x000D_
a) storey height panels, chimney flue linings or units intended for use as a damp-proof course;_x000D_
b) units with an incorporated thermal insulation material bonded to the faces of the unit susceptible to be exposed to fire.</t>
  </si>
  <si>
    <t>Concrete and concrete products (ICS code(s): 91.100.30)</t>
  </si>
  <si>
    <t>91.100.30 - Concrete and concrete products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</si>
  <si>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</si>
  <si>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https://members.wto.org/crnattachments/2026/TBT/RWA/26_01068_00_e.pdf</t>
    </r>
  </si>
  <si>
    <t>RS ISO 12572, Hygrothermal performance of building materials and products ― Determination of water vapour transmission properties)RS 108, Mortar for masonry — SpecificationRS 524, Masonry units test methods — Determination of thermal propertiesRS 537, Masonry units test methods — Determination of compressive strengthRS 543, Masonry units test methods — Determination of water absorption of aggregate concrete, autoclaved aerated concrete, manufactured stone and natural stone masonry units due to capillary action and the initial rate of water absorption of clay masonry unitsRS 536, Masonry units test methods — Determination of dimensionsRS 539, Masonry units test methods — Determination of flexural strengthRS 538, Masonry units test methods — Determination of initial shear strengthRS 547, Fire classification of construction products and building elements — Classification using data from reaction to fire tests</t>
  </si>
  <si>
    <t>DRS 629: 2026, Kerbs of natural stone for external paving — Requirements and test methods</t>
  </si>
  <si>
    <t>This Draft Rwanda Standard specifies performance requirements and corresponding test methods for all natural stone kerbs used for external paving and road finishes._x000D_
This Standard also provides for the evaluation of conformity and for marking of the natural stone slabs._x000D_
It is applicable to natural stone kerbs used for external paving use including all pavements typical of road works, such as pedestrian and trafficked areas, outdoor squares and similar to be used in an outdoor condition that are subject to the weathering agents, such as temperature changes, rain, ice and wind.</t>
  </si>
  <si>
    <t>Road construction materials (ICS code(s): 93.080.20)</t>
  </si>
  <si>
    <t>93.080.20 - Road construction materials</t>
  </si>
  <si>
    <r>
      <rPr>
        <sz val="11"/>
        <rFont val="Calibri"/>
      </rPr>
      <t>https://members.wto.org/crnattachments/2026/TBT/RWA/26_01069_00_e.pdf</t>
    </r>
  </si>
  <si>
    <t>RS 526, Natural stone test methods — Determination of real and apparent density and total porosityRS 533, Natural stone test methods — Determination of flexural strength under concentrated loadRS 527, Natural stone test methods — Determination of petrographic informationRS 528, Natural stone test methods — Denomination criteriaRS 525, Natural stone test methods —Determination of water absorption coefficient by capillarity</t>
  </si>
  <si>
    <t>Uganda</t>
  </si>
  <si>
    <t>DEAS 1317: 2026, Coal — Handling, storage and transportation — Code of Practice, First Edition</t>
  </si>
  <si>
    <t>This Draft East African Standard provides guidelines for coal handling, transportation and storage throughout the entire value chain.</t>
  </si>
  <si>
    <r>
      <rPr>
        <sz val="11"/>
        <rFont val="Calibri"/>
      </rPr>
      <t>https://members.wto.org/crnattachments/2026/TBT/TZA/26_01072_00_e.pdf</t>
    </r>
  </si>
  <si>
    <t>DRS 626:2026, Manufactured stone masonry units — Specification</t>
  </si>
  <si>
    <t>This Draft Rwanda Standard specifies the characteristics and performance requirements of manufactured stone masonry units for which the main intended uses are facing or exposed masonry in load bearing or non-load bearing building and civil engineering applications. The units are suitable for all forms of coursed or random masonry walling, including single leaf, cavity, partition, retaining and the external masonry to chimneys. They can provide fire protection, thermal insulation, sound insulation and sound absorption._x000D_
This standard covers concrete masonry units manufactured to resemble natural stone using casting or pressing techniques with or without textured surfaces produced, by casting, splitting, washing, blasting or tooling and with or without variable outline effects. It covers homogeneous masonry units and those consisting of different facing and backing concrete mixes, but excludes those manufactured with an adhesive bonded decorative face._x000D_
It defines the performance related to e.g. strength, density, dimensional accuracy, surface appearance and provides for the assessment and verification of constancy of performance (AVCP)" of the product to this Standard. The marking requirements for products covered by this Standard are also included._x000D_
This Standard does not apply to storey height panels, masonry units used for chimney flues or units manufactured with an adhesive bonded decorative face. It does not include products intended to be used as a damp proof course nor does it specify standard sizes for manufactured stone masonry units or work dimensions and angles of specially shaped units. It does not cover units with an incorporated thermal insulation material bonded to the faces of the unit susceptible to be exposed to fire.</t>
  </si>
  <si>
    <t>Mineral materials and products (ICS code(s): 91.100.15)</t>
  </si>
  <si>
    <t>91.100.15 - Mineral materials and products</t>
  </si>
  <si>
    <r>
      <rPr>
        <sz val="11"/>
        <rFont val="Calibri"/>
      </rPr>
      <t>https://members.wto.org/crnattachments/2026/TBT/RWA/26_01066_00_e.pdf</t>
    </r>
  </si>
  <si>
    <t>ISO 12491, Statistical methods for quality control of building materials and componentsRS ISO 12572, Hygrothermal performance of building materials and products ― Determination of water vapour transmission properties ― Cup methodRS 524, Masonry units test methods — Determination of thermal propertiesRS 543, Masonry units test methods — Determination of water absorption of aggregate concrete, autoclaved aerated concrete, manufactured stone and natural stone masonry units due to capillary action and the initial rate of water absorption of clay masonry unitsRS 536, Masonry units test methods — Determination of dimensionsRS 537, Masonry units test methods — Determination of compressive strengthRS 538, Masonry units test methods — Determination of initial shear strengthRS 539, Method of test for masonry — Determination of flexural strengthRS 547, Fire classification of construction products and building elements — Classification using data from reaction to fire tests</t>
  </si>
  <si>
    <t>DRS 631-2: 2026, Construction of stone masonry — Code of practice — Part 2: Ashlar stone masonry</t>
  </si>
  <si>
    <t>This Draft Rwanda Standard provided code of practice for the design and construction of ashlar stone masonry._x000D_
This standard does not apply to:_x000D_
a) stone facing and veneering work, and_x000D_
b) masonry for dams and other masonry work.</t>
  </si>
  <si>
    <r>
      <rPr>
        <sz val="11"/>
        <rFont val="Calibri"/>
      </rPr>
      <t>https://members.wto.org/crnattachments/2026/TBT/RWA/26_01077_00_e.pdf</t>
    </r>
  </si>
  <si>
    <t>RS 515 Natural stone — Terminology and classificationDRS 631-1 Construction of stone masonry — Code of practice: Part 1: Rubble stone masonry</t>
  </si>
  <si>
    <t>DRS 425: 2026, Calcined and non-calcined pozzolanic ash — Specification</t>
  </si>
  <si>
    <t>This Draft Rwanda Standard specifies requirements for pozzolanic ash, whether calcined or non-calcined, intended for use in the manufacture of cement and in the production of concrete and mortar._x000D_
The pozzolanic ash covered by this Standard is derived from naturally occurring siliceous or aluminous materials, including but not limited to volcanic materials, clays, shales, and other mineral sources, which have been processed by crushing, grinding, and, where applicable, calcination to achieve pozzolanic reactivity._x000D_
This Standard is applicable to pozzolanic ash used as:_x000D_
⎯ a constituent in factory-produced blended cements; and_x000D_
⎯ a supplementary cementitious material added directly during the production of concrete or mortar, where appropriate quality control measures are in place._x000D_
The requirements of this Standard are based on performance-oriented criteria, including physical, chemical, and mechanical properties relevant to durability, strength development, and compatibility with cement._x000D_
NOTE This Standard does not cover coal-derived fly ash produced from the combustion of coal, and therefore coal fly ash classifications such as Class F and Class C are covered in ASTM 618.</t>
  </si>
  <si>
    <r>
      <rPr>
        <sz val="11"/>
        <rFont val="Calibri"/>
      </rPr>
      <t>https://members.wto.org/crnattachments/2026/TBT/RWA/26_01063_00_e.pdf</t>
    </r>
  </si>
  <si>
    <t>ASTM C187, Standard Test Method for Amount of Water Required for Normal Consistency of Hydraulic Cement PasteRS ASTM C 311/C 311M, Standard Test Methods for Sampling and Testing Fly Ash or Natural Pozzolans for Use in Portland-Cement ConcreteRS EAS 18-2, Cement — Part 2: Conformity evaluationRS EAS 131-1, Concrete — Part 1: Specification, performance, production and conformityRS EAS 148-1, Cement — Test methods — Part 1: Determination of strengthRS EAS 148-2, Cement — Test methods — Part 2: Chemical analysis of cementRS EAS 148-3, Cement — Test methods — Part 3: Determination of setting time and soundnessRS EAS 148-5, Cement — Test methods — Part 5: Pozzolanicity test for Pozzolanic cementsRS EAS 148-6, Cements — Test methods — Part 6: Determination of finenessRS 211-3, Mortar for masonry — Methods of Test: Part 3: Determination of consistence of fresh mortar (by flow table)</t>
  </si>
  <si>
    <t>CDC 17 (4028) DTZS, Air tool oil — Specification, First edition</t>
  </si>
  <si>
    <t>This draft standard specifies requirements, sampling and test methods for mineral and synthetic formulated oils for percussive and rotary pneumatic tools, airline lubricators, oil-mist lubrication and drip systems.</t>
  </si>
  <si>
    <t>Medium oils and preparations, of petroleum or bituminous minerals, not containing biodiesel, n.e.s. (HS code(s): 271019); Lubricants, industrial oils and related products (ICS code(s): 75.100)</t>
  </si>
  <si>
    <t>271019 - Medium oils and preparations, of petroleum or bituminous minerals, not containing biodiesel, n.e.s.</t>
  </si>
  <si>
    <t>75.100 - Lubricants, industrial oils and related products</t>
  </si>
  <si>
    <r>
      <rPr>
        <sz val="11"/>
        <rFont val="Calibri"/>
      </rPr>
      <t>https://members.wto.org/crnattachments/2026/TBT/TZA/26_01085_00_e.pdf</t>
    </r>
  </si>
  <si>
    <t>ASTM D 92, Standard test method for flash and fire points by Cleveland open cup ASTM D 97, Standard test method for pour point of petroleum productsASTM D 2270, Standard practice for calculating viscosity index from kinematic viscosity at 40 and 100 °C. ASTM D 445/7042, Standard test method for kinematic viscosity of transparent and opaque liquidsASTM D 1298, Standard Test Method for Density, Relative Density, or API Gravity of Crude Petroleum and Liquid Petroleum Products by Hydrometer MethodASTM D 4052, Standard test method for density and relative density of liquids by digital density meter ASTM D130 Test Method for Corrosiveness to Copper from Petroleum Products by Copper Strip Test. ASTM D6743 Standard Test Method for Thermal Stability of Unused Organic Heat Transfer Fluids.ASTM D892 Standard Test Method for Foaming Characteristics of Lubricating OilsASTM D665 Standard Test Method for Rust-Preventing Characteristics of Inhibited Mineral Oil in the Presence of Water ASTM D4052 Standard Test Method for Density, Relative Density, and API Gravity of Liquids by Digital Density MeterASTM D1298 Standard Test Method for Density, Relative Density, or API Gravity of Crude Petroleum and Liquid Petroleum Products by Hydrometer MethodISO 6743-11 Lubricants, industrial oils and related products (class L) — Classification — Part 11: Family P (Pneumatic tools)TZS 668-1/ ISO: 1998-1:1998 Petroleum Industry - Terminology - Raw materials and productsISO 3104, Petroleum products — Transparent and opaque liquids — Determination of kinematic viscosity and calculation of dynamic viscosityASTM D4057, Standard Practice for Manual Sampling of Petroleum and Petroleum Products ASTM D4177, Standard Practice for Automatic Sampling of Petroleum and Petroleum Products</t>
  </si>
  <si>
    <t>DEAS 1316: 2026, Coal briquettes — Specification, First Edition</t>
  </si>
  <si>
    <t>This Draft East African Standard specifies requirements, sampling and test methods for coal briquettes intended for household and commercial use.</t>
  </si>
  <si>
    <t>Consumer information, labelling (TBT); Prevention of deceptive practices and consumer protection (TBT); Quality requirements (TBT); Harmonization (TBT); Reducing trade barriers and facilitating trade (TBT)</t>
  </si>
  <si>
    <r>
      <rPr>
        <sz val="11"/>
        <rFont val="Calibri"/>
      </rPr>
      <t>https://members.wto.org/crnattachments/2026/TBT/TZA/26_01070_00_e.pdf</t>
    </r>
  </si>
  <si>
    <t>ISO 15237, Coal — Determination of total mercuryISO 587, Coal and coke — Determination of chlorine using Eschka mixtureISO 20336, Coal and coke — Determination of total sulfur by Coulomb titration methodISO 1213-2, Coal and coke — Vocabulary — Part 2: Terms relating to sampling, testing and analysisISO 562, Hard coal and coke — Determination of volatile matterISO 589, Hard coal — Determination of total moistureISO 1171, Coal and coke — Determination of ashTZS 2358:2019, Coal briquettes for domestic use — Specification</t>
  </si>
  <si>
    <t>DRS 627: 2026, Calcium silicate masonry units — Specification</t>
  </si>
  <si>
    <t>This Draft Rwanda Standard specifies the characteristics and performance requirements of calcium silicate masonry units for which the main intended uses are inner walls, outer walls, cellars, foundations and external chimney masonry._x000D_
It defines the performance related to strength, density and dimensional accuracy, measured according to the corresponding test methods contained in separate Standards._x000D_
It provides for the assessment and verification of constancy of performance (AVCP) of the product to this Standard. The marking requirement for products covered by this document is also included._x000D_
This Standard applies to all calcium silicate masonry units, including those of an overall nonrectangular parallelepiped shape, specially shaped and accessory units._x000D_
This Standard does not specify standard sizes for calcium silicate masonry units, nor standard work dimensions and angles of specially shaped and accessory units. It does not cover units with more than 60 % volume of voids, nor products made from shale as a major raw material. It does not cover storey height panels._x000D_
It does not apply to units intended for use as a damp-proof course, nor units with an incorporated thermal insulation material bonded to the faces of the unit susceptible to be exposed to fire, nor chimney flue units.</t>
  </si>
  <si>
    <r>
      <rPr>
        <sz val="11"/>
        <rFont val="Calibri"/>
      </rPr>
      <t>https://members.wto.org/crnattachments/2026/TBT/RWA/26_01067_00_e.pdf</t>
    </r>
  </si>
  <si>
    <t>RS ISO 12572, Hygrothermal performance of building materials and products ― Determination of water vapour transmission propertiesRS 524, Masonry units test methods — Determination of thermal propertiesRS 536, Masonry units test methods — Determination of dimensionsRS 537, Masonry units test methods — Determination of compressive strengthRS 538, Masonry units test methods — Determination of initial shear strengthRS 547, Fire classification of construction products and building elements — Classification using data from reaction to fire tests</t>
  </si>
  <si>
    <t>DRS 632: 2026, Gypsum plasterboards — Definitions, requirements and test methods</t>
  </si>
  <si>
    <t>This Draft Rwanda Standard specifies characteristics, performance requirements and test methods for gypsum plasterboards intended to be used in building construction works and gypsum plaster boards intended for secondary manufacturing operations, including boards designed to receive either direct surface decoration or gypsum plaster._x000D_
This Standard does not apply to plasterboards which have been subjected to any secondary manufacturing operations such as insulating composite panels and plasterboards within lamination.</t>
  </si>
  <si>
    <t>Construction materials and building (Vocabularies) (ICS code(s): 01.040.91)</t>
  </si>
  <si>
    <t>01.040.91 - Construction materials and building (Vocabularies)</t>
  </si>
  <si>
    <r>
      <rPr>
        <sz val="11"/>
        <rFont val="Calibri"/>
      </rPr>
      <t>https://members.wto.org/crnattachments/2026/TBT/RWA/26_01078_00_e.pdf</t>
    </r>
  </si>
  <si>
    <t>RS ISO 535, Paper and board — Determination of water absorptiveness — Cobb methodRS ISO 536, Paper and board — Determination of grammageISO 717-1, Acoustics — Rating of sound insulation in buildings and of building elements Part 1: Airborne sound insulationISO 7892, Vertical building elements — Impact resistance tests — Impact bodies and general test proceduresRS ISO 10456, Building materials and products — Hygrothermal properties — Tabulated design values and procedures for determining declared and design thermal valuesISO 10140-2, Acoustics — Laboratory measurement of sound insulation of building elements Part 2: Measurement of airborne sound insulationRS ISO 12572, Hygrothermal performance of building materials and products — Determination of water vapour transmission propertiesRS ISO 16598, Timber structures — Structural classification for sawn timberRS 540, Reaction to fire tests for building products — Building products excluding floorings exposed to the thermal attack by a single burning itemRS 547, Fire classification of construction products and building elements — Part 1: Classification using test data from reaction to fire tests</t>
  </si>
  <si>
    <t>DRS 625: 2026, Natural stones — Requirements with guidance for use</t>
  </si>
  <si>
    <t>This Draft Rwanda Standard specifies requirements for natural stones and provides guidance for the application and use of natural stone products._x000D_
It applies to natural stone products intended for masonry elements, wall coverings (including tiles), internal floor and stair finishes (including tiles), exterior floor and stair finishes (including paving), as well as massive stone elements._x000D_
It does not apply to coatings or staining problems, and does not take into account treatments that could modify the performance characteristics of the materials, nor does it apply to agglomerated stones and aggregates.</t>
  </si>
  <si>
    <r>
      <rPr>
        <sz val="11"/>
        <rFont val="Calibri"/>
      </rPr>
      <t>https://members.wto.org/crnattachments/2026/TBT/RWA/26_01065_00_e.pdf</t>
    </r>
  </si>
  <si>
    <t>RS 517, Specification for Natural stone masonry unitsRS 537, Masonry units test methods — Determination of compressive strengthRS 543, Masonry units test methods — Determination of water absorption of aggregate concrete, autoclaved aerated concrete, manufactured stone and natural stone masonry units due to capillary action and the initial rate of water absorption of clay masonry unitsRS 522, Natural stone products — Modular tiles — RequirementsRS 519, Natural stone products — Slabs for cladding — RequirementsRS 533, Natural stone test methods — Determination of flexural strength under concentrated loadRS 525, Natural stone test methods —Determination of water absorption coefficient by capillarityRS 529, Natural stone test methods — Determination of the breaking load at dowel holeRS 535 Natural stone test methods —Determination of flexural strength under constant momentRS 531, Natural stone test methods — Determination of resistance of marble to thermal and moisture cyclesRS 517, Specification for Natural stone masonry unitsRS 541, Natural stone test methods — Determination of resistance to ageing by thermal shockRS 526, Natural stone test methods — Determination of real and apparent density and total porosityRS 532, Natural stone test methods —Determination of abrasion resistanceRS 534, Natural stone test methods — Determination of the slip resistance by means of the pendulumRS 520, Slabs of natural stone for external paving — Requirements and test MethodsRS 521, Sets of natural stone for external paving — Requirements and test methodsRS 528, Natural stone test methods — Denomination criteriaRS 527, Natural stone test methods — Determination of petrographic informationRS 526, Natural stone test methods — Determination of real and apparent density and total porosityRS 524, Masonry units test methods — Determination of thermal propertiesRS 530, Natural stone test methods — Determination of geometric characteristics of unitsDRS 629, Kerbs of natural stone for external paving — Requirements and test methods</t>
  </si>
  <si>
    <t>DRS 630: 2026, Pavements of natural stone paving units and cobbles, and rigid construction with concrete block paving — Part 7: Code of practice for construction</t>
  </si>
  <si>
    <t>This Daft Rwanda Standard provides recommendations for the laying of natural stone paving units and cobbles, and rigid construction with concrete block paving intended for pavements, roads, industrial areas and other paved surfaces subjected to all categories of static and vehicular loading and pedestrian traffic.</t>
  </si>
  <si>
    <r>
      <rPr>
        <sz val="11"/>
        <rFont val="Calibri"/>
      </rPr>
      <t>https://members.wto.org/crnattachments/2026/TBT/RWA/26_01075_00_e.pdf</t>
    </r>
  </si>
  <si>
    <t>ASTM C936/C936M-24, Standard Specification for Solid Concrete Interlocking Paving UnitsRS ISO 1920-2, Testing of concrete — Part 2: Properties of fresh concreteISO 14824-3, Grout for prestressing tendons — Part 3: Test methodsRS 96-5, Aggregates — Determination of particle shape — Part 5: Flakiness index of course aggregatesRS 211-5, Methods of test for mortar for masonry — Part 5: Determination of flexural and compressive strength of hardened mortarRS 211-6, Methods of test for mortar for masonry — Part 6: Determination of adhesive Strength of hardened rendering and plastering mortars on substratesRS 373, Aggregates for concrete — SpecificationRS 521, Sets of natural stone for external paving — Requirements and test methods</t>
  </si>
  <si>
    <t>DRS 144: 2026, Concrete building blocks and bricks — Specification</t>
  </si>
  <si>
    <t>This Draft Rwanda Standard specifies precast solid and precast hollow concrete masonry building blocks and bricks for use in interior and exterior use in constructing structural and non-structural masonry walling, and are made from Portland cement, water and suitable mineral aggregates with or without the inclusion of other materials._x000D_
Building block and bricks covered by this standard are:_x000D_
a) hollow load bearing and non-load bearing cement blocks; and_x000D_
b) solid load-bearing cement blocks and bricks._x000D_
This Standard specifies performance requirements related to dimensional accuracy, density, strength, water absorption, shrinkage and moisture movement for hollow blocks and solid cement blocks or bricks.</t>
  </si>
  <si>
    <t>Cement. Gypsum. Lime. Mortar (ICS code(s): 91.100.10)</t>
  </si>
  <si>
    <r>
      <rPr>
        <sz val="11"/>
        <rFont val="Calibri"/>
      </rPr>
      <t>https://members.wto.org/crnattachments/2026/TBT/RWA/26_01061_00_e.pdf</t>
    </r>
  </si>
  <si>
    <t>RS ASTM C140/C140M, Standard Test Methods for Sampling and Testing Concrete Masonry Units and Related UnitsRS ASTM C426, Standard Test Method for Linear Drying Shrinkage of Concrete Masonry UnitsISO 18985, Recycled aggregates for concreteISO 18985, Recycled aggregates for concreteRS ISO 19596, Admixtures for concreteRS ISO 12439, Mixing water for concreteRS EAS 18-1, Cement — Part 1: Composition, specification and conformity criteria for common cementRS 96, Methods of test for aggregatesRS 107, Building sands — SpecificationRS 425. Calcined and non-calcined pozzolanic ash — SpecificationRS 373, Aggregates for concrete — Specification</t>
  </si>
  <si>
    <t>DRS 631-1: 2026, Construction of stone masonry — Code of practice —_x000D_
Part 1: Rubble stone masonry</t>
  </si>
  <si>
    <t>This Draft Rwanda Standard provides a code of practice for the design and construction of rubble stone masonry._x000D_
This standard does not apply to:_x000D_
a) stone facing and veneering work;_x000D_
b) stone lintels;_x000D_
c) stone stair case; and_x000D_
d) masonry for dams and other masonry work.</t>
  </si>
  <si>
    <r>
      <rPr>
        <sz val="11"/>
        <rFont val="Calibri"/>
      </rPr>
      <t>https://members.wto.org/crnattachments/2026/TBT/RWA/26_01076_00_e.pdf</t>
    </r>
  </si>
  <si>
    <t>RS 515, Natural stone — Terminology and classificationRS EAS 18-1, Cements ― Part 1: Composition, specification and conformity criteria for common cementsRS 426-1, Masonry Cement — Part 1: Composition, Conformity criteria and SpecificationsRS 516, Natural stone — Rough blocks — RequirementsRS 517, Specification for Natural stone masonry unitsRS 518, Recommendations for dimensions and workmanship of natural building stones for masonryRS 549, Natural stone test methods — Determination of water absorption at atmospheric pressureRS 527, Natural stone test methods — Determination of petrographic informationRS 108, Mortar for masonry — SpecificationsRS 426-1, Masonry Cement — Part 1: CompositionRS EAS 73, Building limes (Quicklime and Hydrated Lime) — SpecificationRS 425, Fly ash used in concrete and cement — SpecificationsRS 107, Building sands — SpecificationsRS ISO 12439, Mixing water for concreteRS 261, Granite products — Specification</t>
  </si>
  <si>
    <t>Korea, Republic of</t>
  </si>
  <si>
    <t>Proposed partial amendments to the “Standard on Pharmaceutical Equivalence Test”</t>
  </si>
  <si>
    <t>The Ministry of Food and Drug Safety (MFDS) intend to amend the following provisions of the “Standard on Pharmaceutical Equivalence Test” : _x000D_
1) In case the change of a manufacturing site is accompanied by the change of manufacturing processes/methods, the equivalence data requirements before and after the change shall be rationally adjusted and applied in a differentiated manner based on  the level of change, as specified in [Annex 3] ”Levels of Changes in Manufacturing Methods and Dossier Submission Requirements.” (Annex 4 of the draft)_x000D_
2) In accordance with the newly established Article 27, Paragraph 3, Subparagraph 9 of the ”Regulation for Pharmaceutical Approvals, Notifications and Reviews,” where it is impossible or not meaningful to conduct a bioequivalence study, the bioequivalence data may be replaced with scientifically justified test data. (Annex  4 of the draft) </t>
  </si>
  <si>
    <t>Medicinal products, pharmaceuticals</t>
  </si>
  <si>
    <t>11.120 - Pharmaceutics</t>
  </si>
  <si>
    <t>Regulatory improvement</t>
  </si>
  <si>
    <r>
      <rPr>
        <sz val="11"/>
        <rFont val="Calibri"/>
      </rPr>
      <t>https://members.wto.org/crnattachments/2026/TBT/KOR/26_01059_00_x.pdf</t>
    </r>
  </si>
  <si>
    <t>MFDS NOTIFICATION No. 2026-087, 13 February 2026</t>
  </si>
  <si>
    <t>Malaysia</t>
  </si>
  <si>
    <t>Amendments to the Table IV of the Fifth A Schedule, Table I of the Twelfth Schedule, Table II of the Sixteenth AA Schedule, Table IA of the Twenty-First Schedule and Table III of the Twenty-First A Schedule of the Food Regulations 1985 [P.U.(A) 437/1985</t>
  </si>
  <si>
    <t>The proposed amendments to the Schedules of the Food Regulations 1985 [P.U.(A) 437/1985] are as follows:To insert new component under conditions for other function claims by inserting Galactooligosaccharide (GOS) as a new component including its function claims, minimum amount required and its conditions in the Table IV of the Fifth A Schedule;To insert new permitted added nutrient by inserting Partially hydrolyzed guar guam (PHGG) as a new dietary fibre in the other food components in the Table I of Twelfth Schedule;To insert new optional ingredient in formulated milk powder for children by inserting 3’-Fucosyllactose (3’-FL) and its specified maximum nutrient level in Table II of the Sixteenth AA Schedule;To insert new optional ingredient in infant formula by inserting 3’-Fucosyllactose (3’-FL) and its specified maximum nutrient level in Table IA of the Twenty-First Schedule; and To insert new optional ingredient in follow-up formula by inserting 3’-Fucosyllactose (3’-FL) and its specified maximum nutrient level in Table III of the Twenty-First A Schedule.</t>
  </si>
  <si>
    <t>All food (ICS:67), Food preparations for use by infants or young children (HS Code: 2106.90.73 00).</t>
  </si>
  <si>
    <t>210690 - Food preparations, n.e.s.</t>
  </si>
  <si>
    <t>67 - Food technology</t>
  </si>
  <si>
    <t>Consumer information, labelling (TBT); Protection of human health or safety (TBT)</t>
  </si>
  <si>
    <t>Six months from the date of publication</t>
  </si>
  <si>
    <t>Food Act 1983 [Act 281Food Regulations 1985 [P.U.(A) 437/1985</t>
  </si>
  <si>
    <t>DRS 397-7: 2026, Use of glass in buildings — Part 7: Code of practice for the provision of information</t>
  </si>
  <si>
    <t>This Draft Rwanda Standard specifies classification, general design, performance requirements and test methods for gully tops and manhole tops._x000D_
It applies for manhole tops and gully tops with a clear opening up to and including 1 000 mm for installation within areas subjected to pedestrian and/or vehicular traffic._x000D_
This standard is not applicable to gratings as part of prefabricated drainage channels, floor and roof gullies in buildings and surface boxes._x000D_
NOTE This Part 1 of DRS 607 is not applicable in isolation, but only in combination with DRS 607-2, DRS 607-3, DRS 607-4, DRS 607-5 and DRS 607-6.</t>
  </si>
  <si>
    <t>Glass in building (ICS code(s): 81.040.20)</t>
  </si>
  <si>
    <t>81.040.20 - Glass in building</t>
  </si>
  <si>
    <r>
      <rPr>
        <sz val="11"/>
        <rFont val="Calibri"/>
      </rPr>
      <t>https://members.wto.org/crnattachments/2026/TBT/RWA/26_01062_00_e.pdf</t>
    </r>
  </si>
  <si>
    <t>This Draft Rwanda Standard gives recommendations for the provision of information required to ensure a successful glazing installation._x000D_
These recommendations do not apply to:_x000D_
a) glazing for furniture and fittings;_x000D_
b) glazing for commercial greenhouses; and_x000D_
c) glazing for domestic greenhouses.</t>
  </si>
  <si>
    <t>DRS 624: 2026, Ready mixed concrete — Specification</t>
  </si>
  <si>
    <t>This Draft Rwanda Standard specifies requirements, sampling and test methods for ready-mixed concrete as defined in 3.2. Requirements for quality of ready-mixed concrete are either as stated in this specification or as ordered by the purchaser. When the purchaser’s requirements, as stated in the order, differ from those in this specification, the purchaser’s requirements govern._x000D_
This standard is applicable to the production of the ready-mixed concrete and the purchase of the ready-mixed concrete._x000D_
It does not cover the placement, consolidation, curing or protection of the concrete after delivery to the purchaser._x000D_
NOTE 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</si>
  <si>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r>
      <rPr>
        <sz val="11"/>
        <rFont val="Calibri"/>
      </rPr>
      <t>https://members.wto.org/crnattachments/2026/TBT/RWA/26_01064_00_e.pdf</t>
    </r>
  </si>
  <si>
    <t>ASTM C125, Terminology Relating to Concrete and Concrete AggregatesASTM C231/C231M, Test Method for Air Content of Freshly Mixed Concrete by the Pressure MethodRS ASTM C494/C494M, Specification for Chemical Admixtures for ConcreteASTM C1064/C1064M, Test Method for Temperature of Freshly Mixed Hydraulic-Cement ConcreteC1798/C1798M, Specification for Returned Fresh Concrete for Use in a New Batch of Ready-Mixed ConcreteASTM C39/C39M, Test Method for Compressive Strength of Cylindrical Concrete SpecimensASTM C138/C138M, Test Method for Density (Unit Weight), Yield, and Air Content (Gravimetric) of ConcreteRS EAS 18-1, Cements ― Part 1: Composition, specification and conformity criteria for common cementsRS ISO 1920-3, Testing of concrete — Part 3: Making and curing test specimensRS 373: 2018, Aggregates for concrete — SpecificationRS ISO 1920-1 Practice for Sampling Freshly Mixed Concrete</t>
  </si>
  <si>
    <t>SDA/MAPA Ordinance No. 1.559, 19 February 2026</t>
  </si>
  <si>
    <t>Submits to Public Consultation the proposed ordinance aimed at establishing regulations for the industrial and sanitary inspection of pork and its derivatives.Technically substantiated suggestions should be sent via the Regulatory Acts Monitoring System - SISMAN, of the Secretariat of Agricultural Defense - SDA/MAPA, via the LINK:https://sistemasweb.agricultura.gov.br/sisman/</t>
  </si>
  <si>
    <t>Meat of swine, fresh, chilled or frozen (HS code(s): 0203); Meat, meat products and other animal produce (ICS code(s): 67.120)</t>
  </si>
  <si>
    <t>0203 - Meat of swine, fresh, chilled or frozen</t>
  </si>
  <si>
    <r>
      <rPr>
        <sz val="11"/>
        <rFont val="Calibri"/>
      </rPr>
      <t>https://members.wto.org/crnattachments/2026/TBT/BRA/26_01081_00_x.pdf</t>
    </r>
  </si>
  <si>
    <t>1) Brazilian Official Gazette 34 on 20 February 2026, section 1, page 10</t>
  </si>
  <si>
    <t>United States of America</t>
  </si>
  <si>
    <t>Eliminating Obsolete Marking Requirements for Toy, Look-Alike, 
and Imitation Firearms</t>
  </si>
  <si>
    <t>Final rule - By this rule, the National Institute of Standards and Technology (NIST) removes its regulation setting forth marking requirements for toy, look-alike, and imitation firearms. Pursuant to statutory amendments made by the CHIPS and Science Act of 2022, the subject regulation now lacks an underlying statutory authorization and has been rendered obsolete by the new, operative marking requirements issued by the Consumer Product Safety Commission (CPSC). The removal of the subject NIST regulation is therefore necessary to reflect the current state of the underlying law and to eliminate obsolete regulatory language. This action is intended to minimize the risk of public confusion regarding the applicable marking requirements and governing authority for toy, look-alike, and imitation firearms and to promote administrative efficiency.</t>
  </si>
  <si>
    <t>Toy, look-alike and imitation firearms; Tricycles, scooters, pedal cars and similar wheeled toys; dolls' carriages; dolls; other toys; reduced-size ("scale") models and similar recreational models, working or not; puzzles of all kinds. (HS code(s): 9503); Toys (ICS code(s): 97.200.50)</t>
  </si>
  <si>
    <t>9503 - Tricycles, scooters, pedal cars and similar wheeled toys; dolls' carriages; dolls; other toys; reduced-size ("scale") models and similar recreational models, working or not; puzzles of all kinds.</t>
  </si>
  <si>
    <t>97.200.50 - Toys</t>
  </si>
  <si>
    <r>
      <rPr>
        <sz val="11"/>
        <rFont val="Calibri"/>
      </rPr>
      <t>https://members.wto.org/crnattachments/2026/TBT/USA/26_01019_00_e.pdf</t>
    </r>
  </si>
  <si>
    <t xml:space="preserve">91 Federal Register (FR) 7824, 19 February 2026; Title 15 Code of Federal Regulations (CRF) Part 272_x000D_
https://www.govinfo.gov/content/pkg/FR-2026-02-19/html/2026-03307.htm_x000D_
https://www.govinfo.gov/content/pkg/FR-2026-02-19/pdf/2026-03307.pdfThis final rule is identified by Docket Number 260210-0043. The document details are available on Regulations.gov at https://www.regulations.gov/document/NIST_FRDOC_0001-0022. Documents are also accessible from Regulations.gov by searching the Docket Number. _x000D_
_x000D_
_x000D_
</t>
  </si>
  <si>
    <t>European Union</t>
  </si>
  <si>
    <t>Proposal for a Regulation of the European Parliament and the Council on monitoring and controlling drug precursors and repealing Regulations (EC) No 273/2004 and (EC) No 111/2005EUR-Lex - 52025PC0747 - EN - EUR-Lex</t>
  </si>
  <si>
    <t>The new rules will implement Article 12 of the United Nations Convention against Illicit Traffic in Narcotic Drugs and Psychotropic Substances, adopted in Vienna on 19 December 1988. They will replace two existing Regulations (Regulation (EC) No 273/2004 on drug precursors for internal market and Regulation (EC) No 111/2005 on trade between EU Member States and third countries). The new rules will simplify and streamline the existing rules and will introduce a new category of precursors – designer precursors, with specific obligations attached for operators. Designer precursors are substances with no known legitimate uses except research and innovation, close chemical relatives of precursors with legitimate uses already placed under control. The trade and use of such precursors will be subject to a prior-notification or a licence, depending on the quantities needed or purpose of the transaction or use (research and innovation or other legitimate purpose). The new rules will also set the legal basis for a centralised electronic system which will support the digitisation of all formalities required therein.</t>
  </si>
  <si>
    <t>Drug precursors</t>
  </si>
  <si>
    <t>71.100 - Products of the chemical industry</t>
  </si>
  <si>
    <t>National security requirements (TBT); Harmonization (TBT); Reducing trade barriers and facilitating trade (TBT)</t>
  </si>
  <si>
    <t>the proposal is based on two general objectives: reducing the availability of drug precursors for the illicit manufacture of drugs and facilitate the legitimate trade and use of drug precursors. The proposal strikes a fair balance between the need to reinforce controls of drug precursors to avoid their diversion towards illicit channels and the need not to place an unreasonable burden on the chemical industry, including research and innovation.</t>
  </si>
  <si>
    <t>N/A</t>
  </si>
  <si>
    <t>20 days after publication in the Official Journal of the European Union, with an application date deferred by at least two years.</t>
  </si>
  <si>
    <r>
      <rPr>
        <sz val="11"/>
        <rFont val="Calibri"/>
      </rPr>
      <t>https://members.wto.org/crnattachments/2026/TBT/EEC/26_01005_00_e.pdf
https://members.wto.org/crnattachments/2026/TBT/EEC/26_01005_01_e.pdf</t>
    </r>
  </si>
  <si>
    <t>Proposal of a Regulation of the European Parliament and the Council on controlling and monitoring of drug precursors and repealing Regulations (EC) No 273/2004 and (EC) No 111/2005, with 10 AnnexesImpact assessment supporting the proposal </t>
  </si>
  <si>
    <t>FDA Draft Circular on the Guidelines on the Classification of Deficiencies Observed during the Conduct of Inspection According to Risk, and the Procedure of Compliance of Food Business Operators to the Observed Deficiencies </t>
  </si>
  <si>
    <t>This Circular intends to provide guidelines on the observed deficiencies during inspection according to risk._x000D_
Specifically, it aims to:_x000D_
A. Classify the observations noted during inspection of FBOs according to the type of deficiency._x000D_
B. Provide guidance for FBOs on the classification of deficiencies observed by the FDA inspectorate during inspection._x000D_
C. Provide guidance for FBOs on the compliance to the observed deficiencies during inspection.</t>
  </si>
  <si>
    <t>Food technology (ICS code(s): 67)</t>
  </si>
  <si>
    <t>67.020 - Processes in the food industry; 67.050 - General methods of tests and analysis for food products; 67 - Food technology</t>
  </si>
  <si>
    <t>Protection of human health or safety (TBT)</t>
  </si>
  <si>
    <r>
      <rPr>
        <sz val="11"/>
        <rFont val="Calibri"/>
      </rPr>
      <t>https://members.wto.org/crnattachments/2026/TBT/PHL/26_01021_00_e.pdf</t>
    </r>
  </si>
  <si>
    <t>Ukraine</t>
  </si>
  <si>
    <t>The Draft Resolution of the Cabinet of Ministers of Ukraine “On Amendments to the Resolutions of the Cabinet of Ministers of Ukraine of 4 June 2015 No. 374 and of 13 January 2016 No. 94”</t>
  </si>
  <si>
    <t>The draft Resolution proposes amendments to the List of Categories of Legally Controlled Measuring Equipment Subject to Periodic Inspection and Annex 1 to the Technical Regulation on Legally Controlled Measuring Equipment. _x000D_
The proposed amendments provide for the exclusion of certain categories of legally controlled measuring equipment, their streamlining (in particular, eliminating cases where certain equipment falls simultaneously within multiple categories), the update of the titles of specific categories of legally controlled measuring equipment and the types of activities (as defined in Part 1 of Article 3 of the Law on Metrology) in which such equipment is used._x000D_
Specifically, the draft Resolution proposes to exclude 12 categories of measuring equipment from the List of Categories of Legally Controlled Measuring Equipment Subject to Periodic Inspection, to clarify the titles of 12 categories of measuring equipment and the corresponding types of regulated activities in which the equipment is used, to exclude 11 categories of measuring equipment from Annex 1 to the Technical Regulation on Legally Controlled Measuring Equipment._x000D_
The amendments are intended to enhance legal clarity, ensure the consistent application of the regulatory framework, and eliminate inaccuracies identified during practical implementation. </t>
  </si>
  <si>
    <t>Measuring  equipment</t>
  </si>
  <si>
    <t>17.020 - Metrology and measurement in general</t>
  </si>
  <si>
    <t>Quality requirements (TBT); Harmonization (TBT)</t>
  </si>
  <si>
    <t>Metrology</t>
  </si>
  <si>
    <t xml:space="preserve">The Resolution will enter into force six months after its official publication.
</t>
  </si>
  <si>
    <r>
      <rPr>
        <sz val="11"/>
        <rFont val="Calibri"/>
      </rPr>
      <t>https://members.wto.org/crnattachments/2026/TBT/UKR/26_00979_00_x.pdf</t>
    </r>
  </si>
  <si>
    <t>Laws  of  Ukraine  “On  Metrology  and  Metrological  Activity” and "On  Technical  Regulations and Conformity Assesment Procedures";Resolution  of the  Cabinet  of Ministries of  Ukraine of 4 June 2015 No. 374 "On  Approving  the List of Categories of Legally Controlled Measuring  Equipment  Subject to Periodic Inspection";Resolution  of the  Cabinet  of Ministries  of  Ukraine of 13 January 2016 No. 94 "On  Approval of  the  Technical Regulation  of  Legally Controlled  Measuring  Equipment".</t>
  </si>
  <si>
    <t>Japan</t>
  </si>
  <si>
    <t>Draft Amendment of the Official Specifications for Ordinary Fertilizers</t>
  </si>
  <si>
    <t>MAFF will amend the administerial rules for the official specifications of ordinary fertilizers as follows;1. The government of Japan will amend the standard for " Potassium Silicate Fertilizer".2. The government of Japan will amend the standard for " Coated Compound Fertilizer".With this amendment, two types of fertilizers will become eligible for import into Japan: (ⅰ) Potassium silicate fertilizer made from combustion ash containing biomass resources as raw materials　(ⅱ)Coated compound fertilizer coated with chemical fertilizers or liquid fertilizers with lower nitrogen content　When importing these fertilizers, prior registration with MAFF will be required, in the same manner as under the existing fertilizer import procedures in Japan.</t>
  </si>
  <si>
    <t>Fertilizer (HS: 3104, 3105)</t>
  </si>
  <si>
    <t>3104 - Mineral or chemical potassic fertilisers (excl. those in tablets or similar forms, or in packages with a gross weight of &lt;= 10 kg); 3105 - Mineral or chemical fertilisers containing two or three of the fertilising elements nitrogen, phosphorus and potassium; other fertilisers (excl. pure animal or vegetable fertilisers or mineral or chemical nitrogenous, phosphatic or potassic fertilisers); animal, vegetable, mineral or chemical fertilisers in tablets or similar forms or in packages of a gross weight of &lt;= 10 kg</t>
  </si>
  <si>
    <t>65.080 - Fertilizers</t>
  </si>
  <si>
    <t>Protection of human health or safety (TBT); Reducing trade barriers and facilitating trade (TBT); Other (TBT)</t>
  </si>
  <si>
    <t>To revise the administerial rules of Act on the Quality Control of Fertilizer for reflecting advancement of agricultural and scientific technology contributes to human health and promotes agricultural productivity.</t>
  </si>
  <si>
    <t>February 2026</t>
  </si>
  <si>
    <t>March 2026</t>
  </si>
  <si>
    <r>
      <rPr>
        <sz val="11"/>
        <rFont val="Calibri"/>
      </rPr>
      <t>https://members.wto.org/crnattachments/2026/TBT/JPN/26_00995_00_e.pdf</t>
    </r>
  </si>
  <si>
    <t>Act on the Quality Control of Fertilizer (1950 Law No.127).When the revision is adopted, relevant documents are to be publicised in the Official Gazette, "KAMPO" (Available in Japanese).</t>
  </si>
  <si>
    <t>Ce projet de norme Burundaise spécifie les exigences, les méthodes d'échantillonnage et d’analyse pour Kombucha non alcoolisé ou Kombucha alcoolisé destiné à la consommation humaine.</t>
  </si>
  <si>
    <t>The notified draft Burundian standard specifies the requirements and sampling and analysis methods for alcoholic and non-alcoholic kombucha intended for human consumption.</t>
  </si>
  <si>
    <t>Non-alcoholic beverages (ICS code(s): 67.160.20)</t>
  </si>
  <si>
    <t>67.160.20 - Non-alcoholic beverages</t>
  </si>
  <si>
    <t>Consumer information, labelling (TBT); Protection of human health or safety (TBT); Quality requirements (TBT); Harmonization (TBT)</t>
  </si>
  <si>
    <r>
      <rPr>
        <sz val="11"/>
        <rFont val="Calibri"/>
      </rPr>
      <t>https://members.wto.org/crnattachments/2026/TBT/BDI/26_00909_00_f.pdf</t>
    </r>
  </si>
  <si>
    <t>1. NB EAS 12, Eau potable - Spécifications2. NB EAS 38, Étiquetage des aliments préemballés - Exigences générales3. NB EAS 104, Boissons alcoolisées - Méthodes d'échantillonnage et d'essai4. NB EAS 803, Étiquetage nutritionnel - ExigencesG/TBT/N/BDI/714- 2 - 5. NB EAS 805, Utilisation des allégations nutritionnelles et de santé - Exigences6. NB ISO 6561-2, Fruits, légumes et produits dérivés - Détermination de la teneur en cadmium, Partie 2: Méthode par spectrométrie d'absorption atomique avec flamme7. NB ISO 6579-1, Microbiologie de la chaîne alimentaire - Méthode horizontale pour la recherche, le dénombrement et le sérotypage des Salmonella, Partie 1: Recherche des Salmonella spp.8. NB ISO 6633, Fruits, légumes et produits dérivés - Détermination de la teneur en plomb - Méthode par spectrométrie d'absorption atomique sans flamme9. NB ISO 6634, Fruits, légumes et produits dérivés - Détermination de la teneur en arsenic - Méthode spectrophotométrique au diéthyldithiocarbamate d'argent10. NB ISO 6637, Fruits, légumes et produits dérivés - Détermination de la teneur en mercure - Méthode par absorption atomique sans flamme11. NB ISO 6888-1, Microbiologie de la chaîne alimentaire - Méthode horizontale pour le dénombrement des staphylocoques à coagulase positive (Staphylococcus aureus et autres espèces), Partie 1: Méthode utilisant le milieu gélosé de Baird-Parker12. NB ISO 16649-2, Microbiologie des aliments - Méthode horizontale pour le dénombrement des Escherichia coli bêta-glucuronidase positive, Partie 2: Technique de comptage des colonies à 44 degrés C au moyen de 5-bromo-4-chloro-3-indolyl bêta-D-glucuronate</t>
  </si>
  <si>
    <t>Commission Delegated amending Regulation (EU) 2024/1257 of the European Parliament and of the Council as regards setting out durability multipliers for gaseous pollutants of heavy-duty vehicles of categories M3, N2 and N3 </t>
  </si>
  <si>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introduces, inter alia, stricter lifetime requirements for the emission performance of vehicles, engines and pollution control systems and an ‘additional lifetime’ period that extends 25 per cent beyond the vehicle’s ‘main lifetime’. Durability multipliers are introduced in Annex IV Table 2 of the Euro 7 Regulation to account for the deterioration of emission reduction systems beyond the main lifetime. In accordance with Article 15(1)(f) of the Euro 7 Regulation, this initiative sets out durability multipliers of 1.2 for gaseous pollutants of heavy-duty vehicles of categories M3, N2 and N3 in Table 2 of Annex IV</t>
  </si>
  <si>
    <t>Trucks and buses (motor vehicles of categories M3, N2 and N3)</t>
  </si>
  <si>
    <t>43.080.10 - Trucks and trailers; 43.080.20 - Buses</t>
  </si>
  <si>
    <t>Regulation (EU) 2024/1257 requires vehicles to respect the emission limits not only during the ‘main lifetime’, but also during the ‘additional lifetime’. For the additional lifetime, durability multipliers are needed to account for the deterioration of emission reduction systems beyond the main lifetime. Based on a technical assessment recommending durability multipliers of 1.2 for heavy-duty vehicles of categories M3, N2 and N3, aligning with LDV and M2 standards, the proposal under consultation aims at setting out these durability multipliers to give clarity to heavy-duty vehicle manufacturers before the mandatory application date of the Euro 7 Regulation for these vehicles</t>
  </si>
  <si>
    <t>April 2026</t>
  </si>
  <si>
    <t>20 days from publication in the Official Journal of the EU</t>
  </si>
  <si>
    <r>
      <rPr>
        <sz val="11"/>
        <rFont val="Calibri"/>
      </rPr>
      <t>https://members.wto.org/crnattachments/2026/TBT/EEC/26_00954_00_e.pdf
https://members.wto.org/crnattachments/2026/TBT/EEC/26_00954_01_e.pdf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</si>
  <si>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7)https://eur-lex.europa.eu/eli/reg/2024/1257/oj/engEuropean Commission: Directorate-General for Internal Market, Industry, Entrepreneurship and SMEs, Plakolmer, B., Hausberger, S. and Weller, K., Durability of Euro 7 heavy-duty vehicle emissions – Technical report – LOT2, Publications Office of the European Union, 2025, https://data.europa.eu/doi/10.2873/7305552</t>
  </si>
  <si>
    <t>Ministerial Order on Technical Requirements for Specified Products Concerning the Ministry of Economy, Trade and Industry</t>
  </si>
  <si>
    <t>In March 2026, the Order for Enforcement of the Consumer Product Safety Act(“Cabinet Order”) will be amended to newly designate bed guards for children and strollers as Specified Products and Specified Products for Children._x000D_
Following this designation, Japan proposes to revise the Ministerial Order on Technical Requirements for Specified Products Concerning the Ministry of Economy, Trade and Industry to establish the relevant technical requirements, labelling methods, classifications for product notification, and required cautionary statements for these products._x000D_
In addition, based on the latest revisions of JIS T 8133 for riding helmets, it will update the name of the JIS and adjust provisions related to vehicle classifications for motorized bicycles in accordance with Regulations for Enforcement of the Road Transport Vehicle Act 2024.</t>
  </si>
  <si>
    <t>Bed guards for children (barriers or other devices designed to be attached to beds primarily in households to prevent infants up to 60 months after birth from falling), and strollers (small wheeled vehicles designed to be pushed while walking, primarily by families, to transport infants up to 36 months after birth), and riding helmets (limited to those intended for use by riders of motorcycles, limited to those with an engine displacement of 0.125 liters or less or a rated output of 1.00 kilowatt or less, or motorized bicycles)</t>
  </si>
  <si>
    <t>97.190 - Equipment for children</t>
  </si>
  <si>
    <t>April, 2026</t>
  </si>
  <si>
    <t>June, 2026
From the date of enforcement of the Cabinet Order, a transitional period of one year shall be provided for bed guards for children, and a transitional period of two years shall be provided for strollers.</t>
  </si>
  <si>
    <r>
      <rPr>
        <sz val="11"/>
        <rFont val="Calibri"/>
      </rPr>
      <t>https://members.wto.org/crnattachments/2026/TBT/JPN/26_00940_00_e.pdf</t>
    </r>
  </si>
  <si>
    <t>The Ministerial Order on Technical Requirements for Specified Products Concerning the Ministry of Economy, Trade and Industry. These revisions will appear in KAMPO (the Official Government Gazette) when adopted.The current laws and regulations are as follows:・Order for Enforcement of the Consumer Product Safety Act https://www.japaneselawtranslation.go.jp/en/laws/view/4179・Ministerial Order on Technical Requirements for Specified Products Concerning the Ministry of Economy, Trade and Industry_x000D_
https://laws.e-gov.go.jp/law/349M50000400018/20251225_507M60000400006 (In Japanese)</t>
  </si>
  <si>
    <t>Proposal for a DIRECTIVE OF THE EUROPEAN PARLIAMENT AND OF THE COUNCIL amending Directives 2001/18/EC and 2010/53/EU as regards the placing on the market of genetically modified micro-organisms and the processing of organs</t>
  </si>
  <si>
    <t>This proposal accompanies the Proposal for a  REGULATION OF THE EUROPEAN PARLIAMENT AND OF THE COUNCIL on establishing a framework of measures for strengthening Union’s biotechnology and biomanufacturing sectors particularly in the area of health and amending Regulations (EC) No 178/2002, (EC) No 1394/2007, (EU) No 536/2014, (EU) 2019/6, (EU) 2024/795 and (EU) 2024/1938, which establishes a legislative framework to strengthen the competitiveness of the health biotechnology sector.  For the new framework to operate effectively within the existing acquis, targeted updates are required in two pieces of sectoral legislation. Directive 2001/18/EC on the deliberate release into the environment of genetically modified organismsThe proposal amends Directive 2010/53/EU (organ processing) to expressly include processing alongside donation, testing, characterisation, procurement, transport and transplantation, and to clarify that where organs are used for research purposes,  the Directive applies only where they are intended for transplantation into the human body.  A new Article 6a is introduced to require transplantation centres to obtain prior authorisation from the competent authority before applying a processed organ to a recipient, oblige transplantation centres to perform a benefit–risk assessment of the processing </t>
  </si>
  <si>
    <t>11- Health care technology</t>
  </si>
  <si>
    <t>11 - Health care technology</t>
  </si>
  <si>
    <t>Protection of human health or safety (TBT); Quality requirements (TBT); Harmonization (TBT); Reducing trade barriers and facilitating trade (TBT); Cost saving and productivity enhancement (TBT)</t>
  </si>
  <si>
    <t>The Directive shall enter into force on the twentieth day following that of its publication in</t>
  </si>
  <si>
    <r>
      <rPr>
        <sz val="11"/>
        <rFont val="Calibri"/>
      </rPr>
      <t>https://members.wto.org/crnattachments/2026/TBT/EEC/26_00951_00_e.pdf</t>
    </r>
  </si>
  <si>
    <t>EUR-Lex - 52025PC1031 - EN - EUR-Lex</t>
  </si>
  <si>
    <t>Proposal for a  REGULATION OF THE EUROPEAN PARLIAMENT AND OF THE COUNCIL on establishing a framework of measures for strengthening Union’s biotechnology and biomanufacturing sectors particularly in the area of health and amending Regulations (EC) No 178/2002, (EC) No 1394/2007, (EU) No 536/2014, (EU) 2019/6, (EU) 2024/795 and (EU) 2024/1938</t>
  </si>
  <si>
    <t>The proposal consists of measures targeted to strengthen the competitiveness of the biotechnology, structured in the following chapters:Chapter I – Subject Matter, Scope and Definitions,sets out the subject matter of this proposal, which consists of measures that articulate its overall objective to improve the functioning of the internal market by establishing a framework to strengthen the competitiveness of the biotechnology sector and specifies the scope of the proposal, which applies to health biotechnology products and services during their entire lifecycle,Chapter II – Union health biotechnology and biomanufacturing,introduces the concepts of health biotechnology strategic projects and high impact health biotechnology strategic projects and establishes a framework for the recognition and the support of such projects aimed at strengthening the EU’s industrial biomanufacturing capacity and value chains.Chapter III – Access to funding,establishes an EU health biotechnology investment pilot in partnership with the European Investment Bank Group and other implementing partners.Chapter IV – Extension of the supplementary protection certificate,introduces an extension of 12 months of the Supplementary Protection Certificate (SPC) for medicinal products developed by means of biotechnology processes and for Advanced Therapy Medicinal Products.Chapter V - Enhancing competitiveness in biosimilars,supports EU competitiveness in the field of biosimilars by encouraging the development of EMA guidelines on facilitating the authorisation of biosimilar medicinal productsChapter VI – Artificial intelligence and data as biotechnology enablers,encourages the adoption and integration of AI in actions supporting biotechnology, to foster innovation, efficiency and technological sovereignty in biotechnology and biomanufacturing.Chapter VII – Regulatory tools for novel health biotechnology products,sets out a flexible, collaborative and anticipatory approach to regulate novel health biotechnology products by reinforcing and complementing existing mechanisms in Union law, Chapter VIII – Biodefence and preventing biotechnology misuse, establishes a framework for preventing the misuse of biotechnology products of concern. Chapter IX –  Amendments to Regulations (EC) No 178/2002, (EC) No 1394/2007, (EU) No 536/2014, (EU) 2019/6, (EU) 2024/795 and (EU) 2024/1938, introduces amendments to EU legislative frameworks in the areas of health and food and feed safety with the aim of simplifying procedures and accelerating time to market that are necessary to ensure the effectiveness of the substantive provisions established in this proposal by creating legislative frameworks conducive to innovation. Further, it establishes amendments to Regulation (EU) 2024/795 (STEP Regulation) regarding the status of health biotechnology strategic projects and of high impact health biotechnology strategic projects under that Regulation. Chapter X – Final provisions, contains provisions on (i) monitoring; (ii) delegation of power; (iii) committee procedure, (iv) an obligation for the Commission to prepare regular reports to the European Parliament and to the Council for the evaluation of this Regulation; (v) handling of confidential information, and entry into force and application. Annexes to the proposal:Annex I- Biotechnology Products of ConcernAnnex II- Amendments to Regulation (EU) 536/2014 Annex III- Amendments to Regulation (EU) 2019/6</t>
  </si>
  <si>
    <t>11.120 Pharmaceutics; 11.220 Veterinary medicines67-Food technology</t>
  </si>
  <si>
    <t>11.120 - Pharmaceutics; 11.220 - Veterinary medicine; 67 - Food technology</t>
  </si>
  <si>
    <t>National security requirements (TBT); 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</si>
  <si>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Human health; Animal health</t>
  </si>
  <si>
    <t>The Regulation shall enter into force on the twentieth day following that of its publication in the Official Journal of the European Union.</t>
  </si>
  <si>
    <r>
      <rPr>
        <sz val="11"/>
        <rFont val="Calibri"/>
      </rPr>
      <t>https://members.wto.org/crnattachments/2026/TBT/EEC/26_00950_00_e.pdf
https://members.wto.org/crnattachments/2026/TBT/EEC/26_00950_01_e.pdf</t>
    </r>
  </si>
  <si>
    <t>EUR-Lex - 52025PC1022 - EN - EUR-Lex</t>
  </si>
  <si>
    <t>Jordan</t>
  </si>
  <si>
    <t>DJS 241/2026 Cereals and pulses and their products ـــ Rice ـــ Specifications </t>
  </si>
  <si>
    <t>This Jordanian standard is concerned with the requirements to be met in the following types of rice varieties (Oryza sativa): husked rice, boiled or unboiled husk rice, milled rice (aromatic or non-aromatic), poached milled rice suitable for human consumption and this Jordanian standard does not apply to other rice products such as sticky waxy rice.</t>
  </si>
  <si>
    <t>Cereals, pulses and derived products (ICS code(s): 67.060)</t>
  </si>
  <si>
    <t>67.060 - Cereals, pulses and derived products</t>
  </si>
  <si>
    <r>
      <rPr>
        <sz val="11"/>
        <rFont val="Calibri"/>
      </rPr>
      <t>https://jsmo.gov.jo/EBV4.0/Root_Storage/AR/%D8%B9_%D8%AA_%D8%A7%D9%84%D8%A7%D8%B1%D8%B2.pdf</t>
    </r>
  </si>
  <si>
    <t>ISO 7301/2021, Rice propertiesCodex Alimentarius Commission Specification 198/1995 Amendment 2019, RiceGulf Standard Specification 1016/2015 - Microbiological Limits for Commodities and Foodstuffs</t>
  </si>
  <si>
    <t>GCC Technical Regulations for Vegetable Ghee and Ghee Blend</t>
  </si>
  <si>
    <t>This GSO standard covers vegetable ghee and blends of vegetable and animal ghee (fully hydrogenated and non-hydrogenated edible vegetable oils and their mixtures) intended for direct human consumption.</t>
  </si>
  <si>
    <t>Fruits. Vegetables (ICS code(s): 67.080)</t>
  </si>
  <si>
    <t>67.080 - Fruits. Vegetables</t>
  </si>
  <si>
    <t>Prevention of deceptive practices and consumer protection (TBT); Protection of human health or safety (TBT); Quality requirements (TBT); Harmonization (TBT)</t>
  </si>
  <si>
    <r>
      <rPr>
        <sz val="11"/>
        <rFont val="Calibri"/>
      </rPr>
      <t>https://members.wto.org/crnattachments/2026/TBT/ARE/26_00931_00_x.pdf
https://members.wto.org/crnattachments/2026/TBT/ARE/26_00931_00_e.pdf</t>
    </r>
  </si>
  <si>
    <t>Foodstuffs – Shelf lives for infant and young children’s foodstuffs </t>
  </si>
  <si>
    <t>This Jordanian Standard specifies the shelf life periods for various types of infant and young children’s foods.</t>
  </si>
  <si>
    <t>Milk and processed milk products (ICS code(s): 67.100.10); Prepackaged and prepared foods (ICS code(s): 67.230)</t>
  </si>
  <si>
    <t>67.100.10 - Milk and processed milk products; 67.230 - Prepackaged and prepared foods</t>
  </si>
  <si>
    <t>Prevention of deceptive practices and consumer protection (TBT); Protection of human health or safety (TBT); Harmonization (TBT); Reducing trade barriers and facilitating trade (TBT)</t>
  </si>
  <si>
    <r>
      <rPr>
        <sz val="11"/>
        <rFont val="Calibri"/>
      </rPr>
      <t>https://jsmo.gov.jo/EBV4.0/Root_Storage/AR/EB_UsefullLinks/%D9%85%D8%AF%D8%AF_%D8%B5%D9%84%D8%A7%D8%AD%D9%8A%D8%A9_%D8%A7%D8%BA%D8%AF%D9%8A%D8%A9_%D8%A7%D9%84%D8%A7%D8%B7%D9%81%D8%A7%D9%84_%D9%88%D8%A7%D9%84%D8%B1%D8%B6%D8%B9.pdf</t>
    </r>
  </si>
  <si>
    <t>Jordanian Standard JS 288: Foodstuffs  Shelf Life of Food Products.Gulf Standard GSO 150-1/2013: Food Labelling  Part 1: General Requirements for Prepackaged Food.</t>
  </si>
  <si>
    <t>Infants and young children foods – Processed cereal based foods for infant and young children </t>
  </si>
  <si>
    <t>Infants and young children foods –Processed cereal based foods for infant and young children.</t>
  </si>
  <si>
    <r>
      <rPr>
        <sz val="11"/>
        <rFont val="Calibri"/>
      </rPr>
      <t>https://jsmo.gov.jo/EBV4.0/Root_Storage/AR/EB_UsefullLinks/DJS_443-2025.pdf</t>
    </r>
  </si>
  <si>
    <t>Codex Alimentarius Standard No. 74/1981, amended in 2023: Standard for Processed Cereal-Based Foods for Infants and Young Children.Microorganisms in Foods, published by the International Commission on Microbiological Specifications for Foods (ICMSF), Volume 3.Saudi Standard SASO 1556-1/1998: Microbiological Limits for Food Commodities and Food Products  Part 1.</t>
  </si>
  <si>
    <t>Draft partial amendment of the Enforcement Decree of the Act on Registration and Evaluation of Chemical Substances</t>
  </si>
  <si>
    <t>Name of Law: “Draft partial amendment of the Enforcement Decree of the Act on Registration and Evaluation of Chemical Substances”Major Contents: A. Clarification of the scope of duties of only representative appointed by foreign manufacturer/producer, and the Chemical Substance Information Processing System [Article 21 &amp; Article 22 of the amended Enforcement Decree]- The amendment adds the matters regarding dispute conciliation for joint data submission or joint data use to prepare registration dossier and the matters regarding deferral of data submission in registration dossier, to the duties of only representative appointed by foreign manufacturer/producer and the work scope of the Chemical Substance Information Processing System.B. Expanded scope of SMEs support program [Article 29-2 of the amended Enforcement Decree]- The amendment adds the activities to reduce use of highly hazardous chemical substances in small- and medium-sized enterprises.C. Rearrangement of delegation and entrustment systems for administrative works of dispute conciliation, and succession of duties of only representative appointed by foreign manufacturer/producer [Article 31 of the amended Enforcement Decree]</t>
  </si>
  <si>
    <t>Chemical Substances</t>
  </si>
  <si>
    <t>Reducing trade barriers and facilitating trade (TBT)</t>
  </si>
  <si>
    <r>
      <rPr>
        <sz val="11"/>
        <rFont val="Calibri"/>
      </rPr>
      <t>https://members.wto.org/crnattachments/2026/TBT/KOR/26_00900_00_x.pdf</t>
    </r>
  </si>
  <si>
    <t>MCEE Public Notice No. 2026-114</t>
  </si>
  <si>
    <t>Mexico</t>
  </si>
  <si>
    <t>Proyecto de Norma Oficial Mexicana PROY-NOM-011-SICT2/2025, Condiciones para el transporte de mercancías peligrosas embaladas/envasadas en cantidades limitadas.</t>
  </si>
  <si>
    <t>The notified draft Mexican Official Standard establishes the specifications to be applied to the transport of certain categories of dangerous goods packed in limited quantities, and is mandatory for shippers, carriers and recipients of dangerous goods packed in limited quantities that are transported via roads and bridges under federal jurisdiction.</t>
  </si>
  <si>
    <t>El transporte de ciertas clases de mercancías peligrosas embaladas/envasadas en cantidades limitadas.</t>
  </si>
  <si>
    <t>03.220 - Transport; 13.300 - Protection against dangerous goods</t>
  </si>
  <si>
    <r>
      <rPr>
        <sz val="11"/>
        <rFont val="Calibri"/>
      </rPr>
      <t>https://members.wto.org/crnattachments/2026/TBT/MEX/26_00898_00_s.pdf
https://www.dof.gob.mx/nota_detalle.php?codigo=5779726&amp;fecha=10/02/2026#gsc.tab=0</t>
    </r>
  </si>
  <si>
    <t>G/TBT/N/MEX/558- 2 - The following existing Mexican Official Standards, or those replacing them, and international regulations must be consulted in order to correctly implement the notified draft Mexican Official Standard:• NOM-002-SCT-SEMAR-ARTF/2023, Listado de substancias y materiales peligrosos (mercancías peligrosas).• NOM-002-1-SCT-SEMAR-ARTF/2023, Listado de substancias y materiales peligrosos (mercancías peligrosas)-Instrucciones y uso de embalajes/envases, recipientes intermedios para graneles (RIG), grandes embalajes/envases, cisternas portátiles, contenedores de gas de elementos múltiples y contenedores para graneles para el transporte de mercancías peligrosas.• NOM-003-SCT/2008, Características de las etiquetas de envases y embalajes, destinadas al transporte de substancias, materiales y residuos peligrosos.• NOM-007-SCT-2-2022, Disposiciones relativas a la construcción, marcado UN y ensayo de embalajes/envases, recipientes intermedios para graneles (RIG) y grandes embalajes/envases destinados al transporte de mercancías peligrosas.• NOM-009-SCT2/2009, Especificaciones especiales y de compatibilidad para almacenamiento y transporte de las substancias, materiales y residuos peligrosos de la clase 1 explosivos.• NOM-027-SCT2/2009, Especificaciones especiales y adicionales para los envases, embalajes, recipientes intermedios a granel, cisternas portátiles y transporte de las substancias, materiales y residuos peligrosos de la división 5.2 peróxidos orgánicos.• NOM-028-SCT2/2010, Disposiciones especiales y generales para el transporte de las substancias, materiales y residuos peligrosos de la clase 3 líquidos inflamables.• NOM-043-SCT-SEMAR-ARTF-2023, Documento de transporte de mercancías peligrosas.• NOM-008-SE-2021, Sistema general de unidades de medida (cancela a la NOM008-SCFI-2002).• Chapter 3.4 of the International Maritime Dangerous Goods (IMDG) Code, in force.</t>
  </si>
  <si>
    <t>Draft partial amendment of the Enforcement Rule of the Act on Registration and Evaluation of Chemical Substances</t>
  </si>
  <si>
    <t>Name of Law: “Draft partial amendment of the Enforcement Rule of the Act on Registration and Evaluation of Chemical Substances”Major Contents: A. Improved method and procedure for joint data submission of registration dossier [Article 17 of the amended Enforcement Rule]- The amendment refines wording related to joint data submission and streamlines the joint submission system by deleting certain paragraphs concerning the formation of consultative body.B. Establishment of dispute conciliation procedure regarding joint data submission/joint data use of registration dossier [Article 17-2, Form 9 and Form 9-2]- A person seeking dispute conciliation shall submit an application by using Form No. 9 to the Minister of Climate, Energy and Environment, with supporting documents proving that the dispute may cause disruption to registration, etc.- Where it is necessary for the Minister of Climate, Energy and Environment to prepare recommendation, the Minister may request the applicant and other parties to submit relevant data and information and set a deadline for such submission, and may also request the Korea Environment Corporation to support relevant works such as an investigation for fact-finding.- A party who is presented with the recommendation for resolution of dispute shall notify the Minister of Climate, Energy and Environment of acceptance or rejection within 30 days. If no intention is expressed within the period, the recommendation shall be deemed accepted.C. Establishment of procedure for the deferral of data submission in registration dossier that requires data owner’s consent to use, and the extension of the deferral period thereof [Article 17-3, Form 9-3, Form 9-4 and Form 9-5 newly inserted in the Enforcement Rule]- A person seeking data submission deferral of registration dossier shall submit an application for data submission deferral by using Form No. 9-3 to the President of the National Institute of Chemical Safety, with supporting documents proving that the application meets the requirements for deferral, etc.- The President of the National Institute of Chemical Safety shall review the application received, and notify the result within 30 days from the date of receipt. In addition, a person seeking extension of the deferral period shall submit an application for extension by using Form No. 9-5 at least 30 days prior to expiration of the deferral period.D. Establishment of procedure to report succession of duties upon a change of only representative appointed by foreign manufacturer or producer [Article 55-3, Form 38-5 newly inserted in the Enforcement Rule]- Where a foreign manufacturer/producer changes its only representative and the new only representative intends to succeed to the validity of duties that were performed by the former only representative, the new one shall submit supporting documents that prove succession of the duties previously performed by the former only representative to the President of the Korea Environment Corporation.</t>
  </si>
  <si>
    <r>
      <rPr>
        <sz val="11"/>
        <rFont val="Calibri"/>
      </rPr>
      <t>https://members.wto.org/crnattachments/2026/TBT/KOR/26_00902_00_x.pdf</t>
    </r>
  </si>
  <si>
    <t>MCEE Public Notice No. 2026-129</t>
  </si>
  <si>
    <t>Partial Amendment of Ordinance for Enforcement of the Radio Act, etc. </t>
  </si>
  <si>
    <t>In the new Ordinance for Enforcement of the Radio Act and Relevant Public Notice, the frequency band used for Tire Pressure Monitoring Systems (TPMS) and Remote Keyless Entry (RKE) systems will be expanded to 433.05 MHz–434.79 MHz.The new Regulation for Radio Equipment and Relevant Public Notice will eliminate the requirements previously imposed on the equipment enclosure.</t>
  </si>
  <si>
    <t>Tire Pressure Monitoring System and Remote Keyless Entry System</t>
  </si>
  <si>
    <t>33.060 - Radiocommunications; 43.040.10 - Electrical and electronic equipment</t>
  </si>
  <si>
    <t>Japan will amend the current technical regulations in response to the following situations:A frequency band wider than that specified in Japan’s current regulations has become the global standard frequency for TPMS and RKE applications.In major countries, no requirements are imposed on the equipment enclosure for TPMS and RKE.</t>
  </si>
  <si>
    <t>June, 2026</t>
  </si>
  <si>
    <r>
      <rPr>
        <sz val="11"/>
        <rFont val="Calibri"/>
      </rPr>
      <t>https://members.wto.org/crnattachments/2026/TBT/JPN/26_00736_00_e.pdf</t>
    </r>
  </si>
  <si>
    <t>The basic law is the Radio Act (1950 Law No.131).https://www.japaneselawtranslation.go.jp/en/laws/view/3205The amendment will be published in “KAMPO”(Official Government Gazette) when adopted.(available in Japanese)</t>
  </si>
  <si>
    <t>Partial amendment to the Minimum Requirements for Biological Products</t>
  </si>
  <si>
    <t>The Minimum Requirements for Biological Products will be amended as follows:Regarding the standard for “Freeze-dried Human Fibrinogen”, the article of “Labeling” will be partially amended owing to changing the description in the package insert for proper use.</t>
  </si>
  <si>
    <t>Pharmaceutical products (HS: 30)</t>
  </si>
  <si>
    <t>30 - PHARMACEUTICAL PRODUCTS</t>
  </si>
  <si>
    <t>To establish the standard for manufacturing process, properties, quality, storage, and others of pharmaceuticals to which special attention must be paid for the attainment of public health and sanitation (Biological products)</t>
  </si>
  <si>
    <r>
      <rPr>
        <sz val="11"/>
        <rFont val="Calibri"/>
      </rPr>
      <t>https://members.wto.org/crnattachments/2026/TBT/JPN/26_00895_00_e.pdf</t>
    </r>
  </si>
  <si>
    <t>Act on Securing Quality, Efficacy and Safety of Products Including Pharmaceuticals and Medical Devices. https://www.japaneselawtranslation.go.jp/en/laws/view/3213This amendment will be published in “KAMPO” (Official Gazette) when adopted.</t>
  </si>
  <si>
    <t>Czech Republic</t>
  </si>
  <si>
    <t>Measure of a General Nature No: 0111-OOP-C103-26 laying down metrological and technical requirements for specified measuring instruments, including test methods for type approval, verification and re-testing of specified measuring instruments: ‘precision class A graduated cylinders used for volume verification’</t>
  </si>
  <si>
    <t>The regulation lays down the metrological and technical requirements for these specified measuring instruments, including the test methods for type approval and verification of specified measuring instruments.</t>
  </si>
  <si>
    <t>In the Czech Republic, precision class A graduated cylinders used for volume verification are specified measuring instruments that are subject to type approval and verification.(ICS codes: 17.060 measurement of volume, weight, density, viscosity)</t>
  </si>
  <si>
    <t>17.060 - Measurement of volume, mass, density, viscosity; 17 - Metrology and measurement. Physical phenomena</t>
  </si>
  <si>
    <t>Consumer information, labelling (TBT); Prevention of deceptive practices and consumer protection (TBT)</t>
  </si>
  <si>
    <t>Precision class A graduated cylinders used for volume verification may be placed on the market and put into use in the Czech Republic as specified measuring instruments pursuant to Act No 505/1990 on metrology, as amended. Pursuant to this Act, specified measuring instruments are instruments that are included in the list of the types of specified measuring instruments (Decree No 345/2002) and, at the same time, intended (by the manufacturer/importer) for measurements relevant to the protection of public interests in consumer protection, contractual relations, imposition of sanctions, fees, tariffs and taxes, health protection, environmental protection, occupational safety, or the protection of other public interests protected by special legislation. This is therefore a purpose similar to the one defining specified products – non-automatic measuring instruments and scales pursuant to Directives 2014/31/EU and 2014/32/EU. The requirements of this legislation do not apply to measuring instruments not placed on the market in the Czech Republic for the above purposes, defined by Act No 505/1990 on metrology, as amended. The purpose of this notified legislation is to lay down metrological and technical requirements for these specified measuring instruments. This legislation also stipulates tests for type approval and verification of specified measuring instruments of this type.</t>
  </si>
  <si>
    <r>
      <rPr>
        <sz val="11"/>
        <rFont val="Calibri"/>
      </rPr>
      <t>https://members.wto.org/crnattachments/2026/TBT/CZE/26_00869_00_e.pdf
https://members.wto.org/crnattachments/2026/TBT/CZE/26_00869_00_x.pdf</t>
    </r>
  </si>
  <si>
    <t>References to the basic texts:_x000D_
Act No 505/1990 on metrology, as amended_x000D_
Decree No 345/2002 stipulating measuring instruments for mandatory verification and measuring instruments subject to type approval, as amended_x000D_
§ 171 et seq. of Act No 500/2004, the Code of Administrative Procedure, as amended</t>
  </si>
  <si>
    <t>DJS 1851/2026 –Cereals, pulses and their products – Maize grains (Corn)</t>
  </si>
  <si>
    <t>This Jordanian standard is concerned with the requirements to be met for corn grains intended for human consumption, which are presented in packages or in bulk form, and this Jordanian standard does not include processed corn.</t>
  </si>
  <si>
    <r>
      <rPr>
        <sz val="11"/>
        <rFont val="Calibri"/>
      </rPr>
      <t>https://jsmo.gov.jo/EBV4.0/Root_Storage/AR/EB_UsefullLinks/%D8%B9_%D8%AA_%D9%85%D9%88%D8%A7%D8%B5%D9%81%D8%A9_%D8%A7%D9%84%D8%B0%D8%B1%D8%A9.pdf</t>
    </r>
  </si>
  <si>
    <t>Codex Alimentarius Standard for FOR MAIZE (CORN) 153/1995was revised in 1995  amended in 2019.Gulf Standard Specification 1016/2015 - Microbiological Limits for Commodities and Foodstuffs.</t>
  </si>
  <si>
    <t>Bekendtgørelse om fødevarekontaktmaterialer og om straffebestemmelser for overtrædelse af relaterede EU-retsakter/Danish Order on food contactmaterials and regarding penal provision on the relevant EU-legislation on food contact materials; The attached draft amending the legislative decree establishes new lower migration limits for lead and cadmium from enamelled articles and glass, and clarifies the applicable requirements for declaration of compliance for all food contact materials.</t>
  </si>
  <si>
    <t>The attached draft amending the legislative decree is a Danish supplementary legislation to Regulation (EC) No 1935/2004 of the European Parliament and of the Council of 27 October 2004 on materials and articles intended to come into contact with food.The draft establishes an increased demand for the use of Declaration of compliance. Paragraph 5 specifies the formal requirements for the declaration of conformity to which food contact materials marketed in Denmark at an earlier stage than the retail stage must be accompanied. The requirements for the declaration of conformity are set out in Annex 1 and apply without prejudice to specific measures issued by the Commission pursuant to Article 5 of Regulation (EC) No 1935/2004 of the European Parliament and of the Council on food contact materials and articles. Requirements for the declaration of conformity have been established by reference to Article 16(2) of Regulation (EC) No 1935/2004 of the European Parliament and of the Council on materials and articles intended to come into contact with food.Furthermore, the draft establishes new lower migration limits for lead and cadmium from enamelled articles and glass. Paragraph 10 specifies that enamelled articles and glassware may only be placed on the market in Denmark if they comply with the migration limits for lead and cadmium set out in Annex 5 to the legislative decree.The new migration limits for lead and cadmiumThe new migration limits for lead and cadmium LeadCadmiumCategory A:Articles which cannot be filled0,3 µg/dm20,4 µg/dm2Articles which can be filled, the internal depth of which, measured from the lowest point to the horizontal plane passing through the upper rim, does not exceed 25 mmThe rim of the article intended for drinkingCategory B:Baby bottles,5 µg/l0,35 µg/lArticles intended for drinking0,70 µg/lOther articles which can be filled2 µg/l</t>
  </si>
  <si>
    <t>CERAMIC PRODUCTS (HS code(s): 69); GLASS AND GLASSWARE (HS code(s): 70); MISCELLANEOUS MANUFACTURED ARTICLES (HS code(s): 96); Environment. Health protection. Safety (ICS code(s): 13); Packaging and distribution of goods (ICS code(s): 55); Agriculture (ICS code(s): 65); Glass and ceramics industries (ICS code(s): 81); Domestic and commercial equipment. Entertainment. Sports (ICS code(s): 97)</t>
  </si>
  <si>
    <t>69 - CERAMIC PRODUCTS; 70 - GLASS AND GLASSWARE; 96 - MISCELLANEOUS MANUFACTURED ARTICLES</t>
  </si>
  <si>
    <t>13 - Environment. Health protection. Safety; 55 - Packaging and distribution of goods; 65 - Agriculture; 81 - Glass and ceramics industries; 97 - Domestic and commercial equipment. Entertainment. Sports</t>
  </si>
  <si>
    <t>Contaminants</t>
  </si>
  <si>
    <r>
      <rPr>
        <sz val="11"/>
        <rFont val="Calibri"/>
      </rPr>
      <t>https://members.wto.org/crnattachments/2026/TBT/DNK/26_00867_00_x.pdf</t>
    </r>
  </si>
  <si>
    <t>Bekendtgørelse af lov om fødevarer (Danish Order on Food) LBK nr. 32 af 14/01/2025 (Gældende) Bekendtgørelse af lov om fødevarer https://www.retsinformation.dk/eli/lta/2025/32 (basic text)Bekendtgørelse om fødevarekontaktmaterialer og om straffebestemmelser for overtrædelse af relaterede EU-retsakter/Danish Order on food contact materials and regarding penal provision on the relevant EU-legislation on food contact materials (Enclosed draft see above)</t>
  </si>
  <si>
    <t>Indonesia</t>
  </si>
  <si>
    <t>Draft Regulation of the Halal Product Assurance Organizing Agency of the Republic of Indonesia Number … of … concerning the Form and Procedures for the Labelling of Non-Halal Information</t>
  </si>
  <si>
    <t>This regulation aims to provide guidance and legal certainty for consumers, business actors, the Halal Product Assurance Organizing Agency (BPJPH), and relevant stakeholders in determining the form and product criteria for non-halal information for products that enter, circulate, and are traded within the territory of Indonesia.</t>
  </si>
  <si>
    <t>Food, beverages, medicines, cosmetics, chemical products, biological products, genetically engineered products, as well as consumer goods that are worn, used, or otherwise utilized by the public and are subject to mandatory halal certification</t>
  </si>
  <si>
    <t>11.120 - Pharmaceutics; 67.160 - Beverages; 71.100 - Products of the chemical industry; 71.100.70 - Cosmetics. Toiletries</t>
  </si>
  <si>
    <t>Business actors that have affixed non-halal information prior to the entry into force of this Regulation shall remain recognized, provided that they adjust the form of the non-halal information in accordance with the provisions stipulated in this Regulation no later than three (3) years from the date this Regulation is enacted</t>
  </si>
  <si>
    <r>
      <rPr>
        <sz val="11"/>
        <rFont val="Calibri"/>
      </rPr>
      <t>https://members.wto.org/crnattachments/2026/TBT/IDN/26_00888_00_x.pdf</t>
    </r>
  </si>
  <si>
    <t>Government Regulation No. 42 of 2024 concerning the Implementation of Halal Product Assurances</t>
  </si>
  <si>
    <t>DJS 465/2026 – Cereals, pulses and derived products – Packed chickpeas with tehena</t>
  </si>
  <si>
    <t>This Jordanian standard is concerned with the requirements that must be met in the product of packaged chickpeas with tahini prepared for direct consumption</t>
  </si>
  <si>
    <r>
      <rPr>
        <sz val="11"/>
        <rFont val="Calibri"/>
      </rPr>
      <t xml:space="preserve">https://jsmo.gov.jo/EBV4.0/Root_Storage/AR/EB_UsefullLinks/%D8%A7%D9%84%D8%AD%D9%85%D8%B5_%D8%A8%D8%A7%D9%84%D8%B7%D8%AD%D9%8A%D9%86%D8%A9_%D8%A7%D9%84%D9%85%D8%B9%D8%A8%D8%A3_%D8%B9_%D8%AA_1.pdf
</t>
    </r>
  </si>
  <si>
    <t>Codex Alimentarius Standard for REGIONAL STANDARD FOR CANNED HUMUS WITH TEHENA (NEAR EAST) 275/2007 amended in 2025.ICMSF: International Commission on Microbiological Specifications for Food</t>
  </si>
  <si>
    <t>DJS 315/2026 – Cereals, pulses and their products ــ Coffee, roasted, whole and ground</t>
  </si>
  <si>
    <t>This Jordanian standard is concerned with the requirements to be met for whole roasted coffee (coffee) seeds and ground roasted coffee (coffee) seeds, and includes decaffeinated roasted coffee (coffee) seeds.</t>
  </si>
  <si>
    <r>
      <rPr>
        <sz val="11"/>
        <rFont val="Calibri"/>
      </rPr>
      <t>https://jsmo.gov.jo/EBV4.0/Root_Storage/AR/EB_UsefullLinks/%D8%B9_%D8%AA_%D8%A7%D9%84%D9%82%D9%87%D9%88%D8%A9_%D8%A7%D9%84%D9%85%D8%AD%D9%85%D8%B5%D8%A9_-.pdf</t>
    </r>
  </si>
  <si>
    <t>Standard 2197/2024, Coffee and Roasted Coffee Beans.Iraqi Standard 1155-2/2024, Whole Roasted, Ground and Quick-Dissolved Coffee.Standard 1016/2015, Microbiological Standards for Commodities and Foodstuffs.</t>
  </si>
  <si>
    <t>Costa Rica</t>
  </si>
  <si>
    <t>Reglamento Técnico RTCR-525:2025. Productos de riesgo sanitario. Productos para la administración de nicotina. Prohibición de registro, importación, exportación, fabricación, formulación, almacenamiento, distribución, transporte, reempaque, reenvase, manipulación, comercialización y mezcla</t>
  </si>
  <si>
    <t>The notified regulation establishes the prohibition on the registration, importation, exportation, manufacture, formulation, storage, distribution, transportation, repackaging, repacking, handling, marketing and mixing of non-therapeutic and non-combustible products, intended for the oral administration of nicotine in any form.</t>
  </si>
  <si>
    <t>Nicotina</t>
  </si>
  <si>
    <t>24 - TOBACCO AND MANUFACTURED TOBACCO SUBSTITUTES; PRODUCTS, WHETHER OR NOT CONTAINING NICOTINE, INTENDED FOR INHALATION WITHOUT COMBUSTION; OTHER NICOTINE CONTAINING PRODUCTS INTENDED FOR THE INTAKE OF NICOTINE INTO THE HUMAN BODY</t>
  </si>
  <si>
    <t>65.160 - Tobacco, tobacco products and related equipment</t>
  </si>
  <si>
    <t>Protection of human health or safety (TBT); Protection of the environment (TBT)</t>
  </si>
  <si>
    <t>Upon publication in the Official Journal, La Gaceta</t>
  </si>
  <si>
    <r>
      <rPr>
        <sz val="11"/>
        <rFont val="Calibri"/>
      </rPr>
      <t xml:space="preserve">https://members.wto.org/crnattachments/2026/TBT/CRI/26_00887_00_s.pdf
</t>
    </r>
  </si>
  <si>
    <t>Not applicable</t>
  </si>
  <si>
    <t>Canada</t>
  </si>
  <si>
    <t>Notice of consultation: Removing zuranolone from the Prescription Drug List (PDL) (1 page, English and French, webpage)</t>
  </si>
  <si>
    <t>This Notice of Consultation provides an opportunity to comment on the proposal to remove “zuranolone or its salts” from both the Human and Veterinary parts of the Prescription Drug List (PDL).</t>
  </si>
  <si>
    <t>Prescription status of medicinal ingredients for human use (ICS: 11.120; HS 3004.90)</t>
  </si>
  <si>
    <t>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</si>
  <si>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For the protection of human health or safety. Recently, Health Canada published in Canada Gazette Part I its intent to (1) add zuranolone to Schedule IV to the CDSA, and (2) regulate zuranolone as a targeted substance to permit its legitimate use.  Medicinal ingredients are removed from the PDL when they are scheduled under the Controlled Drugs and Substances Act (CDSA) scheme because the controls under the CDSA framework provide sufficient oversight for any therapeutic use.</t>
  </si>
  <si>
    <r>
      <rPr>
        <sz val="11"/>
        <rFont val="Calibri"/>
      </rPr>
      <t>https://www.canada.ca/en/health-canada/services/drugs-health-products/drug-products/prescription-drug-list/notices-changes/removing-zuranolone.html</t>
    </r>
  </si>
  <si>
    <t>Health Canada website:https://www.canada.ca/en/health-canada/programs/consultation-removing-zuranolone-prescription-drug-list.html ,  posted : 11 February 2026 (available in English and French) </t>
  </si>
  <si>
    <t>Propuesta de actualización Norma Técnica N°170 sobre el registro sanitario de productos biotecnológicos biosimilares</t>
  </si>
  <si>
    <t>The notified technical standard will be used in the registration process for biosimilar biotechnology medicines, to specify the provisions of MINSAL Supreme Decree No. 3/10 and establish the requirements to be met when submitting the health registration referred to in Article 42 (i).The purpose of this standard, which complements the regulations in force, is to provide internationally accepted requirements for the authorization of biosimilar products, that is, those declared to be similar to original biological products, which were authorized based on a complete quality, safety and efficacy dossier.This standard does not apply to vaccines, blood products, heparins or advanced therapies. These types of products have their own particularities, and there are national and international regulations that set out the registration requirements for these types of medicines.</t>
  </si>
  <si>
    <t>Productos biotecnológicos biosimilares</t>
  </si>
  <si>
    <r>
      <rPr>
        <sz val="11"/>
        <rFont val="Calibri"/>
      </rPr>
      <t>https://members.wto.org/crnattachments/2026/TBT/CHL/26_00875_00_s.pdf</t>
    </r>
  </si>
  <si>
    <t>D.S. 3/2010 del Ministerio de Salud - Reglamento del Sistema Nacional de Control de los Productos Farmacéuticos de Uso HumanoG/TBT/N/CHL/786- 2 -</t>
  </si>
  <si>
    <t>DJS 1831/2026 –Cereals, pulses and their products – Oats grains</t>
  </si>
  <si>
    <t>This Jordanian standard is concerned with the requirements to be met for ready-to-manufacture oats intended for human consumption, and this Jordanian standard does not include peeled oats of the Avena nuda variety.</t>
  </si>
  <si>
    <r>
      <rPr>
        <sz val="11"/>
        <rFont val="Calibri"/>
      </rPr>
      <t>https://jsmo.gov.jo/EBV4.0/Root_Storage/AR/EB_UsefullLinks/%D8%AD%D8%A8%D9%88%D8%A8_%D8%A7%D9%84%D8%B4%D9%88%D9%81%D8%A7%D9%86_%D8%B9_%D8%AA_1.pdf</t>
    </r>
  </si>
  <si>
    <t>Codex Alimentarius Standard for FOR OATS 201/1995 was revised in 1995, and amended in 2019.Gulf Standard Specification 1016/2015 - Microbiological Limits for Commodities and Foodstuffs</t>
  </si>
  <si>
    <t>Order on ignition interlock devices to be used in connection with driving licences with an ignition interlock condition</t>
  </si>
  <si>
    <t>The draft amends the Order on ignition interlocks to reflect the latest amendment to the Road Traffic Act (Act No. 567 of 27 May 2025), which lowered the blood alcohol level limit to 0.2 for first-time buyers in the first three years._x000D_
_x000D_
The Order stipulates that ignition interlocks may be set at 0.10 mg of alcohol per litre of exhaled air for that part of the participation period which falls within the first 3 years after the first acquisition of the right to drive an ordinary car._x000D_
The amendment is implemented in order to adapt the Order on ignition interlocks to the lower alcohol level for first-time acquirers in the first 3 years, thereby facilitating the implementation of the legislative amendment using the correct technical function._x000D_
_x000D_
The aim is to ensure consistency between technical requirements for ignition interlock devices and national legal requirements._x000D_
_x000D_
The change affects technical characteristics and settings of ignition interlock devices, but does not change requirements for other users of ignition interlock devices._x000D_
_x000D_
No new barriers to trade are expected, as the amendment to the Order only clarifies the setting options for existing technology.</t>
  </si>
  <si>
    <t>Ignition interlock devices</t>
  </si>
  <si>
    <t>43.040.10 - Electrical and electronic equipment</t>
  </si>
  <si>
    <r>
      <rPr>
        <sz val="11"/>
        <rFont val="Calibri"/>
      </rPr>
      <t>https://members.wto.org/crnattachments/2026/TBT/DNK/26_00788_00_x.pdf
https://members.wto.org/crnattachments/2026/TBT/DNK/26_00788_01_x.pdf</t>
    </r>
  </si>
  <si>
    <t>Order on ignition interlock devices to be used in connection with driving licences with an ignition interlock condition (Bekendtgørelse om alkolåse, der anvendes i forbindelse med kørekort med vilkår om alkolås)The Danish Traffic Regulation Act (Færdselsloven)</t>
  </si>
  <si>
    <t>KS 2744:2025 Orthodox tea – Specification</t>
  </si>
  <si>
    <t>This Kenya Standard specifies requirements, sampling and test methods for orthodox teas (non-aerated, aerated, semi aerated) processed from green leaf or purple leaf of the species Camellia sinensis (Linneaus)O. Kuntze. This standard does not apply to flavoured teas and decaffeinated orthodox teas</t>
  </si>
  <si>
    <t>Tea (ICS code(s): 67.140.10)</t>
  </si>
  <si>
    <t>67.140.10 - Tea</t>
  </si>
  <si>
    <t>Consumer information, labelling (TBT); Prevention of deceptive practices and consumer protection (TBT); Protection of human health or safety (TBT); Quality requirements (TBT); Reducing trade barriers and facilitating trade (TBT); Cost saving and productivity enhancement (TBT)</t>
  </si>
  <si>
    <t>June 2026</t>
  </si>
  <si>
    <r>
      <rPr>
        <sz val="11"/>
        <rFont val="Calibri"/>
      </rPr>
      <t>https://members.wto.org/crnattachments/2026/TBT/KEN/26_00848_00_e.pdf</t>
    </r>
  </si>
  <si>
    <t>ISO 3720, Black tea — Definitions and basic requirements.KS ISO 11287, Green tea — Definitions and basic requirements</t>
  </si>
  <si>
    <t>DUS 2451:2026, Banana fibre hair extensions — Specification, First Edition</t>
  </si>
  <si>
    <t>This Draft Uganda Standard specifies the requirements, test methods and sampling of banana fibre hair extensions for use by humans. This standard does not apply to synthetic fibre hair extensions or natural hair extensions cut from humans and animals (including fur and hair)</t>
  </si>
  <si>
    <t>Wigs, false beards, eyebrows and eyelashes, switches and the like, of human or animal hair or of textile materials; articles of human hair, n.e.s. (HS code(s): 6704); Other products of the textile industry (ICS code(s): 59.080.99); Banana fibre hair extensions</t>
  </si>
  <si>
    <t>6704 - Wigs, false beards, eyebrows and eyelashes, switches and the like, of human or animal hair or of textile materials; articles of human hair, n.e.s.</t>
  </si>
  <si>
    <t>59.080.99 - Other products of the textile industry</t>
  </si>
  <si>
    <t>Consumer information, labelling (TBT); Prevention of deceptive practices and consumer protection (TBT); Protection of the environment (TBT); Quality requirements (TBT)</t>
  </si>
  <si>
    <r>
      <rPr>
        <sz val="11"/>
        <rFont val="Calibri"/>
      </rPr>
      <t>https://members.wto.org/crnattachments/2026/TBT/UGA/26_00834_00_e.pdf</t>
    </r>
  </si>
  <si>
    <t>ISO 105-B01, Textiles — Tests for colour fastness — Part B01: Colour fastness to light: DaylightISO 105-C10, Textiles — Tests for colour fastness — Part C10: Colour fastness to washing with soap or soap and sodaISO 105-E03, Textiles — Tests for colour fastness — Part E03: Colour fastness to chlorinated water (swimming-pool water)ISO 139, Textiles — Standard atmospheres for conditioning and testingISO 1973, Textile fibres — Determination of linear density — Gravimetric method and vibroscope methodISO 3071, Textiles — Determination of pH of aqueous extractISO 5079, Textile fibres — Determination of breaking force and elongation at break of individual fibresUS EAS 847-16, Cosmetics — Analytical methods — Part 16: Determination of lead, mercury and arsenic contentUS ISO 105- E04, Textiles — Tests for colour fastness — Part E04: Colour fastness to perspirationUS ISO 105-X12, Textiles — Tests for colour fastness — Part X12: Colour fastness to rubbingISO 1833-4, Textiles — Quantitative chemical analysis — Part 4: Mixtures of certain protein fibres with certain other fibres (method using hypochlorite)ISO 1833-5, Textiles — Quantitative chemical analysis — Part 5: Mixtures of viscose, cupro or modal and cotton fibres (method using sodium zincate)ISO 1833-11, Textiles — Quantitative chemical analysis — Part 11: Mixtures of certain cellulose fibres with certain other fibres (method using sulfuric acid)ISO 2859-1, Sampling procedures for inspection by attributes — Part 1: Sampling schemes indexed by acceptance quality limit (AQL) for lot-by-lot inspectionISO 22716, Cosmetics — Good Manufacturing Practices (GMP) — Guidelines on Good Manufacturing PracticesUS EAS 966: 2020, Synthetic hair extensions –Specification</t>
  </si>
  <si>
    <t>Hazardous Materials: Harmonization With International Standards</t>
  </si>
  <si>
    <t>Notice of proposed rulemaking (NPRM) - The Pipeline and Hazardous Materials Safety Administration (PHMSA) proposes to amend the Hazardous Materials Regulations to 
adopt certain international regulations and standards related to proper 
shipping names, hazard classes, packing groups, special provisions, 
packaging authorizations, air transport quantity limitations, and 
vessel stowage requirements. These amendments are intended to maintain 
consistency with the latest international standards and regulations, 
and to reduce costs to entities or individuals within the United States 
or to otherwise lower the cost of regulations on the United States 
economy.</t>
  </si>
  <si>
    <t>Hazardous materials transport; Transport (ICS code(s): 03.220); Protection against dangerous goods (ICS code(s): 13.300); Products of the chemical industry (ICS code(s): 71.100)</t>
  </si>
  <si>
    <t>03.220 - Transport; 13.300 - Protection against dangerous goods; 71.100 - Products of the chemical industry</t>
  </si>
  <si>
    <t>Protection of human health or safety (TBT); Harmonization (TBT); Cost saving and productivity enhancement (TBT)</t>
  </si>
  <si>
    <r>
      <rPr>
        <sz val="11"/>
        <rFont val="Calibri"/>
      </rPr>
      <t>https://members.wto.org/crnattachments/2026/TBT/USA/26_00846_00_e.pdf</t>
    </r>
  </si>
  <si>
    <t xml:space="preserve">91 Federal Register (FR) 5996, 10 February 2026; Title 49 Code of Federal Regulations (CFR) Parts 171172173175176178, and 180_x000D_
https://www.govinfo.gov/content/pkg/FR-2026-02-10/html/2026-02575.htm_x000D_
https://www.govinfo.gov/content/pkg/FR-2026-02-10/pdf/2026-02575.pdfThis notice of proposed rulemaking is identified by Docket Number PHMSA-2023-0111. The Docket Folder is available on Regulations.gov at https://www.regulations.gov/docket/PHMSA-2023-0111/document and provides access to primary and supporting documents as well as comments received. Documents are also accessible from Regulations.gov by searching the Docket Number. _x000D_
_x000D_
</t>
  </si>
  <si>
    <t>Guatemala</t>
  </si>
  <si>
    <t>REGLAMENTO PARA LA REGULACIÓN Y CONTROL SANITARIO DE LOS PRODUCTOS FARMACÉUTICOS Y AFINES</t>
  </si>
  <si>
    <t>The purpose of the notified Regulations is to regulate and standardize the control of pharmaceutical and related products; narcotics, psychotropics and their precursors; pesticides for domestic and professional use, of chemical or biological origin, repellents, and the raw materials for these products; the machinery and accessories used to produce and manufacture them; and the establishments that produce and market them.G/TBT/N/GTM/106- 2 - In addition, the Regulations establish the principles, standards, criteria and basic provisions to guarantee the efficacy, safety, performance, proper functioning, and quality of the products mentioned in the previous paragraph throughout their entire life cycle, including from clinical trials through to surveillance, as applicable.The Regulations also set out the actions of natural or legal persons, public or private, national or foreign, related to their involvement in the industrial, commercial or research processes of the products referred to in these Regulations, or who, by virtue of their professional qualifications, may guarantee, control, prescribe or dispense them.</t>
  </si>
  <si>
    <t>Código SAC: 30.03 y 30.04Partida SA3003.00 y SA3004.00</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</si>
  <si>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t>
  </si>
  <si>
    <t>Regular y normar el control sanitario de los productos farmacéuticos, productos farmacéuticos y productos afines; estupefacientes, sicotrópicos y sus precursores; plaguicidas de uso doméstico y plaguicidas de uso profesional, de origen químico o biológico, repelente y las materias primas de dichos productos; las máquinas y accesorios que se utilizan para su producción y fabricación, así como los establecimientos que los producen y comercializan.El Reglamento deroga el Acuerdo Gubernativo número 712-99 del Presidente de la República, Reglamento para el Control Sanitario de los Medicamentos y Productos Afines, debido a que corresponde a una actualización. </t>
  </si>
  <si>
    <r>
      <rPr>
        <sz val="11"/>
        <rFont val="Calibri"/>
      </rPr>
      <t>https://members.wto.org/crnattachments/2026/TBT/GTM/26_00839_00_s.pdf</t>
    </r>
  </si>
  <si>
    <t>Update to Government Decision No. 712-99, Reglamento para el Control Sanitario de los Medicamentos y Productos Afines.</t>
  </si>
  <si>
    <t>Request for Comment on Vestigial Vehicle Safety Regulations</t>
  </si>
  <si>
    <t>Request for comments (RFC) - In alignment with the Department's ongoing commitment to 
regulatory reform and the promotion of automotive innovation, the National Highway Traffic Safety Administration (NHTSA) is 
seeking public comment to identify requirements and test procedures 
within the Federal Motor Vehicle Safety Standards (FMVSS) and 
regulations that no longer serve a functional safety purpose but 
continue to impose costs, stifle design creativity, or act as barriers 
to the deployment of new technologies. This request for comment 
specifically targets technical requirements that hinder the transition 
to technology-neutral, performance-based standards.</t>
  </si>
  <si>
    <t>Vehicle safety; Road vehicles in general (ICS code(s): 43.020)</t>
  </si>
  <si>
    <t>43.020 - Road vehicles in general</t>
  </si>
  <si>
    <t>Reducing trade barriers and facilitating trade (TBT); Cost saving and productivity enhancement (TBT)</t>
  </si>
  <si>
    <r>
      <rPr>
        <sz val="11"/>
        <rFont val="Calibri"/>
      </rPr>
      <t>https://members.wto.org/crnattachments/2026/TBT/USA/26_00841_00_e.pdf</t>
    </r>
  </si>
  <si>
    <t xml:space="preserve">91 Federal Register (FR) 2992, 23 January 2026:_x000D_
https://www.govinfo.gov/content/pkg/FR-2026-01-23/html/2026-01272.htm_x000D_
https://www.govinfo.gov/content/pkg/FR-2026-01-23/pdf/2026-01272.pdfThis request for comments is identified by Docket Number NHTSA-2026-0133. The Docket Folder is available on Regulations.gov at https://www.regulations.gov/docket/NHTSA-2026-0133/document and provides access to primary documents as well as comments received. Documents are also accessible from Regulations.gov by searching the Docket Number. _x000D_
_x000D_
</t>
  </si>
  <si>
    <t>KS 2745:2025 Purple tea – Specification</t>
  </si>
  <si>
    <t>This Kenya Standard specifies the parts of Camellia sinensis (Linneaus) O. Kuntze suitable for making purple tea for consumption as a beverage and the chemical requirements used to indicate that tea from that source has been produced in accordance with good production practice. This standard also covers sampling and test methods for purple tea.This standard does not apply to flavoured teas and decaffeinated purple teas.</t>
  </si>
  <si>
    <r>
      <rPr>
        <sz val="11"/>
        <rFont val="Calibri"/>
      </rPr>
      <t>https://members.wto.org/crnattachments/2026/TBT/KEN/26_00849_00_e.pdf</t>
    </r>
  </si>
  <si>
    <t>ISO 11257: Green tea — Definitions and basic requirements</t>
  </si>
  <si>
    <t>China</t>
  </si>
  <si>
    <t>National Standard of the P.R.C., Regulations concerning road transport of dangerous goods—Part 6:Provisions concerning the conditions of carriage, loading, unloading and handing</t>
  </si>
  <si>
    <t>This document specifies the basic requirements of loading and unloading conditions and operations for the transport of dangerous goods by road, as well as the loading and unloading conditions for package transportation, solid bulk transportation, tank transportation, loading and unloading operation requirements and special requirements for the loading and unloading conditions and operations for temperature-controlled dangerous goods._x000D_
This document applies to the selection of cargo transport units and the requirements for loading and unloading operations.</t>
  </si>
  <si>
    <t>Inorganic chemicals, organic compounds, pharmaceuticals, fertilizers, dyes, essential oils and fragrances, soap, explosives, miscellaneous chemical products (HS code(s): 28; 29; 30; 31; 32; 33; 34; 36; 38); (ICS code(s): 03.220.20)</t>
  </si>
  <si>
    <t>28 - INORGANIC CHEMICALS; ORGANIC OR INORGANIC COMPOUNDS OF PRECIOUS METALS, OF RARE-EARTH METALS, OF RADIOACTIVE ELEMENTS OR OF ISOTOPES; 29 - ORGANIC CHEMICALS; 30 - PHARMACEUTICAL PRODUCTS; 31 - FERTILISERS; 32 - TANNING OR DYEING EXTRACTS; TANNINS AND THEIR DERIVATIVES; DYES, PIGMENTS AND OTHER COLOURING MATTER; PAINTS AND VARNISHES; PUTTY AND OTHER MASTICS; INKS; 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 36 - EXPLOSIVES; PYROTECHNIC PRODUCTS; MATCHES; PYROPHORIC ALLOYS; CERTAIN COMBUSTIBLE PREPARATIONS; 38 - MISCELLANEOUS CHEMICAL PRODUCTS</t>
  </si>
  <si>
    <t>03.220.20 - Road transport</t>
  </si>
  <si>
    <t>Protection of human health or safety (TBT); Protection of animal or plant life or health (TBT)</t>
  </si>
  <si>
    <r>
      <rPr>
        <sz val="11"/>
        <rFont val="Calibri"/>
      </rPr>
      <t>https://members.wto.org/crnattachments/2026/TBT/CHN/26_00793_00_x.pdf</t>
    </r>
  </si>
  <si>
    <t>Proposal to update the regulatory requirements concerning the safety of restraint systems and vehicle anchorages (2026)7 documents totalling 173 pages (available in English and French)Consultation (2 pages)Background (9 pages)Proposed TSD 213a: Child restraint systems – side impact protection (21 pages)Proposed TSD 213b: Child restraint systems (69 pages)Proposed TSD 225: Child restraint anchorage systems (52 pages)Proposed Motor Vehicle Restraint Systems and Booster Seats Safety Regulations (17 pages)Proposed Motor Vehicle Safety Regulations (3 pages)</t>
  </si>
  <si>
    <t>Transport Canada wants to improve child passenger safety and update the regulatory requirements for the safety of restraint systems and vehicle anchorages.  Transport Canada is requesting feedback on its approach to updating the relevant regulations.</t>
  </si>
  <si>
    <t>Motor Vehicles for Transporting Persons HS 8703, Seats Of A Kind Used For Motor Vehicles HS 9401.20</t>
  </si>
  <si>
    <t>940120 - Seats for motor vehicles; 8703 - Motor cars and other motor vehicles principally designed for the transport of &lt;10 persons, incl. station wagons and racing cars (excl. motor vehicles of heading 8702)</t>
  </si>
  <si>
    <t>Transport Canada is developing amendments to update the regulatory requirements for the safety of restraint systems and vehicle anchorages, and to introduce technical standard documents (TSD) to align with the recent United States (U.S.) regulatory changes.  </t>
  </si>
  <si>
    <t>Not Applicable, given it is a consultation. Decisions still need to be made for the date of adoption, and for the date of entry into force (consultation dependent).</t>
  </si>
  <si>
    <r>
      <rPr>
        <sz val="11"/>
        <rFont val="Calibri"/>
      </rPr>
      <t>https://tc.canada.ca/en/corporate-services/consultations/proposal-update-regulatory-requirements-concerning-safety-restraint-systems-vehicle-anchorages</t>
    </r>
  </si>
  <si>
    <t>Transport Canada website: (link to consultation and all relevant documents) https://tc.canada.ca/en/corporate-services/consultations/proposal-update-regulatory-requirements-concerning-safety-restraint-systems-vehicle-anchorages, (available in English and French).</t>
  </si>
  <si>
    <t>National Standard of the P.R.C., Regulations concerning road transport of dangerous goods —Part 2：Classification</t>
  </si>
  <si>
    <t>This document specifies the classification of the transport of dangerous goods by road, including general requirements and specific provisions for classification._x000D_
This document applies to the determination of categories of dangerous goods, their corresponding hazard types (groups) and packaging categories.</t>
  </si>
  <si>
    <t>Protection of human health or safety (TBT); Protection of animal or plant life or health (TBT); Protection of the environment (TBT)</t>
  </si>
  <si>
    <r>
      <rPr>
        <sz val="11"/>
        <rFont val="Calibri"/>
      </rPr>
      <t>https://members.wto.org/crnattachments/2026/TBT/CHN/26_00789_00_x.pdf</t>
    </r>
  </si>
  <si>
    <t>Draft Administrative Order on the General Guidelines on the Regulatory Compliance of Food Contact Articles (FCA) Used for Prepackaged Processed Food Products</t>
  </si>
  <si>
    <t>This Administrative Order aims to ensure the safety of FCA used for food to protect consumer health. Specifically, this Order aims to:_x000D_
A. Establish clear regulatory guidelines for FBOs on ensuring compliance of FCA used in the manufacture and distribution of prepackaged processed food products with applicable safety and quality standards._x000D_
B. Prevent adulteration of prepackaged processed food products due to migrating substances by ensuring FCA comply with safety and quality standards._x000D_
C. Strengthen regulatory oversight and post-market surveillance of FCA used in prepackaged processed food products.</t>
  </si>
  <si>
    <t>Prepackaged and prepared foods (ICS code(s): 67.230)</t>
  </si>
  <si>
    <t>67.230 - Prepackaged and prepared foods</t>
  </si>
  <si>
    <r>
      <rPr>
        <sz val="11"/>
        <rFont val="Calibri"/>
      </rPr>
      <t>https://members.wto.org/crnattachments/2026/TBT/PHL/26_00827_00_e.pdf</t>
    </r>
  </si>
  <si>
    <t>Food Safety Act of 2013FDA Circular 2022-011 or the Guidelines on the Application and Issuance of Voluntary Certification of Food Contact Articles (FCA) Used for Prepackaged Processed Food Products</t>
  </si>
  <si>
    <t>National Standard of the P.R.C., Regulations concerning road transport of dangerous goods —Part 7: Transport conditions and operational requirements</t>
  </si>
  <si>
    <t>This document specifies the requirements for transportation equipment, personnel qualifications, transportation operation procedures, and emergency response measures for the road transportation of dangerous goods._x000D_
This document applies to the transportation operations of dangerous goods by road.</t>
  </si>
  <si>
    <r>
      <rPr>
        <sz val="11"/>
        <rFont val="Calibri"/>
      </rPr>
      <t>https://members.wto.org/crnattachments/2026/TBT/CHN/26_00794_00_x.pdf</t>
    </r>
  </si>
  <si>
    <t>National Standard of the P.R.C., Regulations concerning road transport of dangerous goods —Part 3: Index of dangerous goods name and transport requirement</t>
  </si>
  <si>
    <t>This document specifies the naming requirement for dangerous goods transported by road, the structure and content of dangerous goods list for road transportation, as well as the road transport requirement for dangerous goods packed in limited quantities and dangerous goods packed in excepted quantities.  _x000D_
This document applies to the road transport of dangerous goods.</t>
  </si>
  <si>
    <r>
      <rPr>
        <sz val="11"/>
        <rFont val="Calibri"/>
      </rPr>
      <t>https://members.wto.org/crnattachments/2026/TBT/CHN/26_00790_00_x.pdf</t>
    </r>
  </si>
  <si>
    <t>National Standard of the P.R.C., Regulations concerning road transport of dangerous goods — Part 4: Provisions for the use of transport packagings</t>
  </si>
  <si>
    <t>This document specifies the requirements for the use of packaging, intermediate bulk containers (IBC), large packaging, portable tank, tank container transported by road, tank swap body transported by road, multiple-element gas containers (MEGCs), tank of tank-vehicle, and bulk containers in the road transport of dangerous goods._x000D_
This document applies to the selection and use of packaging for the road transport of dangerous goods.</t>
  </si>
  <si>
    <r>
      <rPr>
        <sz val="11"/>
        <rFont val="Calibri"/>
      </rPr>
      <t>https://members.wto.org/crnattachments/2026/TBT/CHN/26_00791_00_x.pdf</t>
    </r>
  </si>
  <si>
    <t>National Organic Program: 2026 Sunset Review and Substance 
Renewals</t>
  </si>
  <si>
    <t>2026 sunset review and substance renewals - This document announces the renewal of 56 substances for another 5 years past the first sunset date of 26 July 2026, as listed on the National List of Allowed and Prohibited Substances within the U.S. Department of Agriculture's (USDA) organic regulations. This document reflects the outcome of the 2026 sunset review processes and addresses recommendations submitted to the Secretary of Agriculture, through the USDA's Agricultural Marketing Service, by the National Organic Standards Board. The substances renewed in this notice currently have three sunset dates: 26 July 2026 (3 substances: oxalic acid dihydrate, pullulan, and collagen gel); 12 September 2026 (52 substances not covered by the July or October sunset dates); and 30 October 2029 (1 substance: tolazoline). Tolazoline was originally scheduled to be reviewed by the NOSB in 2027 but was reviewed early to align with xylazine as they are generally used together.  A new sunset date for other substances is outlined in the header for Table 1 included in the document provided for this notification.</t>
  </si>
  <si>
    <t>Substances used in the production of organic crops, livestock, and products; Quality (ICS code(s): 03.120); Plant growing (ICS code(s): 65.020.20); Animal husbandry and breeding (ICS code(s): 65.020.30); Processes in the food industry (ICS code(s): 67.020); Organic chemicals in general (ICS code(s): 71.080.01); Other products of the chemical industry (ICS code(s): 71.100.99)</t>
  </si>
  <si>
    <t>03.120 - Quality; 65.020.20 - Plant growing; 65.020.30 - Animal husbandry and breeding; 67.020 - Processes in the food industry; 71.080.01 - Organic chemicals in general; 71.100.99 - Other products of the chemical industry</t>
  </si>
  <si>
    <r>
      <rPr>
        <sz val="11"/>
        <rFont val="Calibri"/>
      </rPr>
      <t>https://members.wto.org/crnattachments/2026/TBT/USA/26_00824_00_e.pdf</t>
    </r>
  </si>
  <si>
    <t xml:space="preserve">91 Federal Register (FR) 5666, 9 February 2026; Title 7 Code of Federal Regulations (CFR) Part 205_x000D_
https://www.govinfo.gov/content/pkg/FR-2026-02-09/html/2026-02548.htm_x000D_
https://www.govinfo.gov/content/pkg/FR-2026-02-09/pdf/2026-02548.pdfThis 2026 sunset review and substance renewals is identified by Docket Number AMS-NOP-25-0089. The Docket Folder is available on Regulations.gov at https://www.regulations.gov/docket/AMS-NOP-25-0089/document and provides access to the primary document. Documents are also accessible from Regulations.gov by searching the Docket Number. Alternative if above docket folder link does not work: https://www.regulations.gov/document/AMS_FRDOC_0001-2685_x000D_
_x000D_
</t>
  </si>
  <si>
    <t>National Standard of the P.R.C., Regulations concerning road transport of dangerous goods —Part 5: Consignment requirement</t>
  </si>
  <si>
    <t>This document specifies the general requirements for the transport of dangerous goods by road, as well as the marks and labels for packages, marks and labels for composite packaging and mixed packaging, placards, and requirements for transport documents._x000D_
This document applies to the transport of dangerous goods by road.</t>
  </si>
  <si>
    <r>
      <rPr>
        <sz val="11"/>
        <rFont val="Calibri"/>
      </rPr>
      <t>https://members.wto.org/crnattachments/2026/TBT/CHN/26_00792_00_x.pdf</t>
    </r>
  </si>
  <si>
    <t>National Standard of the P.R.C., Regulations concerning road transport of dangerous goods —Part 1: General provisions</t>
  </si>
  <si>
    <t>This document specifies the basic transport conditions and exemptions for road transport of dangerous goods, as well as requirements for multimodal transport, personnel safety training, safety of participating parties, and high-risk dangerous goods._x000D_
This document applies to road transport of dangerous goods.</t>
  </si>
  <si>
    <r>
      <rPr>
        <sz val="11"/>
        <rFont val="Calibri"/>
      </rPr>
      <t>https://members.wto.org/crnattachments/2026/TBT/CHN/26_00787_00_x.pdf</t>
    </r>
  </si>
  <si>
    <t>RTCR 524:2025 Materiales de construcción. Aislamiento térmico reflectivo en aplicaciones constructivas. Especificaciones, métodos de ensayo y etiquetado”</t>
  </si>
  <si>
    <t>The notified standard establishes the labelling requirements, specifications, and testing methods that reflective thermal insulation must meet in construction applications, and that are to be used in the country. It also applies to all reflective thermal insulation manufactured, imported, distributed, marketed or used in Costa Rica.</t>
  </si>
  <si>
    <t>(Código(s) de la ICS: 91) AISLANTES TERMICOS REFLECTIVOS.</t>
  </si>
  <si>
    <t>91 - Construction materials and building</t>
  </si>
  <si>
    <t>Prevention of deceptive practices and consumer protection (TBT)</t>
  </si>
  <si>
    <t>To be determined; upon publication in the Official Journal, La Gaceta</t>
  </si>
  <si>
    <t>Doce (12) meses después de su adopción.</t>
  </si>
  <si>
    <r>
      <rPr>
        <sz val="11"/>
        <rFont val="Calibri"/>
      </rPr>
      <t xml:space="preserve">https://members.wto.org/crnattachments/2026/TBT/CRI/26_00783_00_s.pdf
</t>
    </r>
  </si>
  <si>
    <t>• MEIC Executive Decree No. 36463, of 26 November 2010, Technical Regulation RTCR 443:2010 Metrología. Unidades de Medidas Sistema Internacional (SI), published in Official Journal, La Gaceta, No. 56 of 21 March 2011.• MEIC Executive Decree No. 44395, of 31 January 2024, Procedimiento para Demostrar la Equivalencia con un Reglamento Técnico de Costa Rica o Centroamericano, published in the Official Journal, La Gaceta, No. 55 of 22 March 2024.• Norma INTE C289. Aislamiento térmico reflectivo para aplicaciones constructivas. Especificaciones.• Norma INTE C293. Terminología relacionada al Aislamiento Térmico.• INTE/ISO 6946. Building components and building elements. Thermal resistance and thermal transmittance. Calculation methods.• ASTM C1371. Standard Test Method for Determination of Emittance of Materials Near Room Temperature Using Portable Emissometers.• ASTM C518. Standard Test Method for Steady-State Thermal Transmission Properties by Means of the Heat Flow Meter Apparatus.</t>
  </si>
  <si>
    <t>Updating the Canada Motor Vehicle Safety Standard requirements for the introduction of the Parasitic Tread Block Chunking (PTBC) definition (1 document totalling 20 pages, available in English and French): Proposed Technical Standards Document 139 (Changes can be found on page [1, 2, 11, 12, 14, 16]) </t>
  </si>
  <si>
    <t>Transport Canada is considering updating the Motor Vehicle Tire Safety RegulationsTransport Canada is proposing to update the Technical Standards Document (TSD) 139 referenced in the Motor Vehicle Safety Tire Regulations (MVTSR) pertaining to new passenger car tires. </t>
  </si>
  <si>
    <t>New pneumatic tyres, of rubber (HS code(s): 4011)</t>
  </si>
  <si>
    <t>4011 - New pneumatic tyres, of rubber</t>
  </si>
  <si>
    <t>Transport Canada is considering these changes to the Motor Vehicle Tire Safety RegulationsThe objective of this update is to change TSD 139 to accommodate PTBC for winter tires. The change adds the definition of PTBC to TSD 139 as a non-failure mode. This definition matches international standards. Normal tire chunking will remain a valid failure mode.  </t>
  </si>
  <si>
    <t>On the date of publication of the TSD.</t>
  </si>
  <si>
    <t>The TSD would come into force 6 months after the day on which it is published.</t>
  </si>
  <si>
    <r>
      <rPr>
        <sz val="11"/>
        <rFont val="Calibri"/>
      </rPr>
      <t>https://tc.canada.ca/en/corporate-services/consultations/update-tsd-139-parasitic-tread-block-chunking-ptbc</t>
    </r>
  </si>
  <si>
    <t>Transport Canada website: (link to consultation and all relevant documents): https://tc.canada.ca/en/corporate-services/consultations/update-tsd-139-parasitic-tread-block-chunking-ptbc, (available in English and French).</t>
  </si>
  <si>
    <t>Viet Nam</t>
  </si>
  <si>
    <t>Draft Circular stipulating regulations on traceability of goods and products under the management of Ministry of Industry and Trade (14 page(s), in Vietnamese)</t>
  </si>
  <si>
    <t>This Draft Circular stipulates requirements for products and goods traceability applicable to products and goods under the management of the Ministry of Industry and Trade.The Draft Circular provides provisions on:- Principles and methods of product identification and traceability;- Minimum information requirements for traceability data;- Responsibilities of traders producing, trading, and importing goods;- Establishment, operation and connection of internal traceability systems with the Traceability System of the Ministry of Industry and Trade;- Consumer access to traceability information;- Management, suspension and revocation of traceability codes;- Implementation roadmap and transitional provisions.</t>
  </si>
  <si>
    <t>Products and goods with high risk levels subject to traceability requirements under the management scope of the Ministry of Industry and Trade of Viet Nam.(HS codes: not specified; applies to multiple product categories)</t>
  </si>
  <si>
    <t>Consumer information, labelling (TBT); Protection of human health or safety (TBT); Quality requirements (TBT)</t>
  </si>
  <si>
    <t>Protecting consumers’ legitimate rights and interests; ensuring product quality and safety; enhancing transparency and traceability throughout supply chains; preventing fraud, misrepresentation of origin and unfair trade practices; supporting digital transformation and effective state management; and  ensuring consistency with relevant national laws and international commitments to which Viet Nam is a party.</t>
  </si>
  <si>
    <r>
      <rPr>
        <sz val="11"/>
        <rFont val="Calibri"/>
      </rPr>
      <t>https://members.wto.org/crnattachments/2026/TBT/VNM/26_00784_00_x.pdf</t>
    </r>
  </si>
  <si>
    <t>* Law on Product and Goods Quality No. 05/2007/QH12, as amended by Law No. 78/2025/QH15;* Law on Consumer Protection No. 19/2023/QH15;* Law on Electronic Transactions No. 20/2023/QH15;* Decree No. 37/2026/ND-CP detailing the implementation of the Law on Product and Goods Quality;* Other relevant legal documents.</t>
  </si>
  <si>
    <t>Vitamins and Minerals Permitted in Food Products</t>
  </si>
  <si>
    <t>This draft technical regulation concerns the fortification of food products with vitamins and minerals to improve the nutritional value of the product.</t>
  </si>
  <si>
    <t>Food products in general (ICS code(s): 67.040)</t>
  </si>
  <si>
    <t>67.040 - Food products in general</t>
  </si>
  <si>
    <t>Consumer information, labelling (TBT); Other (TBT)</t>
  </si>
  <si>
    <t>Nutrition</t>
  </si>
  <si>
    <r>
      <rPr>
        <sz val="11"/>
        <rFont val="Calibri"/>
      </rPr>
      <t>https://members.wto.org/crnattachments/2026/TBT/SAU/26_00740_00_x.pdf</t>
    </r>
  </si>
  <si>
    <t>Guideline: fortification of wheat flour with vitamins and minerals as a public health strategyGuidelines on food fortification with micronutrients</t>
  </si>
  <si>
    <t>Poland</t>
  </si>
  <si>
    <t>Draft act amending the act on upbringing in sobriety and counteracting alcoholism and the act on radio and television broadcasting (parliamentary document no. 2010</t>
  </si>
  <si>
    <t>The project aims to reduce alcohol consumption in society by significantly limiting alcohol advertising and promotion and introducing requirements for alcoholic and non-alcoholic beverage packaging to prevent consumers from being misled.The appearance of containers used to sell alcoholic beverages, as well as the appearance and content of the information displayed on them, may not:1) encourage the consumption of alcoholic beverages by persons under 18 years of age;2) link alcohol consumption with physical fitness or driving;3) contain claims that alcohol has medicinal properties, is a stimulant, a sedative, or a means of resolving personal conflicts;4) encourage excessive alcohol consumption;5) present abstinence or moderate alcohol consumption in a negative way;6) emphasise the alcohol content of alcoholic beverages as a positive quality of the alcoholic beverage;7) evoke associations of alcoholic beverages with:a) sexual attractiveness;b) relaxation or rest;c) study or work;d) professional or personal success;8) raise doubts or mislead regarding the identification of alcoholic beverages; 9) prevent alcoholic beverages from being distinguished from other foods, particularly foods intended for children.Alcoholic beverages placed on the market in legally permitted packaging will be required to include graphic information about:1) the harmful effects of alcohol on pregnant women;2) the prohibition on driving under the influence of alcohol;3) the prohibition on underage drinking.Prohibition on the marketing, sale, and serving of food products whose name, trademark, graphic design, or packaging is similar to, or identical to, the designation of an alcoholic beverage.Prohibition on the marketing, sale, and serving of alcoholic beverages whose name, trademark, graphic design, or packaging is similar to, or identical to, the designation of a non-alcoholic food product.</t>
  </si>
  <si>
    <t>Alcoholic beverages</t>
  </si>
  <si>
    <t>67.160.10 - Alcoholic beverages</t>
  </si>
  <si>
    <t>After 6 months from the date of publication in the Journal of Laws of the Republic of Poland</t>
  </si>
  <si>
    <r>
      <rPr>
        <sz val="11"/>
        <rFont val="Calibri"/>
      </rPr>
      <t>https://members.wto.org/crnattachments/2026/TBT/POL/26_00725_00_x.pdf
https://sejm.gov.pl/Sejm10.nsf/PrzebiegProc.xsp?nr=2010</t>
    </r>
  </si>
  <si>
    <t>A parliamentary bill amending the Act on Upbringing in Sobriety and Counteracting Alcoholism and the Act on Radio and Television Broadcastinghttps://sejm.gov.pl/Sejm10.nsf/PrzebiegProc.xsp?nr=2010Draft act and justification</t>
  </si>
  <si>
    <t>Spain</t>
  </si>
  <si>
    <t>Real Decreto por el que se establecen disposiciones relativas a los productos de construcción.</t>
  </si>
  <si>
    <t>The notified draft Royal Decree elaborates on aspects of Regulation (EU) 2024/3110 of the European Parliament and of the Council, of 27 November 2024, laying down harmonised rules for the marketing of construction products and repealing Regulation (EU) No 305/2011. These aspects include the treatment of construction products in the building codes and the system of penalties. In addition, the notified draft Royal Decree also seeks to update national regulations for certain products to which European regulations do not apply.</t>
  </si>
  <si>
    <t>Productos de construcción. Determinadas categorías de cementos, alambres trefilados lisos y corrugados, armaduras activas de acero para hormigón pretensado, tubos de acero soldado, detectores de monóxido de carbono y de otros gases, griferías sanitarias, productos de construcción con propiedades de comportamiento frente al fuego.</t>
  </si>
  <si>
    <t>23.060 - Valves; 77.140.75 - Steel pipes and tubes for specific use; 91.100 - Construction materials; 91.100.10 - Cement. Gypsum. Lime. Mortar; 91.140.70 - Sanitary installations</t>
  </si>
  <si>
    <t>Por un lado, el proyecto de real decreto aborda la implantación en España de algunos aspectos del Reglamento (UE) 2024/3110 del Parlamento Europeo y del Consejo, de 27 de noviembre de 2024, por el que se establecen reglas armonizadas para la comercialización de productos de construcción y se deroga el Reglamento (UE) n.° 305/2011. Por otro lado, el proyecto de real decreto establece requisitos para algunos productos no sujetos a normativa europea.La razón de ser del proyecto es debida a que existen determinados aspectos del Reglamento (UE) 2024/3110 del Parlamento Europeo y del Consejo, de 27 de noviembre de 2024, que deben ser desarrollados a nivel nacional como, por ejemplo, el régimen sancionador. Al mismo tiempo, existen algunos productos relacionados con el sector de la construcción que no están sujetos a dicho reglamento europeo, y para estos, a falta de normativa europea, deben establecerse requisitos nacionales, para garantizar que las obras de construcción donde se empleen dichos productos sean seguras.</t>
  </si>
  <si>
    <t>Fourth quarter of 2026</t>
  </si>
  <si>
    <t>Finales de 2026 o inicios de 2027.</t>
  </si>
  <si>
    <r>
      <rPr>
        <sz val="11"/>
        <rFont val="Calibri"/>
      </rPr>
      <t>https://members.wto.org/crnattachments/2026/TBT/ESP/26_00770_00_e.pdf</t>
    </r>
  </si>
  <si>
    <t>Definitive text proposal</t>
  </si>
  <si>
    <t>Australia</t>
  </si>
  <si>
    <t>Limited review of the mandatory safety standard for Baby bath aids</t>
  </si>
  <si>
    <t>The mandatory standard for baby bath aids (the mandatory standardConsumer Goods (Baby Bath Aids) Safety Standard 2017 was introduced in 2005 to address the drowning deaths of infants while using baby bath aids in Australia. It was updated in 2017 to improve the permanence and legibility of the safety warnings. It covers requirements for warning statement labelling and the testing of these warning labels to ensure permanency and legibility.The mandatory standard currently references the 2013 version of the voluntary US standard for infant bath seats (ASTM F1967) subclauses 7.3.1, 7.3.3, and 7.3.4 for the determination of warning label permanence.The ACCC is conducting a limited review of the mandatory standard. The purpose of this limited review is to seek stakeholder views about:increasing compliance options by referencing appropriate overseas standards that provide an equivalent or better level of safetywhether adding dynamic references is appropriate - so updates to referenced voluntary standards flow through to the mandatory standard.The limited review seeks views about allowing suppliers to comply with the most recent version of the voluntary US and European standards:ASTM F1967:2024 — Standard Consumer Safety Specification for Infant Bath SeatsI.S. EN 17022:2018 Child care articles – Bathing aids – Safety requirements and test methodsI.S. EN 17072:2018 — Child care articles - Bath tubs, stands and non-standalone bathing aids - Safety requirements and test methodsIncluding these voluntary overseas standards as compliance options would provide regulatory flexibility by offering suppliers alternative options for complying with the mandatory standard.  Significant changes such as altering the scope of the mandatory standard or other major requirements (such as performance measures) are not being considered in this limited review.</t>
  </si>
  <si>
    <t>Baby bath aids</t>
  </si>
  <si>
    <t>940180 - Seats, n.e.s.</t>
  </si>
  <si>
    <t>The objective of the mandatory safety standard is to reduce the risk of babies drowning or acquiring permanent brain injury from the use of baby bath aids. It provides suppliers of baby bath aids with warning statements that are required to be included on the baby bath aid and its packaging and specifies a permanency test and colour contrast requirements for these warning labels.Referencing voluntary international standards, alongside the voluntary Australian standard, reduces the regulatory burden on suppliers by reducing administrative, testing and compliance costs where a product already conforms to the requirements of the specified voluntary standard.</t>
  </si>
  <si>
    <t>Not applicable - we are consulting on whether the mandatory safety standard should be updated.</t>
  </si>
  <si>
    <t>Not applicable.</t>
  </si>
  <si>
    <r>
      <rPr>
        <sz val="11"/>
        <rFont val="Calibri"/>
      </rPr>
      <t>https://consultation.accc.gov.au/accc/baby-bath-aids-mandatory-standard-limited-review/</t>
    </r>
  </si>
  <si>
    <t>Current mandatory safety standard – Consumer Goods (Baby Bath Aids) Safety Standard 2017ACCC Product Safety page – Baby bath aids mandatory standardConsultation for limited review of baby bath aids – https://consultation.accc.gov.au/accc/baby-bath-aids-mandatory-standard-limited-review/The voluntary European and US standards are available for purchase from Intertek Inform or Accuris</t>
  </si>
  <si>
    <t>Kyrgyz Republic</t>
  </si>
  <si>
    <t>Draft amendments to the Rules for Registration and Examination of Medicinal Products for Medical Use </t>
  </si>
  <si>
    <t>Draft decision provides for the establishment of a unified codification of active substances by an International nonproprietary name (INN)</t>
  </si>
  <si>
    <t>Pharmaceutical products</t>
  </si>
  <si>
    <t>- protection of the patient's life and health (as an end user of medicines); - protection of the interests of the healthcare system; - protection of the interests of manufacturers of medicinal products and their authorized persons; - protection of the interests of authorized bodies (expert organizations) that carry out the procedure for assessment of the registration dossier of a medicinal product from the position of proving its safety and compliance with a given quality standard.</t>
  </si>
  <si>
    <t>10 calendar days after the date of official  publication</t>
  </si>
  <si>
    <r>
      <rPr>
        <sz val="11"/>
        <rFont val="Calibri"/>
      </rPr>
      <t>https://members.wto.org/crnattachments/2026/TBT/KGZ/26_00723_00_x.pdf</t>
    </r>
  </si>
  <si>
    <t>Draft amendments to the Rules for Registration and Examination of Medicinal Products for Medical Use</t>
  </si>
  <si>
    <t>India</t>
  </si>
  <si>
    <t>The Draft Food Safety and Standards (Licensing and Registration of Food Business) Amendment Regulations, 2026 </t>
  </si>
  <si>
    <t>Draft Food Safety and Standards (Licensing and Registration of Food Business) Amendment Regulations, 2026  relating to provision of  maintain daily records of production and storage of raw materials, ingredients, work-in-progress and processed /cooked or packaged food products</t>
  </si>
  <si>
    <t>Food Products</t>
  </si>
  <si>
    <t>67.040 - Food products in general; 67.230 - Prepackaged and prepared foods</t>
  </si>
  <si>
    <t>Food Safety and Standards Authority of India proposes to provision for maintain daily records of production and storage of raw materials, ingredients, work-in-progress and processed /cooked or packaged food products, which will be applicable to licensee under Food Safety and Standards Act,2006.</t>
  </si>
  <si>
    <r>
      <rPr>
        <sz val="11"/>
        <rFont val="Calibri"/>
      </rPr>
      <t>https://members.wto.org/crnattachments/2026/TBT/IND/26_00704_00_e.pdf</t>
    </r>
  </si>
  <si>
    <t>Notification for revision of ER on ““VHF UHF Radio System Equipment, TEC5843XXXX”,number of pages:18 and language: EnglishDetails of standards specified in essential requirements version-2 (Annexure to ERs) TEC/TC/DD/TCP-222/2.26/December 2024</t>
  </si>
  <si>
    <t>This ER covers VHF and UHF Radio Base Station, User Terminals and Repeater. This ER contains seven variants.</t>
  </si>
  <si>
    <t>Telecommunication</t>
  </si>
  <si>
    <t>33.020 - Telecommunications in general</t>
  </si>
  <si>
    <t>The proposed draft revised ER on “VHF UHF Radio System Equipment, TEC5843XXXX” VHF and UHF Radio Base Station, User Terminals and Repeater. This ER contains seven variants.</t>
  </si>
  <si>
    <r>
      <rPr>
        <sz val="11"/>
        <rFont val="Calibri"/>
      </rPr>
      <t xml:space="preserve">https://members.wto.org/crnattachments/2026/TBT/IND/26_00705_00_e.pdf
https://members.wto.org/crnattachments/2026/TBT/IND/26_00705_01_e.pdf
</t>
    </r>
  </si>
  <si>
    <t>Proposed amendments to the “Specification and Test Methods for Biological Products"</t>
  </si>
  <si>
    <t>The Ministry of Food and Drug Safety (MFDS) is amending the “Specification and Test Methods for Biological Products” as follows: 1) Extension of the shelf life of plasma for manufacturing plasma-derived medicinal products to 3 years in the General Requirements for Blood Products, etc.2) Establishment of new specifications and test methods for two products (washed platelets and multicomponent apheresis plasma) in the Monographs for Biological Products.</t>
  </si>
  <si>
    <t>Medicinal products, biological products</t>
  </si>
  <si>
    <r>
      <rPr>
        <sz val="11"/>
        <rFont val="Calibri"/>
      </rPr>
      <t>https://members.wto.org/crnattachments/2026/TBT/KOR/26_00713_00_x.pdf</t>
    </r>
  </si>
  <si>
    <t>MFDS NOTIFICATION No. 2026-57, 30 January 2026</t>
  </si>
  <si>
    <t>Draft Partial Amendment to the Enforcement Rules of the Regulation on Testing and Inspection and Related Procedures for Manufactured Motor Vehicles </t>
  </si>
  <si>
    <t>The test procedure has been revised to include testing of the low-temperature single-charge driving range for electric vehicles.</t>
  </si>
  <si>
    <t>Electric passenger vehicles with a gross weight rating (GVWR) of 3.5 tonners of more</t>
  </si>
  <si>
    <t>43.120 - Electric road vehicles</t>
  </si>
  <si>
    <t>Consumer information, labelling (TBT); Protection of the environment (TBT)</t>
  </si>
  <si>
    <r>
      <rPr>
        <sz val="11"/>
        <rFont val="Calibri"/>
      </rPr>
      <t>https://members.wto.org/crnattachments/2026/TBT/KOR/26_00717_00_x.pdf</t>
    </r>
  </si>
  <si>
    <t>Ministry of Climate, Energy and Environment Pubic Notice 2026-78</t>
  </si>
  <si>
    <t>Switzerland</t>
  </si>
  <si>
    <t>Ordinance of 22 September 1997 on Organic Farming (910.181 EAER )</t>
  </si>
  <si>
    <t>Amendments in the lists of products and substances authorised to be used in organic production, in particular: plant protection products, fertilisers, feed material, feed additives and food additives and processing aids. </t>
  </si>
  <si>
    <t>organic products</t>
  </si>
  <si>
    <t>Protection of animal or plant life or health (TBT); Quality requirements (TBT); Harmonization (TBT)</t>
  </si>
  <si>
    <t>The corrections and amendment of the lists of products and substances are based on requests for new uses and correction of specifications and listing in line with horizontal rules.</t>
  </si>
  <si>
    <t>Food standards; Animal health; Plant health</t>
  </si>
  <si>
    <t>Third trimester of 2026</t>
  </si>
  <si>
    <r>
      <rPr>
        <sz val="11"/>
        <rFont val="Calibri"/>
      </rPr>
      <t>https://members.wto.org/crnattachments/2026/TBT/CHE/26_00653_00_f.pdf
https://members.wto.org/crnattachments/2026/TBT/CHE/26_00653_00_x.pdf
https://members.wto.org/crnattachments/2026/TBT/CHE/26_00653_01_x.pdf</t>
    </r>
  </si>
  <si>
    <t>The Federal Department of Economic Affairs, Education and Research (EAER) Ordinance on Organic Farming of 22 September 1997 (910.181) in force:EAER  Ordinance of  22  September 1997  on  Organic Farming In line with:Implementing regulation - EU - 2025/2501 - EN - EUR-Lex</t>
  </si>
  <si>
    <t>NCh 3274/2: 2015 Medidores para agua potable fría y agua caliente — Parte 2: Métodos de ensayos</t>
  </si>
  <si>
    <t>The notified Standard is applicable to the type evaluation and routine verification testing of water meters for cold potable water and hot water as defined in NCh No. 3274/1. Certificates of conformity must be issued for water meters in accordance with the provisions of NCh No. 3274/1.The notified text sets out details of the test programme, principles, equipment and procedures to be used for the type evaluation, and routine verification of a meter type.The provisions of this Standard also apply to ancillary devices.The provisions include requirements for testing the complete water meter and for testing the measurement transducer (including the flow or volume sensor) and the calculator (including the indicating device) of a water meter as separate units.</t>
  </si>
  <si>
    <t>Medidores para agua potable fría y agua caliente.</t>
  </si>
  <si>
    <t>G/TBT/N/CHL/782- 2 - • ISO 4064-1:2014|OIML R 49-1:2013, Water meters for cold potable water and hot water — Part 1: Metrological and technical requirements.• ISO 4064-3:2014|OIML R 49-3:2013, Water meters for cold potable water and hot water — Part 3: Test report format.• ISO/IEC Guide 98-3:2008, Uncertainty of measurement — Part 3: Guide to the expression of uncertainty in measurement (GUM:1995).• IEC 60068-2-1, Environmental testing - Part 2-1: Tests - Test A: Cold.• IEC 60068-2-2, Environmental testing - Part 2-2: Tests - Test B: Dry heat.• IEC 60068-2-30, Environmental testing - Part 2-30: Tests - Test Db: Damp heat, cyclic (12 h + 12 h cycle).• IEC 60068-2-31, Environmental testing - Part 2-31: Tests - Test Ec: Rough handling shocks, primarily for equipment-type specimens.• IEC 60068-2-47, Environmental testing - Part 2-47: Test - Mounting of specimens for vibration, impact and similar dynamic tests.• IEC 60068-2-64, Environmental testing - Part 2-64: Tests - Test Fh: Vibration, broadband random and guidance.• IEC 60068-3-4, Environmental testing - Part 3-4: Supporting documentation and guidance - Damp heat tests.• IEC 60654-2, Operating conditions for industrial-process measurement and control equipment. Part 2: Power.• IEC 61000-2-1, Electromagnetic compatibility (EMC) - Part 2: Environment - Section 1: Description of the environment - Electromagnetic environment for low-frequency conducted disturbances and signalling in public power supply systems.• IEC 61000-2-2, Electromagnetic compatibility (EMC) - Part 2-2: Environment - Compatibility levels for low-frequency conducted disturbances and signalling in public low-voltage power supply systems.• IEC 61000-4-1, Electromagnetic compatibility (EMC) - Part 4-1: Testing and measurement techniques - Overview of IEC 61000-4 series.• IEC 61000-4-2, Electromagnetic compatibility (EMC) - Part 4-2: Testing and measurement techniques - Electrostatic discharge immunity test.• IEC 61000-4-3, Electromagnetic compatibility (EMC) - Part 4-3: Testing and measurement techniques - Radiated, radio frequency, electromagnetic field immunity test.• IEC 61000-4-4, Electromagnetic compatibility (EMC) - Part 4-4: Testing and measurement techniques - Electrical fast transient/burst immunity test.• IEC 61000-4-5, Electromagnetic compatibility (EMC) - Part 4-5: Testing and measurement techniques - Surge immunity test.• IEC 61000-4-6, Electromagnetic compatibility (EMC) - Part 4-6: Testing and measurement techniques - Immunity to conducted disturbances, induced by radio-frequency fields.• IEC 61000-4-11, Electromagnetic compatibility (EMC) - Part 4-11: Testing and measurement techniques - Voltage dips, short interruptions and voltage variations immunity tests.• IEC 61000-6-1, Electromagnetic compatibility (EMC) - Part 6-1: Generic standards - Immunity standard for residential, commercial and light-industrial environments.• IEC 61000-6-2, Electromagnetic compatibility (EMC) - Part 6-2: Generic standards - Immunity standard for industrial environments.• OIML D 11:2004, General requirements for electronic measuring instruments.G/TBT/N/CHL/782- 3 - • OIML G 13:1989, Planning of metrology and testing laboratories.</t>
  </si>
  <si>
    <t>NCh 3274/5 2023 Medidores para agua potable fría y agua caliente — Parte 5: Requisitos de instalación</t>
  </si>
  <si>
    <t>The notified Standard applies to water meters used to meter the volume of cold potable water and hot water flowing through a fully charged, closed conduit. These water meters incorporate devices which indicate the integrated volume.The notified text specifies criteria for the selection of single, combination and concentric water meters, associated fittings, installation, special requirements for meters, and the first operation of new or repaired meters to ensure accurate constant measurements and reliable reading of the meter.In addition to meters based on mechanical principles, the notified text also applies to water meters based on electrical or electronic principles, and to water meters based on mechanical principles incorporating electronic devices, used to measure the volume of cold potable water and hot water. It also applies to electronic ancillary devices. Ancillary devices are optional. However, national or international regulations may make some ancillary devices mandatory in relation to the utilization of the water meter.The recommendations of the notified text apply to water meters, irrespective of technology, defined as integrating measuring instruments continuously determining the volume of water flowing through them.G/TBT/N/CHL/783- 2 -</t>
  </si>
  <si>
    <t>- ISO 4064-5:2014, Water meters for cold potable water and hot water - Part 5: Installation requirements.- NCh2836, Agua potable - Sistemas de arranques - Especificaciones.- NCh3274/1:2018, Medidores para agua potable fría y agua caliente - Parte 1: Requisitos metrológicos y técnicos.- ISO 6817, Measurement of conductive liquid flow in closed conduits — Method using electromagnetic flowmeters.</t>
  </si>
  <si>
    <t>NCh 3911/4 :2025  Sistemas de rehabilitación mediante materiales plásticos para redes subterráneas de conducción de agua — Parte 4: Revestimiento en continuo_x000D_
con tubo curado en obra</t>
  </si>
  <si>
    <t>This notified Standard, in conjunction with NCh No. 3911/1, specifies requirements and test methods for cured-in-place pipes (CIPP) and fittings used for the renovation of water supply networks, which transport water intended for human consumption, including raw water intake pipelines.It applies to independent (fully structural, class A) and interactive (semi structural, class B) pressure pipe liners, as defined in ISO 11295, which do not rely on adhesion to the existing pipeline. It applies to the use of various thermosetting resin systems, in combination with compatible fibrous carrier materials, reinforcement, and other process-related plastics components (see 5.1).It does not include requirements or test methods for resistance to cyclic loading or the pressure rating of CIPP liners where passing through bends, which are outside the scope of this Standard.It is applicable to cured-in-place pipe lining systems intended to be used at a service temperature of up to 25°C.G/TBT/N/CHL/785- 2 - NOTE: For applications operating at service temperatures greater than 25°C, guidance on re-rating factors can be supplied by the system supplier.</t>
  </si>
  <si>
    <t>Materiales plásticos para redes subterráneas de conducción de agua</t>
  </si>
  <si>
    <t>• ISO 11296, Plastics piping systems for renovation of underground non-pressure drainage and sewerage networks.• ISO 11297, Plastics piping systems for renovation of underground drainage and sewerage networks under pressure.• ISO 11298, Plastics piping systems for renovation of underground water supply networks (this Standard).• ISO 11299, Plastics piping systems for renovation of underground gas supply networks.• NCh3911/1:2025, Sistemas de rehabilitación en materiales plásticos para redes subterráneas de suministro de agua - Parte 1: Generalidades.• ISO 75-2:2013, Plastics — Determination of temperature of deflection under load — Part 2: Plastics and ebonite.• ISO 178:2019, Plastics — Determination of flexural properties.• ISO 899-2:2003, Plastics — Determination of creep behaviour — Part 2: Flexural creep by three-point loading.• ISO 3126, Plastics piping systems — Plastics components — Determination of dimensions.• ISO 7432, Glass-reinforced thermosetting plastics (GRP) pipes and fittings — Test methods to prove the design of locked socket-and-spigot joints, including double-socket joints, with elastomeric seals.• ISO 7509, Plastics piping systems — Glass-reinforced thermosetting plastics (GRP) pipes — Determination of time to failure under sustained internal pressure.• ISO 7685:2019, Glass-reinforced thermosetting plastics (GRP) pipes — Determination of initial ring stiffness.• ISO 8513:2016, Plastics piping systems — Glass-reinforced thermosetting plastics (GRP) pipes — Test methods for the determination of the initial longitudinal tensile strength.• ISO 8521:2020, Glass-reinforced thermosetting plastic (GRP) pipes — Test methods for the determination of the initial circumferential tensile wall strength.• ISO 8533, Glass-reinforced thermosetting plastics (GRP) pipes and fittings — Test methods to prove the design of cemented or wrapped joints.• ISO 10468, Glass-reinforced thermosetting plastics (GRP) pipes — Determination of the ring creep properties under wet or dry conditions.• ISO 10639:2017, Plastics piping systems for pressure and non-pressure water supply — Glass-reinforced thermosetting plastics (GRP) systems based on unsaturated polyester (UP) resin.• ISO 10928:2016, Plastics piping systems — Glass-reinforced thermosetting plastics (GRP) pipes and fittings — Methods for regression analysis and their use.• ISO 11295:2017, Classification and information on design and applications of plastics piping systems used for renovation and replacement.• ISO 13002, Carbon fibre — Designation system for filament yarns.G/TBT/N/CHL/785- 3 - • ISO 14125:1998, Fibre-reinforced plastic composites — Determination of flexural properties.</t>
  </si>
  <si>
    <t>NCh 3911/1 :2025 Sistemas de rehabilitación mediante materiales plásticos para redes subterráneas de conducción de agua — Parte 1: Generalidades</t>
  </si>
  <si>
    <t>The notified Standard specifies the requirements and test methods for plastics piping systems used for renovation of underground raw water and potable water supply networks. It is applicable to pipes and fittings, as manufactured, as well as to the installed lining systems.It is not applicable to the existing, non-renovated pipeline or any non-structural sprayed coatings or annular filler.</t>
  </si>
  <si>
    <t>- ISO 11296, Plastics piping systems for renovation of underground non-pressure drainage and sewerage networks.- ISO 11297, Plastics piping systems for renovation of underground drainage and sewerage networks under pressure.G/TBT/N/CHL/784- 2 - - ISO 11298, Plastics piping systems for renovation of underground water supply networks (this Standard).- ISO 11299, Plastics piping systems for renovation of underground gas supply networks.- ISO 4633, Rubber seals — Joint rings for water supply, drainage and sewerage pipelines — Specification for materials.</t>
  </si>
  <si>
    <t>Various changes to the regulations under the Motor Vehicle Safety Act (2026)8 English documents totaling 151 pages (available in English and French)Consultation (4 pages)Background (5 pages)TSD 101 (19 pages)TSD 105 (40 pages)TSD 110 (21 pages)TSD 120 (11 pages)TSD 131 (11 pages)TSD 135 (40 pages)In addition, 1 additional document (DNT 222, 31 pages) is available in French only. </t>
  </si>
  <si>
    <t>Transport Canada is considering updating the Motor Vehicle Safety Regulations, the Motor Vehicle Tire Safety Regulations and the Motor Vehicle Restraint Systems and Booster Seat Safety Regulations to:Clarify that the prescribed text is required in both English and French when a Notice is sent to current owners or prescribed persons (unless the person’s official language of choice is known)Amend to clarify that in the case that the Minister determines that the non-compliances is inconsequential to safety, a company is not required to post the information onlineUpdate the requirements in Canada Motor Vehicle Safety Standard (CMVSS) 101 to reflect the prevalent use of digital speedometers in vehiclesClarify the code marking requirements in CMVSS 205Move the Table in CMVSS 101 into Technical Standards Documents (TSD) 101Clarify the bilingual language requirements throughout the MVSR and various TSDs</t>
  </si>
  <si>
    <t>Motor vehicle: (ICS: 43.020, 43.080)</t>
  </si>
  <si>
    <t>Transport Canada is considering these changes to the Motor Vehicle Safety Regulations, the Motor Vehicle Tire Safety Regulations and the Motor Vehicle Restraint Systems and Booster Seat Safety Regulations to:Provide the English and French required text when it’s prescribedClarify the intent of the requirementsUpdate the requirements to align with the technology currently in useClarify the process to obtain an approved code markMove a table back into the TSD now that the regulations permit it  </t>
  </si>
  <si>
    <t>On the date of publication in the Canada Gazette, Part II.</t>
  </si>
  <si>
    <t>These Regulations would come into force on the day on which they are published in the Canada Gazette, Part II with a transitional provision for some requirements.</t>
  </si>
  <si>
    <r>
      <rPr>
        <sz val="11"/>
        <rFont val="Calibri"/>
      </rPr>
      <t>https://tc.canada.ca/en/corporate-services/consultations/various-changes-regulations-under-motor-vehicle-safety-act-mvsa-2026</t>
    </r>
  </si>
  <si>
    <t>Transport Canada website: (link to consultation and all relevant documents) https://tc.canada.ca/en/corporate-services/consultations/various-changes-regulations-under-motor-vehicle-safety-act-mvsa-2026, (available in English and French).</t>
  </si>
  <si>
    <t>Law of Ukraine No. 4718 "On Amendments to Certain Laws of Ukraine Aimed at Aligning Regulation in the Fields of Veterinary Medicine, Animal Welfare and Feed with European Union Legislation"</t>
  </si>
  <si>
    <t>The Law introduces amendments to certain legislative acts of Ukraine aimed at aligning national regulation in the fields of veterinary medicine, animal welfare and veterinary drugs with the legal acts of the European Union._x000D_
The Law establishes updated regulatory and technical requirements concerning:_x000D_
- the production, registration, circulation and use of veterinary drugs, including the introduction of modern regulatory approaches and digital tools for registration and pharmacovigilance;_x000D_
- the licensing of economic activities related to veterinary practice, as well as the manufacture, wholesale distribution and retail sale of veterinary drugs, aligned with EU and national licensing legislation;_x000D_
- the enhancement of regulatory oversight and control mechanisms applicable to veterinary drugs and related economic activities;_x000D_
- the regulation of feed and feed additives insofar as they relate to placing on the market and use in animal husbandry._x000D_
The measures aim to eliminate inconsistencies between Ukrainian legislation and the EU acquis, establish a coherent and transparent regulatory framework and facilitate market access by aligning technical and administrative requirements with European standards.</t>
  </si>
  <si>
    <t>Veterinary drugs, animal feed</t>
  </si>
  <si>
    <t>Protection of animal or plant life or health (TBT); Harmonization (TBT)</t>
  </si>
  <si>
    <t>Animal health</t>
  </si>
  <si>
    <r>
      <rPr>
        <sz val="11"/>
        <rFont val="Calibri"/>
      </rPr>
      <t>https://members.wto.org/crnattachments/2026/TBT/UKR/26_00623_00_x.pdf</t>
    </r>
  </si>
  <si>
    <t>Laws of Ukraine "On beekeeping"; “On advertising”; “On feed safety and hygiene”; “On the protection of animals from cruel treatment”;  “On wildlife”;  “On veterinary medicine and animal welfare”; “On veterinary medicine”; “On basic principles and requirements for food safety and quality”; “On licensing of economic activities types”;  “On animal by-products not intended for human consumption”; “On state control over compliance with legislation on food products, feed, animal by-products, animal health and welfare”; “On state regulation of genetic engineering activities and state control over the placing on the market of genetically modified organisms and products”</t>
  </si>
  <si>
    <t>Malawi</t>
  </si>
  <si>
    <t>DMS 639:2021 Vehicle Standards –Vehicle Number Plates – Aluminium</t>
  </si>
  <si>
    <t>This Draft Malawi Standard specifies the requirements for the materials, sizes and retro-reflectivity of aluminium number plates, including tests for reflective performance, longevity and durability. The type and size of number plates and characters to be embossed on number plates for countries using Latin alpha characters and Arabic numeral characters are also specified.</t>
  </si>
  <si>
    <t>ALUMINIUM AND ARTICLES THEREOF (HS code(s): 76); Passenger cars. Caravans and light trailers (ICS code(s): 43.100)</t>
  </si>
  <si>
    <t>76 - ALUMINIUM AND ARTICLES THEREOF</t>
  </si>
  <si>
    <t>43.100 - Passenger cars. Caravans and light trailers</t>
  </si>
  <si>
    <t>Consumer information, labelling (TBT); Prevention of deceptive practices and consumer protection (TBT); Quality requirements (TBT); Reducing trade barriers and facilitating trade (TBT)</t>
  </si>
  <si>
    <r>
      <rPr>
        <sz val="11"/>
        <rFont val="Calibri"/>
      </rPr>
      <t>https://members.wto.org/crnattachments/2026/TBT/MWI/26_00603_00_e.pdf</t>
    </r>
  </si>
  <si>
    <t>ASTM G 154, Standard practice for operating fluorescent light apparatus for UV exposure of non- metallic materials. CIE 15, Colorimetry. CIE 54.2, Retroreflection Definition and measurement. ISO 7591: Road vehicles – Retro reflective registration plates for motor vehicles and trailers</t>
  </si>
  <si>
    <t>Proyecto de Modificación de la Norma Oficial Mexicana NOM-157-SEMARNAT-2009, Que establece los elementos y procedimientos para instrumentar planes de manejo de residuos mineros, para quedar como Proyecto de Norma Oficial Mexicana PROY-NOM-157-SEMARNAT-2025, Que establece los elementos y procedimientos para instrumentar planes de manejo de residuos mineros</t>
  </si>
  <si>
    <t>The notified draft Mexican Official Standard establishes the elements and procedures that must be considered when developing and implementing mining waste management plans, with the aim of promoting waste prevention and recovery, and encouraging comprehensive waste management through new processes, methods and technologies that are economically, technically and environmentally feasible. The notified draft text is binding on those who produce and possess mining waste.The draft text addresses the following aspects:G/TBT/N/MEX/557- 2 - (a) Updating the list of mining waste by removing waste that is not unique to mining processes and adding other waste specific to mining activities;(b) Introducing the option of a comprehensive study as part of the characterization of mining waste with the aim of generating detailed and accurate information to anticipate potential environmental impacts;(c) Introducing general criteria for integrated management activities;(d) Updating the Conformity Assessment Procedure.For these reasons, the specifications set out in the notified draft text aim to promote the development of mining waste management plans that lead to the implementation of practices that minimize waste generation and promote the recovery of such waste, where feasible.</t>
  </si>
  <si>
    <t>Es de observancia obligatoria para quienes generen y posean residuos mineros.</t>
  </si>
  <si>
    <t>13.030.30 - Special wastes</t>
  </si>
  <si>
    <r>
      <rPr>
        <sz val="11"/>
        <rFont val="Calibri"/>
      </rPr>
      <t>https://members.wto.org/crnattachments/2026/TBT/MEX/26_00602_00_s.pdf</t>
    </r>
  </si>
  <si>
    <t>The following existing Mexican Official Standards, or those replacing them, must be consulted in order to correctly implement the notified draft Mexican Official Standard:• Norma Oficial Mexicana NOM-141-SEMARNAT-2003, Que establece el procedimiento para caracterizar los jales, así como las especificaciones y criterios para la caracterización y preparación del sitio, proyecto, construcción, operación y postoperación de presas de jales. Published in the Official Journal on 13 September 2004.• Norma Oficial Mexicana NOM-147-SEMARNAT/SSA1-2004, Que establece criterios para determinar las concentraciones de remediación de suelos contaminados por arsénico, bario, berilio, cadmio, cromo hexavalente, mercurio, níquel, plata, plomo, selenio, talio y/o vanadio. Published in the Official Journal on 2 March 2007.• Norma Mexicana NMX-AA-025-1984, Protección al ambiente-Contaminación del suelo-Residuos sólidos-Determinación del pH-Método potenciométrico. Notice of entry into force published in the Official Journal on 14 December 1984.• Norma Oficial Mexicana NOM-021-SEMARNAT-2000, Que establece las especificaciones de fertilidad, salinidad y clasificación de suelos. Estudio, muestreo y análisis. Published in the Official Journal on 31 December 2002.</t>
  </si>
  <si>
    <t>Aviso de consulta pública del Proyecto de Norma Oficial Mexicana PROY-NOM-003-SSA1-2025, Salud ambiental. Límite máximo permisible para el contenido de plomo total y requisitos sanitarios que deben satisfacer el etiquetado de pinturas y productos relacionados. </t>
  </si>
  <si>
    <t>The notified draft Mexican Official Standard establishes the maximum permissible limit for total lead content and the sanitary requirements for the labelling of containers for paints and related products. The notified text is binding on all natural and legal persons engaged in the processing, importation and marketing of paints and related products in Mexican territory.</t>
  </si>
  <si>
    <t>Personas físicas y morales que se dediquen al proceso, importación y comercialización de pinturas y productos relacionados.</t>
  </si>
  <si>
    <t>Maximum residue limits (MRLs); Human health</t>
  </si>
  <si>
    <r>
      <rPr>
        <sz val="11"/>
        <rFont val="Calibri"/>
      </rPr>
      <t>https://members.wto.org/crnattachments/2026/TBT/MEX/26_00601_00_s.pdf</t>
    </r>
  </si>
  <si>
    <t>The following existing Mexican Official Standards, or those replacing them, must be consulted in order to correctly implement the notified draft Mexican Official Standard:• Norma Oficial Mexicana NOM-030-SCFI-2006, Información comercial-Declaración de cantidad en la etiqueta-Especificaciones. Published in the Official Journal on 6 November 2006.• Norma Oficial Mexicana NOM-050-SCFI-2004, Información comercial-Etiquetado general de productos. Published in the Official Journal on 1 June 2004.• Norma Mexicana NMX-R-019-SCFI-2011, Sistema armonizado de clasificación y comunicación de peligros de los productos químicos. Notice of entry into force published on 3 June 2011.• ISO 1513:2010, Paints and varnishes — Examination and preparation of test samples.• ASTM E1979-12, Standard Practice for Ultrasonic Extraction of Paint, Dust, Soil, and Air Samples for Subsequent Determination of Lead.• ISO 6503:1984, Paints and varnishes — Determination of total lead — Flame atomic absorption spectrometric method.• ASTM D3335-85a(2020), Standard Test Method for Low Concentrations of Lead, Cadmium, and Cobalt in Paint by Atomic Absorption Spectroscopy.</t>
  </si>
  <si>
    <t>Proyecto de Norma Oficial Mexicana PROY-NOM-249-SSA1-2025, Mezclas estériles: nutricionales y medicamentosas, e instalaciones para su preparación. </t>
  </si>
  <si>
    <t>The notified draft Mexican Official Standard establishes the minimum requirements that must be met by mixture centres when preparing and distributing quality nutritional and medicinal sterile mixtures that are dispensed and administered to patients in accordance with a medical prescription.</t>
  </si>
  <si>
    <t>Aplica a todos los establecimientos en el territorio nacional dedicados a la preparación y dispensación de mezclas estériles: nutricionales y medicamentosas, por prescripción médica para dispensar y administrar mezclas de calidad a los pacientes.</t>
  </si>
  <si>
    <r>
      <rPr>
        <sz val="11"/>
        <rFont val="Calibri"/>
      </rPr>
      <t>https://members.wto.org/crnattachments/2026/TBT/MEX/26_00600_00_s.pdf</t>
    </r>
  </si>
  <si>
    <t>The following existing Mexican Official Standards, or those replacing them, must be consulted in order to correctly implement the notified draft Mexican Official Standard:• Norma Oficial Mexicana NOM-059-SSA1-2015, Buenas prácticas de fabricación de medicamentos.• Norma Oficial Mexicana NOM-241-SSA1-2025, Buenas prácticas de fabricación de dispositivos médicos.• Norma Oficial Mexicana NOM-052-SEMARNAT-2005, Que establece las características, el procedimiento de identificación, clasificación y los listados de los residuos peligrosos.• Norma Oficial Mexicana NOM-220-SSA1-2016, Instalación y operación de la farmacovigilancia.• Norma Oficial Mexicana NOM-240-SSA1-2012, Instalación y operación de la tecnovigilancia• Norma Oficial Mexicana NOM-001-STPS-2008, Edificios, locales, instalaciones y áreas en los centros de trabajo-Condiciones de seguridad.• Norma Oficial Mexicana NOM-005-STPS-1998, Relativa a las condiciones de seguridad e higiene en los centros de trabajo para el manejo, transporte y almacenamiento de sustancias químicas peligrosas.• Norma Oficial Mexicana NOM-026-STPS-2008, Colores y señales de seguridad e higiene, e identificación de riesgos por fluidos conducidos en tubería.• Norma Oficial Mexicana NOM-045-SSA2-2005, Para la vigilancia epidemiológica, prevención y control de las infecciones nosocomiales.• Norma Oficial Mexicana NOM-017-STPS-2024, Equipo de protección personal-Selección, uso y manejo en los centros de trabajo.The notified draft Mexican Official Standard is partially equivalent to the following international standards:• ISO 9000:2008 Quality management systems — Fundamentals and vocabulary.• ISO 9001:2008 Quality management systems — Requirements.• ISO 9004:2008 Managing for the sustained success of an organization — A quality management approach.• ISO 19011:2002 Guidelines for quality and/or environmental management systems auditing.• ISO 14644: Cleanrooms and associated controlled environments, Parts 1 and 2. 2003 ISO/TC 209 &amp; FS 209, Appendix 1.• WHO Expert Committee on Specifications for Pharmaceutical Preparations, Thirty-seventh Report.• WHO Technical Report Series 908, Geneva, 2003.</t>
  </si>
  <si>
    <t>Proyecto de Norma Oficial Mexicana PROY-NOM-072-SSA1-2025, Etiquetado de medicamentos y de remedios herbolarios. </t>
  </si>
  <si>
    <t>The notified draft Mexican Official Standard establishes the requirements for the sanitary information that must be included on the labels of medicines and herbal remedies for human use and in the instructions for these products. The notified text is binding on all establishments engaged in the processing of medicines and herbal remedies for human use that are marketed or supplied in Mexican territory.</t>
  </si>
  <si>
    <t>Es de observancia obligatoria para todos los establecimientos relacionados con el proceso de medicamentos y remedios herbolarios, para uso humano que se comercializan o suministran en el territorio nacional.</t>
  </si>
  <si>
    <r>
      <rPr>
        <sz val="11"/>
        <rFont val="Calibri"/>
      </rPr>
      <t>https://members.wto.org/crnattachments/2026/TBT/MEX/26_00599_00_s.pdf</t>
    </r>
  </si>
  <si>
    <t>The following existing Mexican Official Standards, or those replacing them, must be consulted and implemented in order to correctly implement the notified draft Mexican Official Standard:• Norma Oficial Mexicana NOM-008-SE-2021, Sistema general de unidades de medida.• Norma Oficial Mexicana NOM-050-SCFI-2004, Información comercial-Etiquetado general de productos.• Norma Oficial Mexicana NOM-073-SSA1-2015, Estabilidad de fármacos y medicamentos, así como de remedios herbolarios.• Norma Oficial Mexicana NOM-220-SSA1-2016, Instalación y operación de la Farmacovigilancia.• Farmacopea de los Estados Unidos Mexicanos, and supplements thereto.• Farmacopea de los Estados Unidos Mexicanos, Suplemento para establecimientos dedicados a la venta y suministro de medicamentos y demás insumos para la salud.• Farmacopea Homeopática de los Estados Unidos Mexicanos.• Farmacopea Herbolaria de los Estados Unidos Mexicanos.</t>
  </si>
  <si>
    <t>Draft Department Administrative Order (DAO) “Prohibition on the Importation and Manufacture of Vape Open Pods and E-Liquids”</t>
  </si>
  <si>
    <t>The shortened commenting period of seven (7) days is proposed in view of the urgent public health considerations surrounding the draft issuance. Recent regulatory actions of the Department of Trade and Industry underscore the need to ensure that only compliant vaporized nicotine and non-nicotine products remain available in the market. Moreover, reports regarding vape products allegedly containing synthetic cannabinoids—chemicals that mimic the effects of cannabis and pose serious health risks—highlight the potential harm posed by continued market access to such products.</t>
  </si>
  <si>
    <t>Tobacco, tobacco products and related equipment (ICS code(s): 65.160)</t>
  </si>
  <si>
    <t>This Order shall take effect immediately after its publication in the Official Gazette or in two (2) newspapers of general circulation.</t>
  </si>
  <si>
    <r>
      <rPr>
        <sz val="11"/>
        <rFont val="Calibri"/>
      </rPr>
      <t>https://members.wto.org/crnattachments/2026/TBT/PHL/26_00568_00_e.pdf</t>
    </r>
  </si>
  <si>
    <t>Republic Act No. 11900 (RA11900), or the Vaporized Nicotine and Non-Nicotine Products Regulation ActDTI Department Administrative Order No. 22-06 (DAO22-06) (2022), as supplemented by DTI Department Administrative Order No. 24-02 (DAO24-02) (2024), provides for the Technical Regulation concerning the Mandatory Product Certification of Vaporized Nicotine and Non-Nicotine Products, their Devices, and Novel Tobacco Products</t>
  </si>
  <si>
    <t>Draft Commission Implementing Decision not renewing the approval of cypermethrin for use in biocidal products of product-type 8 in accordance with Regulation (EU) No 528/2012 of the European Parliament and of the Council</t>
  </si>
  <si>
    <t>This draft Commission Implementing Decision does not renew the approval of cypermethrin for use in biocidal products of product-type 8.On 24 November 2023, an application was submitted in accordance with Article 13(1) of Regulation (EU) No 528/2012 for the renewal of the approval of cypermethrin for use in biocidal products of product-type 8.On 21 May 2025, the applicant informed the Commission that they withdrew their support for cypermethrin renewal of approval for PT8. The draft Decision will therefore propose to not renew the approval of cypermethrin for PT8</t>
  </si>
  <si>
    <t>Biocidal products</t>
  </si>
  <si>
    <t>Protection of human health or safety (TBT); Protection of the environment (TBT); Harmonization (TBT)</t>
  </si>
  <si>
    <t>May 2026</t>
  </si>
  <si>
    <r>
      <rPr>
        <sz val="11"/>
        <rFont val="Calibri"/>
      </rPr>
      <t>https://members.wto.org/crnattachments/2026/TBT/EEC/26_00566_00_e.pdf</t>
    </r>
  </si>
  <si>
    <t>Regulation (EU) No 528/2012 of the European Parliament and of the Council of 22 May 2012 concerning the making available on the market and use of biocidal products (OJ L 167, 27.6.2012, p. 1.). Available in all EU languages. EUR-Lex - 32012R0528 - EN - EUR-Lex (europa.eu)</t>
  </si>
  <si>
    <t>Draft Commission Implementing Decision repealing Implementing Decision (EU) 2025/362 postponing the expiry date of the approval of cypermethrin for use in biocidal products of product-type 8 in accordance with Regulation (EU) No 528/2012 of the European Parliament and of the Council</t>
  </si>
  <si>
    <t>This draft Commission Implementing Decision repeals the postponement of the expiry date of the approval of cypermethrin for use in biocidal products of product type (PT) 8.On 24 November 2023, an application was submitted in accordance with Article 13(1) of Regulation (EU) No 528/2012 for the renewal of the approval of cypermethrin for use in biocidal products of PT8.On 21 May 2025, the applicant has informed the Commission that they withdrew their support for cypermethrin for PT8. Consequently, a draft Decision is being prepared to not renew the approval of cypermethrin for PT8. Further to that Decision, it is necessary to repeal the postponement of the expiry date of the approval of cypermethrin for PT8. The present draft Decision therefore intends to repeal Decision (EU) 2025/362 postponing the expiry date of the approval of cypermethrin for PT8</t>
  </si>
  <si>
    <r>
      <rPr>
        <sz val="11"/>
        <rFont val="Calibri"/>
      </rPr>
      <t>https://members.wto.org/crnattachments/2026/TBT/EEC/26_00567_00_e.pdf</t>
    </r>
  </si>
  <si>
    <t>-Regulation (EU) No 528/2012 of the European Parliament and of the Council of 22 May 2012 concerning the making available on the market and use of biocidal products (OJ L 167, 27.6.2012, p. 1.). Available in all EU languages. EUR-Lex - 32012R0528 - EN - EUR-Lex (europa.eu)</t>
  </si>
  <si>
    <t>Draft COMMISSION REGULATION amending Commission Regulation (EU) 2024/1103 as regards a number of definitions, requirements for the self-learning functionality, values related to control accuracy and control to set point deviation and testing methods of ecodesign requirements for local space heaters</t>
  </si>
  <si>
    <t>This draft Commission Regulation amends the recently approved Regulation (EU) 2024/1103 on ecodesign requirements for local space heaters. The following changes are made: Article 6 is deleted. In Article 2, the definition of ‘air heating product’ is modified. Article 11 is amended to delete the reference to Article 6 and to lay down a transitional period for compliance with the new limit for the self-learning functionality. In Annex I: the definitions of ‘electric portable local space heater’, ‘electric visibly glowing radiant portable local space heater’ and ‘electric fixed local space heater’ are modified. In Annex II, the paragraph referring to idle mode is modified and a new paragraph on self-learning functionality is added. Additionally, the corresponding tables are modified to include product information on the self-learning functionality. In Annex II and Annex III, the required values for control accuracy and control to setpoint deviation for the allocation of the F(3) factors, are expressed as absolute values. In Annex III the corresponding requirements regarding measurements, units and rounding of the power consumption of the self-learning functionality have been included. In the tables in Annex IV, transitional testing methods for the self-learning functionality have been introduced in all tables where this was needed, the term for power consumption in standby mode (elsm) in the first table for gaseous-fuelled LSHs has been replaced by Psm for consistency across the legal text, the transitional methods for idle mode have been included in the table for electric local space heaters, where they were missing, and a comment has been included in the table on separate related controls for the idle mode. Annex V is modified to replace the reference to Article 6, that has been removed, by one to the ESPR, and to include the self-learning functionality in the table intended for verification of compliance with the ecodesign requirements.</t>
  </si>
  <si>
    <t>Local space heaters</t>
  </si>
  <si>
    <t>After the adoption of Regulation (EU) 2024/1103 certain aspects have been identified that need to be adapted. First, the definition of ‘air heating product’ in Article 2, point (12) of Regulation (EU) 2024/1103 should be changed so that portable air heating products such as fan heaters are not excluded from the scope of the Regulation.'Second, Article 6 on circumvention needs to be deleted since Article 40 paragraphs 1 to 4 of Regulation (EU) 2024/1781 of the European Parliament and of the Council[1] (ESPR), already ensures that prevention of circumvention is tackled in a comprehensive manner to products covered by Regulation (EU) 2024/1103, making Article 6 unnecessary. This also entails that the reference to Article 6 must be deleted in Article 11 on the entry into force and application of Regulation (EU) 2024/1103, and that the reference in Annex V to that article must be replaced by a reference to the ESPR. Third, the definitions of ‘electric portable local space heater’ and ‘electric visibly glowing radiant portable local space heater’ in Annex I to Commission Regulation (EU) 2024/1103 should be changed so that electric portable local space heaters not equipped with a cord and a plug by the manufacturer are not excluded from the scope of the Regulation. In addition, for safety reasons, the definition of ‘electric visibly glowing radiant portable local space heaters’ must be adapted to ensure that electric visibly glowing radiant local space heaters that can be moved according to the heating needs of the user but that are nevertheless equipped with fixing elements, are subject to the requirements applicable to portable and not to fixed appliances.Fourth, the definition of ‘electric fixed local space heater’ must be modified to clarify that electric visibly glowing radiant local space heaters are not electric fixed local space heaters. Fifth, it is necessary to clarify that the higher power consumption limit for the idle mode of 3 W may also apply when the sensor monitoring the room temperature is integrated in the local space heater. Sixth, a new power consumption limit has been set for the self-learning functionality, to prevent excessive energy use by local space heaters featuring such functionality. This goes along with an extended deadline to comply with that limit and to the reference of standards that can be used to prove compliance of self-learning functionality with ecodesign rules. Seventh, some of the tables in Annex IV including the transitional testing methods have been modified or added to ensure that the same short name referring to power consumption in standby mode (Psm) is used across the text and to complement information on idle mode (PidleEighth, it should be clarified that the required values for control accuracy (CA) and control to setpoint deviation (CSD), for the purpose of allocation of the F(3) factors in Annex III, refer to absolute values._x000D_
[1]  Regulation (EU) 2024/1781 of the European Parliament and of the Council of 13 June 2024 establishing a framework for the setting of ecodesign requirements for sustainable products, amending Directive (EU) 2020/1828 and Regulation (EU) 2023/1542 and repealing Directive 2009/125/EC (OJ L, 2024/1781, 28.6.2024, ELI: http://data.europa.eu/eli/reg/2024/1781/oj).</t>
  </si>
  <si>
    <t>July 2026</t>
  </si>
  <si>
    <t>20 days from publication in the Official Journal of the EU. The provisions shall apply immediately, except the new limit for the self-learning functionality, that would apply from 9 May 2027.</t>
  </si>
  <si>
    <r>
      <rPr>
        <sz val="11"/>
        <rFont val="Calibri"/>
      </rPr>
      <t>https://members.wto.org/crnattachments/2026/TBT/EEC/26_00564_00_e.pdf
https://members.wto.org/crnattachments/2026/TBT/EEC/26_00564_01_e.pdf</t>
    </r>
  </si>
  <si>
    <t>Directive 2009/125/EC of the European Parliament and of the Council of 21 October 2009 establishing a framework for the setting of ecodesign requirements for energy-related products, Official Journal L 285 , 31 October 2009, P. 010.http://eur-lex.europa.eu/LexUriServ/LexUriServ.do?uri=OJ:L:2009:285:0010:0035:en:PDFCommission Regulation (EU) 2024/1103 of 18 April 2024 implementing Directive 2009/125/EC of the European Parliament and of the Council as regards ecodesign requirements for local space heaters and separate related controls, and repealing Commission Regulation (EU) 2015/1188.Regulation - EU - 2024/1103 - EN - EUR-Lex (europa.eu)</t>
  </si>
  <si>
    <t>Notification for new ER on “Communication module for IoT/ M2M devices”</t>
  </si>
  <si>
    <t>This proposed document contains the new essential requirements for “Communication module for IoT/ M2M devices” of two variants viz. Standalone/Composite Communication module and Standalone/Composite Communication module for Smart Electricity Meter. A communication module is a unit that enables transmission and/or reception of any message by wired, radio, optical or other electromagnetic system.</t>
  </si>
  <si>
    <t>Telecommunications</t>
  </si>
  <si>
    <t>The proposed document of ER on “Communication module for IoT/ M2M devices”.</t>
  </si>
  <si>
    <r>
      <rPr>
        <sz val="11"/>
        <rFont val="Calibri"/>
      </rPr>
      <t>https://members.wto.org/crnattachments/2026/TBT/IND/26_00577_00_e.pdf</t>
    </r>
  </si>
  <si>
    <t>Proposed amendments to the “Regulation on Medical Device Group and Class by Group” </t>
  </si>
  <si>
    <t>The Ministry of Food and Drug Safety (MFDS) is amending the “Regulation on Medical Device Group and Class by Group” as follows: 1) Establishment of new items - Establishment of five new medical device items to classify temporarily designated items2) Adjustment of the class of medical devices - One item was reclassified considering international harmonization and equity with other medical devices.3) Modification of item definition (including clerical error) - The definitions of five medical device items were modified. </t>
  </si>
  <si>
    <t>Medical Devices</t>
  </si>
  <si>
    <t>Protection of human health or safety (TBT); Harmonization (TBT)</t>
  </si>
  <si>
    <r>
      <rPr>
        <sz val="11"/>
        <rFont val="Calibri"/>
      </rPr>
      <t>https://members.wto.org/crnattachments/2026/TBT/KOR/26_00591_00_x.pdf</t>
    </r>
  </si>
  <si>
    <t>MFDS NOTIFICATION No. 2025-466 ( 14 November 2025)</t>
  </si>
  <si>
    <t>Draft Circular stipulating regulations on traceability of food products under the management of Ministry of Industry and Trade </t>
  </si>
  <si>
    <t>This draft Circular regulates food traceability and traceability systems; supervision and inspection of food products; and the responsibilities of relevant organizations and individuals within the scope of management of the Ministry of Industry and Trade.It applies to domestic and foreign organizations and individuals engaged in the import, export, production, transportation, and trading of food products in Viet Nam under the management of the Ministry of Industry and Trade.This draft Circular does not apply to:a) Food products  that are temporarily imported for re-export; in transit, transhipped, or stored in bonded warehouses for export to a third country;b) Small-scale food products produced by households or individuals for on-site consumption and not placed on the market.</t>
  </si>
  <si>
    <t>Food products</t>
  </si>
  <si>
    <t>At present, in Viet Nam, counterfeit, unsafe, and low-quality food products reamains widespread on the market; violations of food safety are increasingly common and have become a pressing and urgent issue. The failure to ensure food safety has caused serious consequences for public health and the social quality. In addition, cancer incidence has been steadily rising, a significant proportion of which is attributable to the situation of counterfeit, unsafe, and low-quality food. It is estimated that up to 35% of cancer cases in Viet Nam are directly related to the consumption of unsafe food. Therefore, food origin tracing is one of the key measures for monitoring and controlling of food quality, ensuring food safety and addressing the current problem of unsafe and counterfeit food in Viet Nam</t>
  </si>
  <si>
    <r>
      <rPr>
        <sz val="11"/>
        <rFont val="Calibri"/>
      </rPr>
      <t>https://members.wto.org/crnattachments/2026/TBT/VNM/26_00586_00_x.pdf</t>
    </r>
  </si>
  <si>
    <t>* Law on Food Safety * Law on Protection of Consumer Rights</t>
  </si>
  <si>
    <t>National Standard of the P.R.C., Specification for performance inspection of composite medium bulk containers for dangerous goods</t>
  </si>
  <si>
    <t>This document specifies the terms and definitions, requirements, tests and inspection rules for composite intermediate bulk containers for dangerous goods._x000D_
This document applies to the performance inspection of composite intermediate bulk containers for dangerous goods.</t>
  </si>
  <si>
    <t>Composite IBCs (HS code(s): 392510); (ICS code(s): 13.300)</t>
  </si>
  <si>
    <t>392510 - Reservoirs, tanks, vats and similar containers, of plastics, with a capacity of &gt; 300 l</t>
  </si>
  <si>
    <t>13.300 - Protection against dangerous goods</t>
  </si>
  <si>
    <t>3 months after approval</t>
  </si>
  <si>
    <r>
      <rPr>
        <sz val="11"/>
        <rFont val="Calibri"/>
      </rPr>
      <t>https://members.wto.org/crnattachments/2026/TBT/CHN/26_00530_00_x.pdf</t>
    </r>
  </si>
  <si>
    <t>National Standard of the P.R.C., Specification for performance inspection of metal intermediate bulk containers for dangerous goods</t>
  </si>
  <si>
    <t>This document specifies the terms and definitions, requirements, tests and inspection rules for metal intermediate bulk containers for dangerous goods._x000D_
This document applies to the performance inspection of metal intermediate bulk containers for dangerous goods.</t>
  </si>
  <si>
    <t>Metal IBCs (HS code(s): 7611); (ICS code(s): 13.300)</t>
  </si>
  <si>
    <t>7611 - Aluminium reservoirs, tanks, vats and similar containers, for any material (other than compressed or liquefied gas), of a capacity exceeding 300 l, whether or not lined or heat-insulated, but not fitted with mechanical or thermal equipment.</t>
  </si>
  <si>
    <r>
      <rPr>
        <sz val="11"/>
        <rFont val="Calibri"/>
      </rPr>
      <t>https://members.wto.org/crnattachments/2026/TBT/CHN/26_00531_00_x.pdf</t>
    </r>
  </si>
  <si>
    <t>National Standard of the P.R.C., Cashmere</t>
  </si>
  <si>
    <t>This document specifies the terms, definitions and product classifications of cashmere, specifies the quality requirements, inspection rules, packaging, marking, storage, transportation and re-inspection requirements for cashmere (including raw cashmere,  scoured cashmere and dehaired cashmere), and describes the test methods for cashmere._x000D_
This document applies to the quality appraisal in the production, trading, processing, quality supervision, and import and export inspection of cashmere.</t>
  </si>
  <si>
    <t>Raw cashmere, scoured cashmere, dehaired cashmere (HS code(s): 510219; 510539); (ICS code(s): 59.060.10)</t>
  </si>
  <si>
    <t>510219 - Fine animal hair, neither carded nor combed (excl. wool and hair of Kashmir "cashmere" goats); 510539 - Fine animal hair, carded or combed (excl. wool and hair of Kashmir "cashmere" goats)</t>
  </si>
  <si>
    <t>59.060.10 - Natural fibres</t>
  </si>
  <si>
    <t>May 1, 2027</t>
  </si>
  <si>
    <r>
      <rPr>
        <sz val="11"/>
        <rFont val="Calibri"/>
      </rPr>
      <t>https://members.wto.org/crnattachments/2026/TBT/CHN/26_00534_00_x.pdf</t>
    </r>
  </si>
  <si>
    <t>National Standard of the P.R.C., Safety code for inspection of packaging of dangerous goods for calcium caride</t>
  </si>
  <si>
    <t>This document specifies the terms and definitions, performance inspection, and application appraisal of the inspection safety specifications for steel drums used in the packaging of dangerous goods calcium carbide._x000D_
This document applies to the inspection of steel drums used in the packaging of dangerous goods calcium carbide._x000D_
The performance inspection of other types of packaging for dangerous goods calcium carbide may also refer to the provisions of this document.</t>
  </si>
  <si>
    <t>Calcium caride packaging (HS code(s): 481920; 731021); (ICS code(s): 13.300)</t>
  </si>
  <si>
    <t>481920 - Folding cartons, boxes and cases, of non-corrugated paper or paperboard; 731021 - Cans of iron or steel, of a capacity of &lt; 50 l, which are to be closed by soldering or crimping (excl. containers for compressed or liquefied gas)</t>
  </si>
  <si>
    <r>
      <rPr>
        <sz val="11"/>
        <rFont val="Calibri"/>
      </rPr>
      <t>https://members.wto.org/crnattachments/2026/TBT/CHN/26_00532_00_x.pdf</t>
    </r>
  </si>
  <si>
    <t>Order of the Ministry of Economy, Environment and Agriculture of Ukraine No. 814 "On Approval of Procedure for Certification of Wines/Flavored Wine Products with Geographical Indication" of 20 October 2025</t>
  </si>
  <si>
    <t>The Procedure for Certification of Wine/Flavored Wine Product with Geographical Indication (hereinafter referred to as "the Procedure") defines the mechanism for certification of wine and flavored wine products with a geographical indication (hereinafter referred to as "the wine/flavored wine product") and issuance of a certificate of compliance with the relevant specification (hereinafter referred to as "the certificate").In accordance with the Procedure, prior to placing the wine/flavored wine product on the market, the manufacturer shall conclude an agreement with an certification body listed in the Register of certification bodies in the field of geographical indications for wines and flavored wine products and undergo certification to confirm compliance of the product with the specification. Certification is carried out on a paid contractual basis.The Procedure for certifying wine/flavored wine products includes: submission of an application for certification in the form set out in Annex 1 to the Procedure; examination of the application and submitted documents by the certification body; conclusion of a certification agreement; approval of the certification control plan; conducting certification in accordance with the control plan; issuing a reasoned decision on issuance or refusal to issue the certificate; issuing the certificate (in case of a positive decision); suspension or withdrawal of the certificate, if necessary.The application for certification may be submitted by the manufacturer or their representative to the certification body in person, by mail, or electronically.The control plan includes the frequency, duration, objects, methods and means used in the certification process. The objects of certification are the activities of the wine/flavored wine product manufacturer, the geographical location of production, the raw materials used for production, the composition of the wine/flavored wine product, the production methods, the physical, chemical and organoleptic characteristics of the wine/flavored wine product, the and any special qualities or other characteristics of the wine/flavored wine product (if applicable).The validity period of the certificate is determined by the certification body, taking into account the requirements of the specification, but it cannot be less than 24 months.The means used in the certification process are determined by the certification body taking into account DSTU EN ISO/IEC 17065:2019 Conformity assessment. Requirements for bodies certifying products, processes and services.</t>
  </si>
  <si>
    <t>Wines and flavored wine products</t>
  </si>
  <si>
    <t>Consumer information, labelling (TBT); Prevention of deceptive practices and consumer protection (TBT); Protection of human health or safety (TBT); Quality requirements (TBT)</t>
  </si>
  <si>
    <r>
      <rPr>
        <sz val="11"/>
        <rFont val="Calibri"/>
      </rPr>
      <t>https://members.wto.org/crnattachments/2026/TBT/UKR/26_00523_00_x.pdf</t>
    </r>
  </si>
  <si>
    <t>Laws of Ukraine “On Grapes, Wine and Viticulture Products”; "On Legal Protection of Geographical Indications"</t>
  </si>
  <si>
    <t>National Standard of the P.R.C., Specification for performance inspection of wooden medium bulk containers for dangerous goods</t>
  </si>
  <si>
    <t>This document specifies the terms and definitions, requirements, tests and inspection rules for wooden intermediate bulk containers for dangerous goods._x000D_
This document applies to the performance inspection of wooden intermediate bulk containers for dangerous goods.</t>
  </si>
  <si>
    <t>Wooden IBCs (HS code(s): 7611); (ICS code(s): 13.300)</t>
  </si>
  <si>
    <r>
      <rPr>
        <sz val="11"/>
        <rFont val="Calibri"/>
      </rPr>
      <t>https://members.wto.org/crnattachments/2026/TBT/CHN/26_00529_00_x.pdf</t>
    </r>
  </si>
  <si>
    <t>National Standard of the P.R.C., Specification for performance inspection of flexible intermediate bulk containers for dangerous goods</t>
  </si>
  <si>
    <t>This document specifies the terms and definitions, requirements, tests and inspection rules for flexible intermediate bulk containers for dangerous goods._x000D_
This document applies to the performance inspection of flexible intermediate bulk containers for dangerous goods.</t>
  </si>
  <si>
    <t>Flexible IBCs (HS code(s): 7611); (ICS code(s): 13.300)</t>
  </si>
  <si>
    <r>
      <rPr>
        <sz val="11"/>
        <rFont val="Calibri"/>
      </rPr>
      <t>https://members.wto.org/crnattachments/2026/TBT/CHN/26_00528_00_x.pdf</t>
    </r>
  </si>
  <si>
    <t>Trinidad and Tobago</t>
  </si>
  <si>
    <t>Energy labelling - Air conditioners - Compulsory requirements</t>
  </si>
  <si>
    <t>This document specifies the energy labelling requirements and the Minimum Energy Performance_x000D_
(MEPS) requirements for electric mains-operated air conditioners with a rated capacity of ≤ 12 kW for_x000D_
cooling, or heating (if the product has no cooling function) via the following parameters:_x000D_
— Energy efficiency ratio (EER);_x000D_
— Coefficient of performance (COP).</t>
  </si>
  <si>
    <t>Air conditioning machines designed to be fixed to a window, wall, ceiling or floor, self-contained or "split-system" (HS code(s): 841510)</t>
  </si>
  <si>
    <t>841510 - Air conditioning machines designed to be fixed to a window, wall, ceiling or floor, self-contained or "split-system"</t>
  </si>
  <si>
    <t>Consumer information, labelling (TBT); Protection of human health or safety (TBT); Protection of the environment (TBT); Quality requirements (TBT); Harmonization (TBT)</t>
  </si>
  <si>
    <r>
      <rPr>
        <sz val="11"/>
        <rFont val="Calibri"/>
      </rPr>
      <t>https://members.wto.org/crnattachments/2026/TBT/TTO/26_00552_00_e.pdf</t>
    </r>
  </si>
  <si>
    <t>Energy labelling - Refrigerating appliances - Compulsory requirements</t>
  </si>
  <si>
    <t>This standard establishes the minimum energy performance standards (MEPS), energy labelling_x000D_
requirements and associated test methods for electric mains-operated refrigerating appliances with a_x000D_
volume of more than 10 litres (0.35 cubic feet) and of less than or equal to 1500 litres (53 cubic feet )_x000D_
for use in Trinidad and Tobago._x000D_
This standard does not apply to the following refrigerating appliances:_x000D_
a) professional refrigerated storage cabinets and blast cabinets, with the exception of professional_x000D_
chest freezers;_x000D_
b) refrigerating appliances with a direct sales function;_x000D_
c) mobile refrigerating appliances; and_x000D_
d) appliances where the primary function is not the storage of foodstuffs through refrigeration.</t>
  </si>
  <si>
    <t>Refrigerators, freezers and other refrigerating or freezing equipment, electric or other; heat pumps; parts thereof (excl. air conditioning machines of heading 8415) (HS code(s): 8418)</t>
  </si>
  <si>
    <t>8418 - Refrigerators, freezers and other refrigerating or freezing equipment, electric or other; heat pumps; parts thereof (excl. air conditioning machines of heading 8415)</t>
  </si>
  <si>
    <t>Consumer information, labelling (TBT); Prevention of deceptive practices and consumer protection (TBT); Protection of human health or safety (TBT); Protection of the environment (TBT); Quality requirements (TBT); Harmonization (TBT)</t>
  </si>
  <si>
    <r>
      <rPr>
        <sz val="11"/>
        <rFont val="Calibri"/>
      </rPr>
      <t>https://members.wto.org/crnattachments/2026/TBT/TTO/26_00551_00_e.pdf</t>
    </r>
  </si>
  <si>
    <t>National Standard of the P.R.C., Specification for performance inspection of medium bulk containers made of fiberboard for dangerous goods</t>
  </si>
  <si>
    <t>This document specifies the terms and definitions, requirements, tests and inspection rules for fibreboard intermediate bulk containers for dangerous goods._x000D_
This document applies to the performance inspection of fibreboard intermediate bulk containers for dangerous goods.</t>
  </si>
  <si>
    <t>Fibreboard IBCs (HS code(s): 481910); (ICS code(s): 13.300)</t>
  </si>
  <si>
    <t>481910 - Cartons, boxes and cases, of corrugated paper or paperboard</t>
  </si>
  <si>
    <r>
      <rPr>
        <sz val="11"/>
        <rFont val="Calibri"/>
      </rPr>
      <t>https://members.wto.org/crnattachments/2026/TBT/CHN/26_00526_00_x.pdf</t>
    </r>
  </si>
  <si>
    <t>National Standard of the P.R.C., Safety code for inspection of small gas receptacles for dangerous goods</t>
  </si>
  <si>
    <t>This document specifies the terms and definitions, requirements, sampling, performance inspection and inspection rules of the inspection safety specifications for small gas receptacles of dangerous goods._x000D_
This document applies to the safety inspection of small gas receptacles with a capacity not exceeding 1000mL and a pressure not exceeding 1.2MPa, excluding lighters and igniters.</t>
  </si>
  <si>
    <t>Small gas receptacles (HS code(s): 731010; 7613); (ICS code(s): 13.300)</t>
  </si>
  <si>
    <t>731010 - Tanks, casks, drums, cans, boxes and similar containers, of iron or steel, for any material, of a capacity of &gt;= 50 l but &lt;= 300 l, n.e.s. (excl. containers for compressed or liquefied gas, or containers fitted with mechanical or thermal equipment); 7613 - Aluminium containers for compressed or liquefied gas.</t>
  </si>
  <si>
    <r>
      <rPr>
        <sz val="11"/>
        <rFont val="Calibri"/>
      </rPr>
      <t>https://members.wto.org/crnattachments/2026/TBT/CHN/26_00524_00_x.pdf</t>
    </r>
  </si>
  <si>
    <t>National Standard of the P.R.C., Safety code for the inspection of medium and minitype receptacles for dangerous goods</t>
  </si>
  <si>
    <t>This document specifies the terms and definitions, requirements, sampling, performance tests, marking and inspection rules for medium and minitype receptacle used for dangerous goods._x000D_
This document applies to the inspection of metal cylinders which are used at a normal ambient temperature of -20℃～60℃, with a working pressure not exceeding 2.43MPa (gauge pressure), a water capacity of 1L～25L, and are filled with low-pressure liquefied gases or dissolved gases.</t>
  </si>
  <si>
    <t>Medium and minitype receptacles (HS code(s): 731010); (ICS code(s): 13.300)</t>
  </si>
  <si>
    <t>731010 - Tanks, casks, drums, cans, boxes and similar containers, of iron or steel, for any material, of a capacity of &gt;= 50 l but &lt;= 300 l, n.e.s. (excl. containers for compressed or liquefied gas, or containers fitted with mechanical or thermal equipment)</t>
  </si>
  <si>
    <r>
      <rPr>
        <sz val="11"/>
        <rFont val="Calibri"/>
      </rPr>
      <t>https://members.wto.org/crnattachments/2026/TBT/CHN/26_00525_00_x.pdf</t>
    </r>
  </si>
  <si>
    <t>Norma Técnica del Programa Nacional de Cosmetovigilancia</t>
  </si>
  <si>
    <t>Cosmetics regulation is primarily governed by Supreme Decree No. 239/2002 of the Ministry of Health, approving the Regulations of the National Cosmetic Product Control System. These regulations establish the obligations of manufacturers, importers and registration holders, as well as the supervisory role of the health authority. However, experience in recent years has demonstrated the need for a specific post-marketing surveillance system that would:-Detect and record in a timely manner adverse events associated with the use of cosmetic products.-Evaluate and manage the risks arising from such events, applying proportionate and timely measures to protect the public.-Promote the participation of the various stakeholders, such as registration holders, health professionals and establishments, retail outlets and consumers.-Align Chile with international standards, in particular with the commitments undertaken within the framework of the Pacific Alliance and other regional integration forums.</t>
  </si>
  <si>
    <t>Productos cosméticos</t>
  </si>
  <si>
    <r>
      <rPr>
        <sz val="11"/>
        <rFont val="Calibri"/>
      </rPr>
      <t>https://members.wto.org/crnattachments/2026/TBT/CHL/26_00545_00_s.pdf</t>
    </r>
  </si>
  <si>
    <t>Decreto Supremo N°239, del 2010, del Ministerio de Salud, que Aprueba Reglamento del Sistema Nacional de Control de Cosméticos.G/TBT/N/CHL/781- 2 -</t>
  </si>
  <si>
    <t>National Standard of the P.R.C., Specification for performance inspection of rigid plastic medium bulk containers for dangerous goods</t>
  </si>
  <si>
    <t>This document specifies the terms and definitions, requirements, tests and inspection rules for rigid plastic intermediate bulk containers for dangerous goods._x000D_
This document applies to the performance inspection of rigid plastic intermediate bulk containers for dangerous goods.</t>
  </si>
  <si>
    <t>Rigid plastics IBCs (HS code(s): 392390; 392510; 392690); (ICS code(s): 13.300)</t>
  </si>
  <si>
    <t>392390 - Articles for the conveyance or packaging of goods, of plastics (excl. boxes, cases, crates and similar articles; sacks and bags, incl. cones; carboys, bottles, flasks and similar articles; spools, spindles, bobbins and similar supports; stoppers, lids, caps and other closures); 392510 - Reservoirs, tanks, vats and similar containers, of plastics, with a capacity of &gt; 300 l; 392690 - Articles of plastics and articles of other materials of heading 3901 to 3914, n.e.s (excl. goods of 9619)</t>
  </si>
  <si>
    <r>
      <rPr>
        <sz val="11"/>
        <rFont val="Calibri"/>
      </rPr>
      <t>https://members.wto.org/crnattachments/2026/TBT/CHN/26_00527_00_x.pdf</t>
    </r>
  </si>
  <si>
    <t>Draft Ordinance of the Federal Council concerning amendments of the Ordinance on the Reduction of Risks relating to the Use of Certain Particularly Dangerous Substances, Preparations and Articles (Chemical Risk Reduction Ordinance, ORRChem, Fedlaw number: SR 814.81) </t>
  </si>
  <si>
    <t>The placing on the market of packaging that comes into contact with foodstuffs, as well as consumer goods that are intended for single use is prohibited, if they exceed the following values in homogeneous material a) a mass content of at least one non-polymeric PFASs of 0.0000025 per cent (25 ppb);b) a mass content of the sum of non-polymeric PFASs, including those formed by conversion from precursor compounds using a state-of-the-art process, of 0.000025 per cent (250 ppb);c) a mass content of the sum of non-polymeric and polymeric PFASs of 0.005 per cent (50 ppm).</t>
  </si>
  <si>
    <t>Food contact materials</t>
  </si>
  <si>
    <r>
      <rPr>
        <sz val="11"/>
        <rFont val="Calibri"/>
      </rPr>
      <t>https://members.wto.org/crnattachments/2026/TBT/CHE/26_00513_00_e.pdf</t>
    </r>
  </si>
  <si>
    <t>Chemical Risk Reduction Ordinance (in force)Foodstuffs and utility articles ordinance (in force)</t>
  </si>
  <si>
    <t>Proposed Great Britain (GB) mandatory classification and labelling of 60 hazardous chemical substances</t>
  </si>
  <si>
    <t>The purpose of this proposal is to amend the GB mandatory classification and labelling list (the GB MCL list), following review, by introducing new and revised entries for the mandatory classification and labelling of 60 hazardous chemical substances. </t>
  </si>
  <si>
    <t>Hazardous substances.</t>
  </si>
  <si>
    <t>Ensuring the proper functioning of the UK internal market</t>
  </si>
  <si>
    <t>Labelling</t>
  </si>
  <si>
    <t>Expected Q2 2026</t>
  </si>
  <si>
    <t>Q2 2026 (voluntary) – Q4 2028 (mandatory)</t>
  </si>
  <si>
    <r>
      <rPr>
        <sz val="11"/>
        <rFont val="Calibri"/>
      </rPr>
      <t>https://members.wto.org/crnattachments/2026/TBT/GBR/26_00503_00_e.pdf</t>
    </r>
  </si>
  <si>
    <t>The proposed GB mandatory classification and labelling of 60 hazardous chemical substances. Notified document - Proposed GB mandatory classification and labelling of 60 hazardous chemical substances – January 2026Other relevant documents GB mandatory classification and labelling list (GB MCL list) – available on the HSE website at The GB Mandatory Classification and Labelling List (.xlsx)The individual Agency Opinions for these hazardous chemical substances are also available for download from the HSE GB CLP Website on the HSE GB CLP Publication Table -https://www.hse.gov.uk/chemical-classification/assets/docs/publication-template.xlsxRegulation (EC) No 1272/2008 of the European Parliament and of the Council(Note - this is the ‘Assimilated CLP Regulation (EC) No. 1272/2008 as amended for Great Britain’ as set out in The Chemicals (Health and Safety) and Genetically Modified Organisms (Contained Use) (Amendment etc.) (EU Exit) Regulations 2019 No. 720 as amended by The Chemicals (Health and Safety) and Genetically Modified Organisms (Contained Use) (Amendment etc.) (EU Exit) Regulations 2020(the GB CLP Regulation)).</t>
  </si>
  <si>
    <t>Public Consultation No. 4/2025</t>
  </si>
  <si>
    <t>Proposal for Conformity Assessment of Products Controlled by the Army.Contributions should be submitted via the "Brasil Participativo" digital platform.</t>
  </si>
  <si>
    <t>Products Controlled by the Army</t>
  </si>
  <si>
    <r>
      <rPr>
        <sz val="11"/>
        <rFont val="Calibri"/>
      </rPr>
      <t>https://brasilparticipativo.presidencia.gov.br/processes/consulta-publica-portaria-189</t>
    </r>
  </si>
  <si>
    <t>Brazilian Official Gazette 14 on 21 January 2026, section 1, page 15https://www.in.gov.br/en/web/dou/-/consulta-publica-n-4/2025-682278568</t>
  </si>
  <si>
    <t>1)  Introduction of new exhaust emission test methods in accordance with the upcoming standards (including Quick Drive-Away Test procedures using the CVS-75 mode)(Appendix 1-5, 1-6)_x000D_
2)  Introduction of criteria for malfunctions of the On-Board Diagnostics (OBD) systems for exhaust emission in accordance with the upcoming standards (Appendix 15)</t>
  </si>
  <si>
    <t>Vehicles using gasoline or gas </t>
  </si>
  <si>
    <t>13.040.50 - Transport exhaust emissions</t>
  </si>
  <si>
    <t>Protection of the environment (TBT); Other (TBT)</t>
  </si>
  <si>
    <t>Protection of the atmospheric environment</t>
  </si>
  <si>
    <r>
      <rPr>
        <sz val="11"/>
        <rFont val="Calibri"/>
      </rPr>
      <t>https://members.wto.org/crnattachments/2026/TBT/KOR/26_00500_00_x.pdf
https://members.wto.org/crnattachments/2026/TBT/KOR/26_00500_01_x.pdf</t>
    </r>
  </si>
  <si>
    <t>Public Notice No. 2026-29 of Ministry of Climate, Energy and Environment</t>
  </si>
  <si>
    <t>Safer Consumer Products Regulations</t>
  </si>
  <si>
    <t>Adds manual dish detergents and shampoo containing 1,4-dioxane at concentrations greater than 1 part per million (ppm) as Priority Products to the Priority Products List</t>
  </si>
  <si>
    <t>Dish detergents and shampoo containing 1,4-dioxane; Surface active agents (ICS code(s): 71.100.40); Cosmetics. Toiletries (ICS code(s): 71.100.70)</t>
  </si>
  <si>
    <t>71.100.40 - Surface active agents; 71.100.70 - Cosmetics. Toiletries</t>
  </si>
  <si>
    <t>Prevention of deceptive practices and consumer protection (TBT); Protection of human health or safety (TBT); Protection of the environment (TBT)</t>
  </si>
  <si>
    <r>
      <rPr>
        <sz val="11"/>
        <rFont val="Calibri"/>
      </rPr>
      <t>https://members.wto.org/crnattachments/2026/TBT/USA/26_00496_00_e.pdf
https://members.wto.org/crnattachments/2026/TBT/USA/26_00496_01_e.pdf</t>
    </r>
  </si>
  <si>
    <t>No. 3-Z, California Regulatory Notice Register 16 January 2026 pages 41-45: https://oal.ca.gov/wp-content/uploads/sites/166/2026/01/2026-Notice-Register-No.-3-Z-January-16-2026.pdfManual Dish Detergents and Shampoo Containing 1,4-Dioxane at Concentrations Greater Than 1 Part per Million: https://dtsc.ca.gov/scp/manual_dish_detergents_and_shampoo_containing_14-dioxane/Listing Manual Dish Detergents and Shampoo Containing 1,4-Dioxane at Concentrations Greater Than 1 Part per Million (ppm) as Priority Products: https://dtsc.ca.gov/listing-manual-dish-detergents-and-shampoo-containing-14-dioxane-at-concentrations-greater-than-1-part-per-million-ppm-as-priority-products/</t>
  </si>
  <si>
    <t>Partial amendment to the Standards for Biological Raw Materials</t>
  </si>
  <si>
    <t>The Standards for Ruminant-Derived Raw Materials in the Standards for Biological Raw Materials (the notification No.210 of MHLW, 2003) shall be partially amended as follows: To exclude “backbone” and “skull” derived from cattle aged 30 months or younger from the list of parts prohibited for use as raw materials for drugs, etc.To update the description regarding the country of origin based on the revision of countries in which the risk of BSE pathogen propagation is considered negligible by the World Organisation for Animal Health, including the removal of references of Canadian-origin materials.</t>
  </si>
  <si>
    <t>Drug, quasi-drug, cosmetic, medical device and regenerative medical product (hereinafter referred as “drugs, etc.”) (HS 30, HS 33).</t>
  </si>
  <si>
    <t>30 - PHARMACEUTICAL PRODUCTS; 33 - ESSENTIAL OILS AND RESINOIDS; PERFUMERY, COSMETIC OR TOILET PREPARATIONS</t>
  </si>
  <si>
    <t>To provide guidance for necessary measures to be taken when biological raw materials are used in manufacturing drugs, etc.</t>
  </si>
  <si>
    <r>
      <rPr>
        <sz val="11"/>
        <rFont val="Calibri"/>
      </rPr>
      <t>https://members.wto.org/crnattachments/2026/TBT/JPN/26_00463_00_e.pdf</t>
    </r>
  </si>
  <si>
    <t>The Law on Securing Quality, Efficacy and Safety of Products Including Pharmaceuticals and Medical Devices. This amendment will be published in “KAMPO” (Official  Gazette) when adopted.</t>
  </si>
  <si>
    <t>Georgia</t>
  </si>
  <si>
    <t>National Annexes (NA) to Eurocode 2  “Design of concrete structures” </t>
  </si>
  <si>
    <t>This national draft of Eurocode 2, including its relevant parts and respective National Annexes, is proposed as the national standard for the design of concrete structures. </t>
  </si>
  <si>
    <t>Technical aspects (ICS code(s): 91.010.30); Concrete structures (ICS code(s): 91.080.40)</t>
  </si>
  <si>
    <t>91.010.30 - Technical aspects; 91.080.40 - Concrete structures</t>
  </si>
  <si>
    <t>Law of Georgia - Product Safety and Free Movement Code;EN 1992 parts - Design of concrete structures. </t>
  </si>
  <si>
    <t>Modificación del Decreto Supremo N°66 de 2007 del entonces Ministerio de Economía, Fomento y Reconstrucción que Aprueba Reglamento de Instalaciones Interiores y Medidores de Gas.</t>
  </si>
  <si>
    <t>1.1. The notified regulatory amendment incorporates regulations on new technologies such as multilayer cross-linked polyethylene piping systems, which are used for indoor gas installations. 1.2. The text makes it mandatory for marketers and distributors of multilayer piping to ensure the availability of system installation manuals, and incorporates articles regulating requirements for the installation and operation of multilayer piping and related joints and fittings.</t>
  </si>
  <si>
    <t>Instalaciones interiores de gas</t>
  </si>
  <si>
    <t>23.040.20 - Plastics pipes</t>
  </si>
  <si>
    <r>
      <rPr>
        <sz val="11"/>
        <rFont val="Calibri"/>
      </rPr>
      <t>https://members.wto.org/crnattachments/2026/TBT/CHL/26_00434_00_s.pdf</t>
    </r>
  </si>
  <si>
    <t>Decreto N° 66, de 2007, del Ministerio de Economía, Fomento y Reconstrucción, que aprueba reglamento de instalaciones interiores y medidores de red. https://bcn.cl/3lepd</t>
  </si>
  <si>
    <t>DEAS 1310: 202,Scientific substantiation of health claims—Guidelines, First edition </t>
  </si>
  <si>
    <t>These guidelines provide basis for evaluation of health claims with a view of substantiating health claims. It applies to health claims specified in EAS 805._x000D_
These guidelines cover types of health claims, criteria and process for the substantiation of health claims, consideration of the evidence, specific safety concerns, complaint, feedback to Food Business Operators,_x000D_
communication and re-evaluation of health claims_x000D_
These guidelines include consideration of safety in the evaluation of proposed health claims, but are not intended for the complete evaluation of the safety and the quality of a food, for which relevant provisions are_x000D_
laid out by other Regional Standards and Guidelines or general rules of existing national legislations._x000D_
These guidelines should be read in conjunction with the Working Principles for Risk Analysis for Food Safety for Application by Governments (CXG 62: 2007)_x000D_
These guidelines are not applicable to foods and their health claims intended for population of 36 months old and below.Note: This Draft Tanzania Standard was also notified under SPS committee.</t>
  </si>
  <si>
    <t>Food preparations, n.e.s. (HS code(s): 2106); Public information symbols. Signs. Plates. Labels (ICS code(s): 01.080.10)</t>
  </si>
  <si>
    <t>2106 - Food preparations, n.e.s.</t>
  </si>
  <si>
    <t>01.080.10 - Public information symbols. Signs. Plates. Labels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</si>
  <si>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</si>
  <si>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Labelling; Food standards</t>
  </si>
  <si>
    <r>
      <rPr>
        <sz val="11"/>
        <rFont val="Calibri"/>
      </rPr>
      <t>https://members.wto.org/crnattachments/2026/TBT/TZA/26_00447_00_e.pdf</t>
    </r>
  </si>
  <si>
    <t>EAS 804, Claims on foods ― General requirementsEAS 805, Use of nutrition and health claims ― RequirementsCXG 62-2007, Working Principles for Risk Analysis for Food Safety for Application by Governments</t>
  </si>
  <si>
    <t>Amendments to the Technical Regulation of the Customs Union "On the safety of perfumery and cosmetic products" (TR TC 009/2011)</t>
  </si>
  <si>
    <t>Updating of Annexes 1-5 to the Technical Regulation of the Customs Union "On the safety of perfumery and cosmetic products" (TR TC 009/2011) </t>
  </si>
  <si>
    <t xml:space="preserve">Perfume and cosmetic products_x000D_
_x000D_
</t>
  </si>
  <si>
    <t>33 - ESSENTIAL OILS AND RESINOIDS; PERFUMERY, COSMETIC OR TOILET PREPARATIONS</t>
  </si>
  <si>
    <t>71.100.70 - Cosmetics. Toiletries</t>
  </si>
  <si>
    <t>Not less than 180 days from adoption of the  amendments to the technical regulation.</t>
  </si>
  <si>
    <r>
      <rPr>
        <sz val="11"/>
        <rFont val="Calibri"/>
      </rPr>
      <t>https://members.wto.org/crnattachments/2026/TBT/KGZ/26_00443_00_x.pdf</t>
    </r>
  </si>
  <si>
    <t>The Technical Regulation of the Customs Union "On the safety of perfumery and cosmetic products"_x000D_
https://eec.eaeunion.orq/comission/department/deotexreq/tr/bezopParfum.phQ</t>
  </si>
  <si>
    <t>DEAS 1309: 2025,Fortified yoghurt— Specification,First edition </t>
  </si>
  <si>
    <t>This Draft East African standard specifies requirements, sampling and test methods for fortified yoghurt, fortified alternate culture yoghurt and fortified acidophilus milk intended for human consumption._x000D_
This standard only covers fortified yoghurt products from animal source milkNote: This Draft Tanzania Standard was also notified under SPS committee.</t>
  </si>
  <si>
    <t>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(HS code(s): 0403); Other milk products (ICS code(s): 67.100.99)</t>
  </si>
  <si>
    <t>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t>
  </si>
  <si>
    <t>67.100.99 - Other milk products</t>
  </si>
  <si>
    <r>
      <rPr>
        <sz val="11"/>
        <rFont val="Calibri"/>
      </rPr>
      <t>https://members.wto.org/crnattachments/2026/TBT/TZA/26_00446_00_e.pdf</t>
    </r>
  </si>
  <si>
    <t>CXC 57, Code of hygienic practice for milk and milk productsCXG 66, Guidelines for the Use of FlavouringsCXS 192, General standard for food additivesEAS 38, Labelling of pre-packaged foods — General requirementsEAS 39, Hygiene in the food and drink manufacturing industry — Code of practiceEAS 803, Nutrition labelling — RequirementsEAS 804, Claims on food — General requirementsEAS 805, Use of nutrition and health claims — RequirementsISO 11290-1, Microbiology of the food chain — Horizontal method for the detection and enumeration of Listeria monocytogenes and of Listeria spp. — Part 1: Detection methodISO 13580, Yogurt — Determination of total solids content (Reference method)ISO 14501, Milk and milk powder — Determination of aflatoxin M1 content — Clean-up by immunoaffinity chromatography and determination by high-performance liquid chromatographyISO 20128, Milk products — Enumeration of presumptive Lactobacillus acidophilus on a selective medium — Colony-count technique at 37 degrees CISO 22662, Milk and milk products — Determination of lactose content by high-performance liquid chromatography (reference method)ISO 23318, Milk, dried milk products and cream — Determination of fat content — Gravimetric methodISO 29981, Milk products — Enumeration of presumptive bifidobacteria — Colony count technique at 37 degrees CISO 4832, Microbiology of food and animal feeding stuffs — Horizontal method for the enumeration of coliforms — Colony-count techniqueISO 6579-1, Microbiology of the food chain — Horizontal method for the detection, enumeration and serotyping of Salmonella: Part 1: Detection of Salmonella spp.ISO 6611, Milk and milk products — Enumeration of colony-forming units of yeasts and/or moulds — Colony- count technique at 25 degrees CISO 6888-1, Microbiology of the food chain — Horizontal method for the enumeration of coagulase-positive staphylococci (Staphylococcus aureus and other species) — Part 1: Method using Baird-Parker agar mediumISO 707, Milk and milk products — Guidance on samplingISO 7889, Yogurt — Enumeration of characteristic microorganisms — Colony-count technique at 37 degreesISO 8968-1, Milk and milk products — Determination of nitrogen content — Part 1: Kjeldahl principle and crude protein calculationISO/TS 11869, Fermented milks — Determination of titratable acidity — Potentiometric methodISO/TS 6733, Milk and milk products — Determination of lead content — Graphite furnace atomic absorption spectrometric method</t>
  </si>
  <si>
    <t>Hygiene affairs and food safety – Microbiological criteria for foodstuffs, Part 3: Spices, condiments and their products</t>
  </si>
  <si>
    <t>This Jordanian standard is concerned with the microbiological criteria for spices, condiments, and their products listed in Table (1).</t>
  </si>
  <si>
    <t>Food microbiology (ICS code(s): 07.100.30); Spices and condiments (ICS code(s): 67.220.10)</t>
  </si>
  <si>
    <t>07.100.30 - Food microbiology; 67.220.10 - Spices and condiments</t>
  </si>
  <si>
    <r>
      <rPr>
        <sz val="11"/>
        <rFont val="Calibri"/>
      </rPr>
      <t>https://jsmo.gov.jo/EBV4.0/Root_Storage/AR/DJS_2013-3_2026.pdf</t>
    </r>
  </si>
  <si>
    <t>- EN COMMISSION REGULATION (EC) No 2073/2005 on microbiological criteria for foodstuffs 02005R2073 — EN — 08.03.2020 — 009.001- GSO Technical regulation 1016:2015 Microbiological Criteria for Foodstuffs- UAE.S Technical regulation 1016:2017 Microbiological Criteria for Foodstuffs- Syrian Standard 2179:2025- REGULATION ON TURKISH FOOD CODEX 28157:2011 MICROBIOLOGICAL CRITERIA- Technical regulations for microbiological criteria of foodstuffs issued by the Egyptian National Food Safety Authority in 2021.</t>
  </si>
  <si>
    <t>AFDC 13(3903), Non - cereal based alcoholic beverages — Specification,DTZS,First edition </t>
  </si>
  <si>
    <t>This Tanzania Standard specifies requirements and methods of sampling and test for non-cereal based alcoholic beverages produced by fermentation of soluble extracts of non-cereal ingredients._x000D_
This Tanzania Standard does not include requirements for wines, ulanzi, kombucha and roselle alcoholic drinks which are covered in specific Tanzania standards.Note: This Draft Tanzania Standard was also notified under SPS committee.</t>
  </si>
  <si>
    <t>BEVERAGES, SPIRITS AND VINEGAR (HS code(s): 22); Alcoholic beverages (ICS code(s): 67.160.10)</t>
  </si>
  <si>
    <t>22 - BEVERAGES, SPIRITS AND VINEGAR</t>
  </si>
  <si>
    <r>
      <rPr>
        <sz val="11"/>
        <rFont val="Calibri"/>
      </rPr>
      <t>https://members.wto.org/crnattachments/2026/TBT/TZA/26_00449_00_e.pdf</t>
    </r>
  </si>
  <si>
    <t>CXS 192, General standards for food additivesTZS 4, Rounding off numerical valuesTZS 59, Water for analytical laboratory use — Specification and test methodTZS 76, General method for determination of arsenic silver diethyldithiocarmate photometric methodTZS 101, Refined white sugar— SpecificationTZS 109, General principles of food hygiene — Code of practiceTZS 118, Microbiology of food and animal feeding stuffs — Horizontal method for the enumeration of microorganisms - Colony-count technique at 30oCTZS 119, General guidance for the enumeration of Coliforms — Most Probable Number Technique (MPN)TZS 131, Microbiology of food and animal feeding stuff - General guidance for enumeration of yeasts and moulds — Colony count technique at 25oCTZS 268, General atomic absorption spectrophotometric method for determination of lead in food and food stuffs.TZS 471, Methods of sampling and tests for alcoholic beveragesTZS 538, Pre -packaged food labeling — General requirementsTZS 789, Potable water— SpecificationTZS 831, Brown sugar — SpecificationTZS 1491, Fruits and vegetables products —Determination of pH</t>
  </si>
  <si>
    <t>CGIEE Resolution Nº 6, 18 December 2026</t>
  </si>
  <si>
    <t> Draft resolution approving the specific regulation that defines the minimum energy efficiency indices for LED light sources.The relevant documents and information will be available on the Public Consultation Portal of the Ministry of Mines and Energy (https://consultas-publicas.mme.gov.br/home) and on the Participa + Brasil Electronic Portal (https://www.gov.br/participamaisbrasil/consultas-publicas</t>
  </si>
  <si>
    <t>ELECTRICAL MACHINERY AND EQUIPMENT AND PARTS THEREOF; SOUND RECORDERS AND REPRODUCERS, TELEVISION IMAGE AND SOUND RECORDERS AND REPRODUCERS, AND PARTS AND ACCESSORIES OF SUCH ARTICLES (HS code(s): 85)</t>
  </si>
  <si>
    <t>85 - ELECTRICAL MACHINERY AND EQUIPMENT AND PARTS THEREOF; SOUND RECORDERS AND REPRODUCERS, TELEVISION IMAGE AND SOUND RECORDERS AND REPRODUCERS, AND PARTS AND ACCESSORIES OF SUCH ARTICLES</t>
  </si>
  <si>
    <r>
      <rPr>
        <sz val="11"/>
        <rFont val="Calibri"/>
      </rPr>
      <t>https://members.wto.org/crnattachments/2026/TBT/BRA/26_00430_00_e.pdf
https://www.in.gov.br/en/web/dou/-/resolucao-cgiee-n-6-de-18-de-dezembro-de-2025-676852942</t>
    </r>
  </si>
  <si>
    <t>1) Brazilian Official Gazette 242 on 19 December 2025, section 1, page 173</t>
  </si>
  <si>
    <t>National Annexes (NA) to Eurocode 9 “Design of aluminium structures”.</t>
  </si>
  <si>
    <t>This national draft of Eurocode 9, including its relevant parts and respective National Annexes, is proposed as the national standard for the design of aluminium structures.</t>
  </si>
  <si>
    <t>Technical aspects (ICS code(s): 91.010.30); Aluminium structures (ICS code(s): 91.080.17)</t>
  </si>
  <si>
    <t>91.010.30 - Technical aspects; 91.080.17 - Aluminium structures</t>
  </si>
  <si>
    <t>Law of Georgia - Product Safety and Free Movement Code;EN 1999 parts - Design of steel structures.</t>
  </si>
  <si>
    <t>Food standards; Labelling</t>
  </si>
  <si>
    <t>Türkiye</t>
  </si>
  <si>
    <t>DRAFT FRAMEWORK REGULATION ON ECODESIGN REQUIREMENTS FOR SUSTAINABLE PRODUCTS</t>
  </si>
  <si>
    <t>(1) This Regulation shall apply to all physical products, including components and intermediate products, that are placed on the market or put into service, with the exception of the following:a) Food as defined in paragraph 24 of the first clause of Article 3 of the Veterinary Services, Plant Health, Food and Feed Law, numbered 5996 and dated 11/6/2010.b) Feed as defined in paragraph 79 of the first clause of Article 3 of the Veterinary Services, Plant Health, Food and Feed Law, numbered 5996 and dated 11/6/2010.c) Medicinal products for human use as defined in subparagraph (b) of the first clause of Article 4 of the Regulation on the Licensing of Medicinal Products for Human Use, published in the Official Gazette numbered 31686 and dated 11/12/2021.ç) Veterinary medicinal products as defined in subparagraph (kk) of the first clause of Article 4 of the Regulation on Veterinary Medicinal Products, published in the Official Gazette numbered 28152 and dated 24/12/2011.d) Live plants, animals, and microorganisms.e) Products of human origin.f) Plant and animal products directly related to their future reproduction.g) Vehicles as defined in the second clause of Article 1 of the Regulation on Type-Approval and Market Surveillance of Agricultural and Forestry Vehicles (EU/167/2013), published in the Official Gazette numbered 29088 and dated 14/08/2014; the third clause of Article 1 of the Regulation on Type-Approval and Market Surveillance of Two- or Three-Wheel Vehicles and Quadricycles (EU/168/2013), published in the Official Gazette numbered 29453 and dated 22/08/2015; and the fourth clause of Article 1 of the Regulation on the Type-Approval and Market Surveillance of Motor Vehicles and Trailers, and Systems, Components and Separate Technical Units Intended Therefor (EU/2018/858), published in the Official Gazette numbered 31104 and dated 19/04/2020.</t>
  </si>
  <si>
    <t>All physical products, including components and intermediate products, that are placed on the market or put into service.</t>
  </si>
  <si>
    <t>Consumer information, labelling (TBT); Protection of the environment (TBT); Harmonization (TBT); Reducing trade barriers and facilitating trade (TBT)</t>
  </si>
  <si>
    <t>The objective of this Regulation is to establish a framework for making products more sustainable, improving their environmental sustainability to reduce their total carbon and environmental footprint throughout their life cycle, ensuring their free movement on the market, determining the ecodesign requirements they must meet to be placed on the market or put into service, creating a digital product passport and preventing the destruction of unsold consumer products.This Regulation has been prepared based on Article 4 of the Law on Product Safety and Technical Regulations, numbered 7223 and dated 5/3/2020.This Regulation has been prepared within the framework of compliance with European Union legislation, taking into account the European Parliament and Council Regulation (EU) 2024/1781 of June 13, 2024, establishing a framework for ecodesign requirements for sustainable products.</t>
  </si>
  <si>
    <t>This Communique will be adopted upon its publication.</t>
  </si>
  <si>
    <t xml:space="preserve">(1) The third paragraph of Article 24 of this Regulation shall apply to medium-sized enterprises as of 19/7/2030.
(2) The first paragraph of Article 25 of this Regulation shall apply to large enterprises as of 19/7/2026 and to medium-sized enterprises as of 19/7/2030.
(3) The other provisions of this Regulation shall enter into force on the date of their publication.
</t>
  </si>
  <si>
    <r>
      <rPr>
        <sz val="11"/>
        <rFont val="Calibri"/>
      </rPr>
      <t>https://members.wto.org/crnattachments/2026/TBT/TUR/26_00428_00_e.pdf</t>
    </r>
  </si>
  <si>
    <t>This Regulation has been prepared based on Article 4 of the Law on Product Safety and Technical Regulations, numbered 7223 and dated 5/3/2020.This Regulation has been prepared within the framework of compliance with European Union legislation, taking into account the European Parliament and Council Regulation (EU) 2024/1781 of June 13, 2024, establishing a framework for ecodesign requirements for sustainable products.</t>
  </si>
  <si>
    <t>Public Consultation No. 1, 16 January 2026</t>
  </si>
  <si>
    <t>Amend the Technical and Operational Requirements for the use of radio frequency spectrum by stations associated with the Maritime Mobile Limited Service (SLMM), approved by Act No. 883, 1 February 2024.</t>
  </si>
  <si>
    <t>ELECTRICAL MACHINERY AND EQUIPMENT AND PARTS THEREOF; SOUND RECORDERS AND REPRODUCERS, TELEVISION IMAGE AND SOUND RECORDERS AND REPRODUCERS, AND PARTS AND ACCESSORIES OF SUCH ARTICLES (HS code(s): 85); Telecommunications. Audio and video engineering (ICS code(s): 33)</t>
  </si>
  <si>
    <t>33 - Telecommunications. Audio and video engineering</t>
  </si>
  <si>
    <r>
      <rPr>
        <sz val="11"/>
        <rFont val="Calibri"/>
      </rPr>
      <t>https://members.wto.org/crnattachments/2026/TBT/BRA/26_00429_00_e.pdf</t>
    </r>
  </si>
  <si>
    <t>SEI process number 53500.102343/2023-38 (access process documentsOfficial Gazette of the Union Edition: 13 | Section: 1 | Page: 9 https://www.in.gov.br/web/dou/-/consulta-publica-n-1-de-16-de-janeiro-de-2026-682034268</t>
  </si>
  <si>
    <t>GES 28 - Canned "Adjika". Technical conditions (draft)</t>
  </si>
  <si>
    <t>This draft standard specifies requirements for canned "Adjika" prepared from red hot peppers, salt, garlic, coriander seeds, fennel, various spices, and vinegar or acetic acid. The product shall be packaged and hermetically sealed in glass jars, polymer containers, or polyethylene-lined wooden barrels.</t>
  </si>
  <si>
    <t>Vegetables and derived products (ICS code(s): 67.080.20)</t>
  </si>
  <si>
    <t>67.080.20 - Vegetables and derived products</t>
  </si>
  <si>
    <t>Ordinance No. 1567 of the Government of Georgia of November 9, 2015, on the approval of the Technical Regulation "on Maximum Levels for Certain Contaminants in Foodstuffs".Law of Georgia on "Food Products/Animal Feed Safety, Veterinary and Plant Protection Code".Ordinance No. 301 of the Government of Georgia of July 1, 2016, on the approval of the Technical Regulation "On the Provision of Information on Food to Consumers". Ordinance No. 508 of the Government of Georgia of November 17, 2016, on the approval of the Technical Regulation "On addition of Vitamins and Minerals and of Certain Other Substances to Foods”.</t>
  </si>
  <si>
    <t>AFDC 23 (3992) DTZS,Spiced seaweed powder— Specification, First edition </t>
  </si>
  <si>
    <t>This Tanzania Standard specifies the requirements, sampling and test methods for spiced seaweed powder produced from edible seaweed species intended for human consumptionNote: This Draft Tanzania Standard was also notified under SPS committee.</t>
  </si>
  <si>
    <t>- Seaweeds and other algae: (HS code(s): 12122); Fish and fishery products (ICS code(s): 67.120.30)</t>
  </si>
  <si>
    <t>12122 - - Seaweeds and other algae:</t>
  </si>
  <si>
    <t>67.120.30 - Fish and fishery products</t>
  </si>
  <si>
    <r>
      <rPr>
        <sz val="11"/>
        <rFont val="Calibri"/>
      </rPr>
      <t>https://members.wto.org/crnattachments/2026/TBT/TZA/26_00448_00_e.pdf</t>
    </r>
  </si>
  <si>
    <t>CXS 192, General standard for food additivesCXS 193, General standard for contaminants and toxins in food and feedCXG 50, General guidelines on samplingTZS 4, Rounding off numerical valuesTZS 109, Food processing units —Code of hygiene — GeneralTZS 118, Microbiology of food and animal feeding stuffs — Horizontal method for the enumeration of     microorganisms — Colony-count technique at 30 °CTZS 122, Microbiology of food and feeding stuffs — Horizontal method for the detection of Salmonella spp.TZS 125 (all parts), Microbiology of food and animal feeding stuffs — Horizontalmethod for the enumeration of coagulase-positive staphylococci (Staphylococcus aureus and other species)TZS 538, Packaging and labelling of foodsTZS 2044, Animal feeding stuffs — Determination of ash insoluble in hydrochloric acidTZS 2426, Microbiology of food and animal feeding stuffs — Horizontal method for the enumeration of yeasts and moulds — Part 1: Colony count technique in products with water activity greater than 0.95TZS 730-2, Microbiology of food and animal feeding stuffs - Horizontal method for the enumeration of -b-glucuronidase-positive Escheria coli - Part 2 - Colony-count technique at 44 0C using 5-bromo-4-chloro-3-indolyl-b-D-glucuronideTZS 2750, Dried seaweed — SpecificationTZS 3950, Powdered seaweed -Specification</t>
  </si>
  <si>
    <t>Russian Federation</t>
  </si>
  <si>
    <t>Eurasian Economic Commission Collegium Draft Decision on amendments to the Section 3 of the Chapter II of the Common sanitary-epidemiological and hygienic requirements for products subject to sanitary-epidemiological supervision (control);</t>
  </si>
  <si>
    <t>The draft provides for the updating of the Section 3 of the Chapter II of the Common sanitary-epidemiological and hygienic requirements for products subject to sanitary-epidemiological supervision (control) which regulates the requirements for materials, reagents, equipment for water treatment and water purification.</t>
  </si>
  <si>
    <t>Materials, reagents, equipment for water treatment and water purification</t>
  </si>
  <si>
    <t>Eurasian Economic Commission Collegium Draft Decision on amendments to the Section 3 of the Chapter II of the Common sanitary-epidemiological and hygienic requirements for products subject to sanitary-epidemiological supervision (control)https://regulation.eaeunion.org/orv/3319/</t>
  </si>
  <si>
    <t>Eurasian Economic Commission Collegium Draft Decision on amendments to the Section 12 of the Chapter II of the Common sanitary-epidemiological and hygienic requirements for products subject to sanitary-epidemiological supervision (control);</t>
  </si>
  <si>
    <t>The draft provides for amendments to the Section 12 of the Chapter II of the Common sanitary-epidemiological and hygienic requirements for products subject to sanitary-epidemiological supervision (control), approved by the Customs Union Commission Decision No. 299 dated May 28, 2010, with respect to updating the requirements for personal hygiene products.</t>
  </si>
  <si>
    <t>Personal hygiene products</t>
  </si>
  <si>
    <t>Protection of animal or plant life or health (TBT)</t>
  </si>
  <si>
    <t>Eurasian Economic Commission Collegium Draft Decision on amendments to the Section 12 of the Chapter II of the Common sanitary-epidemiological and hygienic requirements for productssubject to sanitary-epidemiological supervision (control);https://regulation.eaeunion.org/orv/3318/</t>
  </si>
  <si>
    <t>Designation of Shitei Yakubutsu (designated substances), based on the Act on Securing Quality, Efficacy and Safety of Products Including Pharmaceuticals and Medical Devices (hereinafter referred to as the Act). (1960, Law No.145)</t>
  </si>
  <si>
    <t>Proposal for the additional designation of 3 substances as ShiteiYakubutsu, and their proper uses under the Act.</t>
  </si>
  <si>
    <t>Substances with probable effects on the central nervous system</t>
  </si>
  <si>
    <t>In order to prevent the abuse of substances with probable effects on the central nervous system and to clarify the regulation under the Act, the MHLW designates such substances as ShiteiYakubutsu. Manufacture, import, sale, simple ownership and the use of Shitei Yakubutsu are banned except for the proper uses designated under the Act.</t>
  </si>
  <si>
    <r>
      <rPr>
        <sz val="11"/>
        <rFont val="Calibri"/>
      </rPr>
      <t>https://members.wto.org/crnattachments/2026/TBT/JPN/26_00426_00_e.pdf</t>
    </r>
  </si>
  <si>
    <t>The Act on Securing Quality, Efficacy and Safety of Products Including Pharmaceuticals and Medical Devices.https://www.japaneselawtranslation.go.jp/en/laws/view/3213When adopted, Shitei Yakubutsu (designated substances) and their proper uses will be publicized in the Official Gazette, KAMPO</t>
  </si>
  <si>
    <t>South Africa</t>
  </si>
  <si>
    <t>Regulations relating to the Grading, Packing, and Marking of Canola intended for sale in the Republic of South Africa</t>
  </si>
  <si>
    <t>The proposed regulations cover the minimum quality standards for the grading, packing and marking/labelling of canola and prescribe the sampling procedures, method of inspection, determination of deviations of such products when presented for sale. Offences and penalties in the case of non-compliances.</t>
  </si>
  <si>
    <t>Canola Regulations</t>
  </si>
  <si>
    <t>Protection of human health or safety (TBT); Reducing trade barriers and facilitating trade (TBT)</t>
  </si>
  <si>
    <r>
      <rPr>
        <sz val="11"/>
        <rFont val="Calibri"/>
      </rPr>
      <t>https://members.wto.org/crnattachments/2026/TBT/ZAF/26_00401_00_e.pdf</t>
    </r>
  </si>
  <si>
    <t>Government Notice No. 6858 of 21 November 2025 Agricultural Product Standards Act, 1990 (Act No. 119 of 1990)</t>
  </si>
  <si>
    <t>Propuesta de Modificación del Decreto Supremo N°26, de 2000, del Ministerio de Transportes y Telecomunicaciones(https://www.bcn.cl/leychile/navegar?idNorma=166902</t>
  </si>
  <si>
    <t>The Ministry of Transport and Telecommunications has deemed it necessary to amend Decree No. 26 of 2000 of the Ministry of Transport and Telecommunications, in order to include new mandatory and optional safety features for light and medium-sized motor vehicles.The current regulations need to be aligned with international safety requirements for light and medium-sized motor vehicles, with a view to ensuring that the information provided during the vehicle approval process is accurate and that the certificates concerned are consistent with the current, updated versions of international standards. As a result, it is necessary to amend Supreme Decree No. 26 of 2000 of the Ministry of Transport and Telecommunications.</t>
  </si>
  <si>
    <t>Elementos de seguridad obligatorios y optativos para vehículos motorizados livianos y medianos</t>
  </si>
  <si>
    <t>43.040.80 - Crash protection and restraint systems</t>
  </si>
  <si>
    <r>
      <rPr>
        <sz val="11"/>
        <rFont val="Calibri"/>
      </rPr>
      <t>https://www.subtrans.gob.cl/participacion-ciudadana/consultas-ciudadanas/consulta-modificacionds26/</t>
    </r>
  </si>
  <si>
    <t>• Decree No. 211 of 1991 of the Ministry of Transport and Telecommunications, Under-Secretariat for Transport (https://www.bcn.cl/leychile/navegar?idNorma=11031)• Decree No. 54 of 1994 of the Ministry of Transport and Telecommunications, Under-Secretariat for Transport (https://www.bcn.cl/leychile/navegar?idNorma=8349)• Decree No. 54 of 1997 of the Ministry of Transport and Telecommunications, Under-Secretariat for Transport (https://www.bcn.cl/leychile/navegar?idNorma=74654)• Decree No. 26 of 2000 of the Ministry of Transport and Telecommunications, Under-Secretariat for Transport (https://www.bcn.cl/leychile/navegar?idNorma=166902)</t>
  </si>
  <si>
    <t>Draft Commission Regulation amending Regulation (EC) No 1907/2006 of the European Parliament and of the Council as regards carcinogens, germ cell mutagens or reproductive toxicants subject to restrictions</t>
  </si>
  <si>
    <t>This draft Commission Regulation aims to include within the scope of entries 28 to 30 of Annex XVII to Regulation (EC) No 1907/2006 (“REACH”) several substances, with the effect of restricting their placing on the market or use for supply to the general public as substances on their own, as constituents of other substances or in mixtures and to impose the requirement to mark packaging with the label “restricted to professional users”. This is consequent to the recent harmonised classification of these substances as CMR category 1A or 1B under Regulation (EC) No 1272/2008 of the European Parliament and of the Council of 16 December 2008 on classification, labelling and packaging of substances and mixtures, as amended by Commission Delegated Regulations (EU) 2024/2564 (OJ L, 2024/2564, 30.9.2024, ELIhttps://eur-lex.europa.eu/eli/reg_del/2024/2564/oj) and (EU) 2025/1222 (OJ L, 2025/1222, 2.4.2025, ELI: http://data.europa.eu/eli/reg_del/2025/1222/ojThis draft Commission Regulation furthermore aims to introduce additivity rules, to align with the European implementation of GHS (CLP). For those substances for which the CLP specifically foresees that additivity rules apply to determine the classification of a mixture, also in the restriction the sum of the concentrations of these individual classified substances would be used to determine whether the concentration limit applicable in the restriction is reached.This draft Commission Regulation also aims to introduce a derogation from entry 30 of Annex XVII to REACH for dinitrogen oxide (also known as nitrous oxide) (EC No. 233-032-0; CAS No 10024-97-2) for the placing on the market and use of nitrous oxide as food additive. This aims to ensure the continued legitimate sale of the substance used as food additive, e.g. as a propellant in spray cans for whipped cream or of small cartridges of nitrous oxide for amateur chefs for preparing espumas, as well as the presence of the food additive in food.</t>
  </si>
  <si>
    <t>Recently classified carcinogens, germ cell mutagens and reproductive toxicants (CMR) of category 1A and 1B as substances on their own, as constituents of other substances or in mixtures that are placed on the market or used for supply to the general public.</t>
  </si>
  <si>
    <t>The abovementioned substances recently received new harmonised classifications as CMR category 1A or 1B. In accordance with Article 68(2) of Regulation (EC) No 1907/2006 (REACH), the Commission may propose a restriction preventing the use of these substances and mixtures containing them by consumers.</t>
  </si>
  <si>
    <t>First quarter of 2026</t>
  </si>
  <si>
    <t>20 days from publication in the Official Journal of the EU. For the substances classified by Commission Delegated Regulation (EU) 2025/1222 and the related derogation[s] for nitrous oxide, the date of application will be 1 February 2027. This is to ensure alignment of the date of application of the inclusion of the substances in the scope of the restriction with the date of application of the classification of the substances under Commission Delegated Regulation (EU) 2025/1222. As the entry into force of the present Draft Commission Regulation is anticipated to be later than the date of applicability of the classifications under Commission Delegated Regulation (EU) 2024/2564, no date of application different from the date of entry into force is foreseen for substances classified by Commission Delegated Regulation (EU) 2024/2564.</t>
  </si>
  <si>
    <r>
      <rPr>
        <sz val="11"/>
        <rFont val="Calibri"/>
      </rPr>
      <t>https://members.wto.org/crnattachments/2026/TBT/EEC/26_00381_00_e.pdf
https://members.wto.org/crnattachments/2026/TBT/EEC/26_00381_01_e.pdf</t>
    </r>
  </si>
  <si>
    <t>-Regulation (EC) No 1907/2006 of the European Parliament and of the Council on the Registration, Evaluation, Authorisation and Restriction of Chemicals (REACH Regulation): http://eur-lex.europa.eu/legal-content/EN/TXT/?qid=1423064258789&amp;uri=CELEX:32006R1907</t>
  </si>
  <si>
    <t>AFDC 15 (766) DTZS,Waffles – Specification, First edition </t>
  </si>
  <si>
    <t>This Tanzania Standard specifies requirements, methods of sampling and testing for waffles intended for human consumptionNote: This Draft Tanzania Standard was also notified under SPS committee.</t>
  </si>
  <si>
    <t>Waffles and wafers (HS code(s): 190532); Food products in general (ICS code(s): 67.040)</t>
  </si>
  <si>
    <t>190532 - Waffles and wafers</t>
  </si>
  <si>
    <r>
      <rPr>
        <sz val="11"/>
        <rFont val="Calibri"/>
      </rPr>
      <t>https://members.wto.org/crnattachments/2026/TBT/TZA/26_00379_00_e.pdf</t>
    </r>
  </si>
  <si>
    <t>CODEX STAN 193, Codex General Standard for Contaminants and Toxins in foodsCODEX STAN 192, Codex General Standard for foods additivesTZS 4, Rounding off numerical valuesTZS 109, Food processing units - Code of hygiene - GeneralTZS 111, Bakery units – Code of hygieneTZS 118, Microbiology of food and animal feeding stuffs - Horizontal method for the enumeration of microorganisms - Colony-count technique at 30oCTZS 122-1, Microbiology of food and feeding stuffs - Horizontal method for the detection of salmonella sppTZS 125-1, Microbiology of the food chain — Horizontal method for the enumeration of coagulase-positive staphylococci (Staphylococcus aureus and other species) Part 1: Method using Baird-Parker agar medium.TZS 155, Sugar confectionery - Methods of sampling and analysisTZS 538, Pre -packaged food labeling - general requirementsTZS 731, Microbiology of food and feeding-stuffs - Horizontal method for the detection and enumeration of presumptive Escherichia Coli - Most Probable Number TechniqueTZS 2426-2, Microbiology of food and animal feeding stuffs — Horizontal method for the enumeration of yeasts and moulds Part 2: Colony count technique in products with water activity less than or equal to 0,95TZS 2753: Bakery products - methods of samplingTZS 3229, Foodstuffs-Determination of water activity</t>
  </si>
  <si>
    <t>AFDC 23 (3991) DTZS,Seamoss gel — Specification, First edition </t>
  </si>
  <si>
    <t>This Tanzania Standard specifies the requirements, sampling and test methods for seamoss gel produced from edible seamoss species intended for human consumptionNote: This Draft Tanzania Standard was also notified under SPS committee.</t>
  </si>
  <si>
    <r>
      <rPr>
        <sz val="11"/>
        <rFont val="Calibri"/>
      </rPr>
      <t>https://members.wto.org/crnattachments/2026/TBT/TZA/26_00376_00_e.pdf</t>
    </r>
  </si>
  <si>
    <t>CXS 192, General standard for food additivesCXS 193, General standard for contaminants and toxins in food and feedCXG 50, General guidelines on samplingTZS 4, Rounding off numerical valuesTZS 109, Food processing units —Code of hygiene — GeneralTZS 118, Microbiology of food and animal feeding stuffs — Horizontal method for the enumeration of microorganisms — Colony-count technique at 30 °CTZS 122, Microbiology of food and feeding stuffs — Horizontal method for the detection of Salmonella spp.TZS 125 (all parts), Microbiology of food and animal feeding stuffs — Horizontal method for the enumeration of coagulase-positive staphylococci (Staphylococcus aureus and other species)TZS 538, Packaging and labelling of foodsTZS 2750, Dried seaweed — SpecificationTZS 3950, Powdered seaweed -SpecificationTZS 1491, Fruit and Vegetable products - Determination of pH</t>
  </si>
  <si>
    <t>AFDC 23(4014) DTZS,Seamoss hotsauce — Specification, First edition </t>
  </si>
  <si>
    <t>This Tanzania Standard specifies the requirements, sampling and test methods for seamoss hotsauce intended for human consumption.Note: This Draft Tanzania Standard was also notified under SPS committee.</t>
  </si>
  <si>
    <r>
      <rPr>
        <sz val="11"/>
        <rFont val="Calibri"/>
      </rPr>
      <t>https://members.wto.org/crnattachments/2026/TBT/TZA/26_00378_00_e.pdf</t>
    </r>
  </si>
  <si>
    <t>CXS 192, General standard for food additivesCXS 193, General standard for contaminants and toxins in food and feedCXG 50, General guidelines on samplingTZS 4, Rounding off numerical valuesTZS 109, Food processing units —Code of hygiene — GeneralTZS 118, Microbiology of food and animal feeding stuffs — Horizontal method for the enumeration of microorganisms — Colony-count technique at 30 °CTZS 122, Microbiology of food and feeding stuffs — Horizontal method for the detection of Salmonella spp.TZS 538, Packaging and labelling of foodsTZS 731, Microbiology of food and feeding-stuffs — Horizontal method for the detection and enumeration of presumptive Escherichia coli — Most probable number techniqueTZS 2426, Microbiology of food and animal feeding stuffs — Horizontal method for the enumeration of yeasts and moulds — Part 1: Colony count technique in products with water activity greater than 0.95TZS 2750, Dried seaweed — SpecificationTZS 1496, Fruits and Vegetables – Determination of soluble solids.TZS 3950, powdered seaweed -SpecificationTZS 1488-2- Fruits, vegetables and derived products - Sampling and methods of test - Part 2: Determination of titratable acidy</t>
  </si>
  <si>
    <t>Public Consultation No. 1, 8 January 2026 </t>
  </si>
  <si>
    <t>Proposal for a Conformity Assessment Model and Requirements for Industry 4.0 Maturity Classification.</t>
  </si>
  <si>
    <t>Industry 4.0</t>
  </si>
  <si>
    <t>To be implemented by productive organizations that wish to evaluate, recognize, and monitor over time their continuous evolution towards more advanced levels of digitalization, integration, and intelligence in production processes.</t>
  </si>
  <si>
    <r>
      <rPr>
        <sz val="11"/>
        <rFont val="Calibri"/>
      </rPr>
      <t>https://members.wto.org/crnattachments/2026/TBT/BRA/26_00347_00_e.pdf</t>
    </r>
  </si>
  <si>
    <t>1) Brazilian Official Gazette 10 on 15 January 2026, section 1, page 13</t>
  </si>
  <si>
    <t>DEAS 354: 2025, Plastic containers for up to 5 litres capacity — Specification</t>
  </si>
  <si>
    <t>This Draft East African Standard covers minimum requirements for plastic containers of nominal capacities up to and including 5 litres intended for storage of commodities other than explosives, compressed gases and radioactive materials.</t>
  </si>
  <si>
    <t>Packaging and distribution of goods (ICS code(s): 55)</t>
  </si>
  <si>
    <t>55 - Packaging and distribution of goods</t>
  </si>
  <si>
    <r>
      <rPr>
        <sz val="11"/>
        <rFont val="Calibri"/>
      </rPr>
      <t>https://members.wto.org/crnattachments/2026/TBT/RWA/26_00349_00_e.pdf</t>
    </r>
  </si>
  <si>
    <t>ISO 2859-1 Sampling procedures for inspection by attributesPart 1: Sampling schemes indexed by acceptance quality limit (AQL) for lot-by-lot inspection.ISO 4787:2021(en) Laboratory glass and plastic ware — Volumetric instruments — Methods for testing of capacity and for use</t>
  </si>
  <si>
    <t>Overview of proposed partial revision to the Food Labelling Standards under the Food Labelling Act and Cabinet Office Order prescribing matters that have a significant impact on safety when ingesting food as provided in Article 6, Paragraph (8) of the Food Labelling Act</t>
  </si>
  <si>
    <t>(1) Regarding immediate-type food allergies, the number of cases involving cashew nuts among tree nuts, as well as the proportion of cashew nut cases relative to the total number of tree nut cases, has been increasing. Since this is not considered a transient trend, the Food Labelling Standards will be partially amended to add cashew nuts to “specified allergenic ingredients” on food labels and cashew nuts will be required to be declared on food labels when they are used as ingredients or when additives derived therefrom are included.(2) Additional regulations for specific foods are reviewed as necessary, taking into account their consistency with general food labelling rules and current social conditions. For example, eliminate items that can be substituted in general food labelling, or items related to quality that are not required for mandatory labelling.</t>
  </si>
  <si>
    <t>Cashew nuts, Processed foods which are sold in Japan</t>
  </si>
  <si>
    <t>To provide the information for consumers to secure the opportunity to make an autonomous and rational choice of food.</t>
  </si>
  <si>
    <r>
      <rPr>
        <sz val="11"/>
        <rFont val="Calibri"/>
      </rPr>
      <t>https://members.wto.org/crnattachments/2026/TBT/JPN/26_00366_00_e.pdf</t>
    </r>
  </si>
  <si>
    <t>The Food Labelling Standards (Ordinance of the Cabinet Office No.10 of 2015) https://elaws.e-gov.go.jp/document?lawid=427M60000002010 (Japanese only)</t>
  </si>
  <si>
    <t>DEAS 934: 2025, Packaging — Flexible laminate tubes — Test method to assess the strength of the side seam</t>
  </si>
  <si>
    <t>This Draft East African Standard specifies methods for the assessment of the strength of the side seam of flexible laminate tubes._x000D_
It is applicable to flexible laminate tubes used for packaging pharmaceutical, cosmetic, hygiene, food and other household products.</t>
  </si>
  <si>
    <t>Cans. Tins. Tubes (ICS code(s): 55.120)</t>
  </si>
  <si>
    <t>55.120 - Cans. Tins. Tubes</t>
  </si>
  <si>
    <r>
      <rPr>
        <sz val="11"/>
        <rFont val="Calibri"/>
      </rPr>
      <t>https://members.wto.org/crnattachments/2026/TBT/RWA/26_00352_00_e.pdf</t>
    </r>
  </si>
  <si>
    <t>Commission proposal for a Regulation of the European Parliament and of the Council amending Regulations (EU) 2017/745 and (EU) 2017/746 as regards simplifying and reducing the burden of the rules on medical devices and in vitro diagnostic medical devices, and amending Regulation (EU) 2022/123 as regards the support of the European Medicines Agency for the expert panels on medical devices and Regulation (EU) 2024/1689 as regards the list of Union harmonisation legislation referred to in its Annex I, COM(2025)1023 final of 16.12.2025</t>
  </si>
  <si>
    <t>Regulation (EU) 2017/745 on medical devices (MD Regulation) and Regulation (EU) 2017/746 on in vitro diagnostics medical devices (IVD Regulation) establish a new regulatory framework for medical devices and in vitro diagnostic medical devices. Their objectives are a high level of protection of health for patients and users and the smooth functioning of the internal market for these products.The MD Regulation has been applicable since 26 May 2021. It was notified to the WTO as notification G/TBT/N/EU/71. In March 2023, the European Parliament and the Council adopted a staggered extension of its transition period, ranging from 31 December 2027 for high risk devices to 31 December 2028 for medium and lower risk devices. It was notified to the WTO as notification G/TBT/N/EU/943The IVD Regulation has been applicable since 26 May 2022. It was notified to the WTO as notification G/TBT/N/EU/72. In January 2022 and in July 2024, the European Parliament and the Council adopted a staggered extension of its transition periods, ranging from 31 December 2027 for high risk in vitro diagnostics to 31 December 2029 for lower risk in vitro diagnostics. They were notified to the WTO as notification G/TBT/N/EU/845 and G/TBT/N/EU/1044Despite considerable progress made over the past years, multiple challenges regarding the implementation of the Regulations on medical devices and in vitro diagnostics, persist. The notified proposal is the immediate follow up of the targeted evaluation of the EU regulatory framework for medical devices conducted by the European Commission in 2024/25. The notified proposal aims to streamline and future-proof the regulatory framework. Its main objective is to simplify rules, reduce the administrative burden on manufacturers and enhance the predictability and cost-efficiency of the certification procedure by notified bodies, while preserving a high level of public health protection and patient safety. The notified proposal aims to reduce the administrative burden including reporting obligations; enhance the predictability and cost-efficiency of the certification processes of notified bodies; make the conformity assessment requirements more proportionate, especially for low- and medium-risk devices; adapt conformity assessment procedures to the needs of breakthrough technology devices or orphan devices; enable further digitalisation; streamline procedures including those on governance and enhance availability of external expertise for evidence-based decision-making; enable the EU medical device sector to benefit from international cooperation including reliance, where appropriate;enhance coherence of the requirements throughout the Regulations and with other Union legislation.  </t>
  </si>
  <si>
    <t>Medical devices and in vitro diagnostic medical devices</t>
  </si>
  <si>
    <t>Protection of human health or safety; cost saving and productivity enhancement; harmonization.The notified draft maintains and supports achievement of the initial objectives of Regulations (EU) 2017/745 and (EU) 2017/746 which are to establish a robust, transparent, predictable and sustainable regulatory framework for medical devices and for in vitro diagnostic medical devices, ensuring a high level of safety and health whilst supporting innovation. They aim to ensure the smooth functioning of the internal market, taking as a base a high level of protection of health for patients and users, and taking into account the small-and medium-size enterprises that are active in this sector.</t>
  </si>
  <si>
    <t>2026</t>
  </si>
  <si>
    <t>20 days after its publication in the Official Journal of the European Union</t>
  </si>
  <si>
    <r>
      <rPr>
        <sz val="11"/>
        <rFont val="Calibri"/>
      </rPr>
      <t>https://members.wto.org/crnattachments/2026/TBT/EEC/26_00369_00_e.pdf
https://members.wto.org/crnattachments/2026/TBT/EEC/26_00369_01_e.pdf</t>
    </r>
  </si>
  <si>
    <t>Proposal for a Regulation of the European Parliament and of the Council amending Regulations (EU) 2017/745 and (EU) 2017/746 as regards simplifying and reducing the burden of the rules on medical devices and in vitro diagnostic medical devices, and amending Regulation (EU) 2022/123 as regards the support of the European Medicines Agency for the expert panels on medical devices and Regulation (EU) 2024/1689 as regards the list of Union harmonisation legislation referred to in its Annex I - COM/2025/1023 finalEUR-Lex - COM:2025:1023:FIN - EN - EUR-LexRegulation (EU) 2017/745 of the European Parliament and of the Council of 5 April 2017 on medical devices, amending Directive 2001/83/EC, Regulation (EC) No 178/2002 and Regulation (EC) No 1223/2009 and repealing Council Directives 90/385/EEC and 93/42/EEC (OJ L 117, 5.5.2017, p. 1).EUR-Lex - 02017R0745-20200424 - EN - EUR-Lex (europa.eu)Regulation (EU) 2017/746 of the European Parliament and of the Council of 5 April 2017 on in vitro diagnostic medical devices and repealing Directive 98/79/EC and Commission Decision 2010/227/EU (OJ L 117 5.5.2017, p. 176).EUR-Lex - 02017R0746-20170505 - EN - EUR-Lex (europa.eu)</t>
  </si>
  <si>
    <t>DEAS 886: 2025, Packaging — Flexible packaging material — Determination of residual solvents by headspace gas chromatography — Test method</t>
  </si>
  <si>
    <t>This Draft East African Standard prescribes a method for the quantitative determination of residual solvents in flexible packaging materials by headspace gas chromatography._x000D_
Residues from thermal decomposition products are not within the scope of this standard._x000D_
The method is applicable to flexible packaging materials that may consist of mono- or multilayer plastic films, paper or board, foil or combinations thereof.</t>
  </si>
  <si>
    <r>
      <rPr>
        <sz val="11"/>
        <rFont val="Calibri"/>
      </rPr>
      <t>https://members.wto.org/crnattachments/2026/TBT/RWA/26_00350_00_e.pdf</t>
    </r>
  </si>
  <si>
    <t>ISO 5725-2, Accuracy (trueness and precision) of measurement methods and results — Part 2: Basic method for the determination of repeatability and reproducibility of a standard measurement method</t>
  </si>
  <si>
    <t>DEAS 935: 2025, Packaging — Code of practice — Glass containers</t>
  </si>
  <si>
    <t>This Draft East African Standard gives guidelines on the manufacture, types, selection and use of glass containers for packaging.</t>
  </si>
  <si>
    <t>Bottles. Pots. Jars (ICS code(s): 55.100)</t>
  </si>
  <si>
    <t>55.100 - Bottles. Pots. Jars</t>
  </si>
  <si>
    <r>
      <rPr>
        <sz val="11"/>
        <rFont val="Calibri"/>
      </rPr>
      <t>https://members.wto.org/crnattachments/2026/TBT/RWA/26_00353_00_e.pdf</t>
    </r>
  </si>
  <si>
    <t>DEAS 931: 2025, Packaging ancillary materials — Code of practice — Desiccants</t>
  </si>
  <si>
    <t>This Draft East Africa Standard gives the guidelines on the selection and use of desiccants in packaging.</t>
  </si>
  <si>
    <t>Packaging materials and accessories (ICS code(s): 55.040)</t>
  </si>
  <si>
    <t>55.040 - Packaging materials and accessories</t>
  </si>
  <si>
    <r>
      <rPr>
        <sz val="11"/>
        <rFont val="Calibri"/>
      </rPr>
      <t>https://members.wto.org/crnattachments/2026/TBT/RWA/26_00351_00_e.pdf</t>
    </r>
  </si>
  <si>
    <t>ISO 15106-3, Plastics — Film and sheeting — Determination of water vapour transmission rate — Part 3: Electrolytic detection sensor method</t>
  </si>
  <si>
    <t>Israel</t>
  </si>
  <si>
    <t xml:space="preserve">Amendment to the Law Prohibiting Advertising and Restricting the Marketing of Tobacco and Smoking Products, 5743-1983, incorporated into Israel's Economic Policy Law (Legislation Amendments for the Implementation of the Economic Policy for Budget Year 2026), 5786-2026, Chapter 12:  Law on the Supervision of Smoking Products for Tax Purposes (40 pages in Hebrew. Please see Section 57 on pages 28, and for its entry into force see Section 67 on page 30). _x000D_
</t>
  </si>
  <si>
    <t xml:space="preserve">Draft amendment to the Law Prohibiting Advertising and Restricting the Marketing of Tobacco and Smoking Products, 5743-1983, is incorporated into Israel's Economic Policy Law (Legislation Amendments for the Implementation of the Economic Policy for Budget Year 2026), 5786-2026, Chapter 12:  Law on the Supervision of Smoking Products for Tax Purposes, and published by the Tax Authority in the Ministry of Finance._x000D_
Israel's Economic Policy Law is a government bill presented to the Knesset (Israel's parliament) alongside the State Budget Law. This legislation incorporates government legislative amendments for structural, institutional, and policy reforms necessary to fulfil its economic policy. The Economic Policy Law devotes a separate chapter to a set of Laws and Orders regulating the market of cigarettes, e-cigarettes, and other smoking products, aiming to protect public health._x000D_
In recent years, there has been a trend of "renewal" in the smoking market characterized by the emergence of smoking devices, primarily reusable and disposable electronic cigarettes. In response to market changes, the government decided in 2021 to tax electronic cigarettes in a manner similar to that of tobacco products. so that e-cigarette smokers will be encouraged through price to reduce consumption, and to reduce the entry of non-smokers (especially youth) into the world of smoking through e-cigarettes. Despite the applicable purchase tax on cigarettes, the purchase tax on electronic cigarettes is rarely collected in practice, and the scope of consumption remains unchanged. This new legislation will cancel the Tobacco Ordinance of 1960 and set the "Supervision of Smoking Products for Tax Purposes Law, 5775 2026" instead.The goal of the new Law is to create an inspection and control system applying to smoking products through the following: registration and licensing of those involved in the supply chain, and inspection powers.The indirect amendment to the Advertising Prohibition Law is part of a complementary act to the new law, with the specific determination of the uniform color as a significant aid to tax enforcement. As evidence, the Tax Authority law states that the non-uniform color of an electronic cigarette is evidence of non-payment of tax.The notified amendment is intended, among other goals, to address these needs and adds the following:Adds new definitions to Section 1;Adds a new Section 7(d) determining that “No person shall manufacture, market, or store for marketing an electronic cigarette and cartridges unless it is black in color”;Adds a new Section 7(e) determining that “No person shall manufacture, market, or store for marketing an electronic cigarette unless the volume is marked on the electronic cigarette, cartridge, refill material, and their packaging”;Adds a new Section 14(a) determining that "The Minister of Health may, by order, with the approval of the Knesset Health Committee - (1) determine that a particular product is a smoking product provided that it is intended for smoking, sniffing, chewing, sucking or introduction into the body in another way and that its determination as a smoking product is in accordance with the purpose of this Law; (2) exclude a smoking product from the application of the Law.";Deletes the references to the Tobacco Ordinance from Section 15(a)._x000D_
_x000D_
_x000D_
</t>
  </si>
  <si>
    <t>Electronic cigarettes and cartridges (HS code(s): 854340); (ICS code(s): 65.160)</t>
  </si>
  <si>
    <t>854340 - Electronic cigarettes and similar personal electric vaporizing devices</t>
  </si>
  <si>
    <t>Protection of human health, in particular of minors. The importance of determining a uniform color for an electronic cigarette, in reducing the attractiveness of the product in among children and teenagers, and reducing the initiation of smoking among minors</t>
  </si>
  <si>
    <r>
      <rPr>
        <sz val="11"/>
        <rFont val="Calibri"/>
      </rPr>
      <t>https://members.wto.org/crnattachments/2026/TBT/ISR/26_00368_00_x.pdf</t>
    </r>
  </si>
  <si>
    <t xml:space="preserve">Law Prohibiting Advertising and Restricting the Marketing of Tobacco and Smoking Products, 5743-1983_x000D_
</t>
  </si>
  <si>
    <t>KS EN 1991-1-2: 2002/DNA:2025 Draft Kenya National Annex to Eurocode 1— Actions on structures ― Part 1-2: General actions – Actions on structures exposed to fire</t>
  </si>
  <si>
    <t>This Draft National Annex gives: The Kenya decisions for the Nationally Determined Parameters described in the following subclauses of KS EN 1991-1-2:2002:_x000D_
– 2.4 (4)_x000D_
– 3.1 (10)_x000D_
– 3.3.1.2 (1)_x000D_
– 3.3.1.3 (1)_x000D_
– 3.3.2 (2)_x000D_
– 4.2.2 (2)_x000D_
– 4.3.1 (2)</t>
  </si>
  <si>
    <t>Fire-resistance of building materials and elements (ICS code(s): 13.220.50)</t>
  </si>
  <si>
    <t>13.220.50 - Fire-resistance of building materials and elements</t>
  </si>
  <si>
    <r>
      <rPr>
        <sz val="11"/>
        <rFont val="Calibri"/>
      </rPr>
      <t>https://members.wto.org/crnattachments/2026/TBT/KEN/26_00343_00_e.pdf</t>
    </r>
  </si>
  <si>
    <t>Na to BS EN 1991-1-2:2002, Eurocode 1 - Actions on structures - Part 1-1: General actions - Actions on structures exposed to fire</t>
  </si>
  <si>
    <t>KS EN 1991-1-1:2002/DNA:2025 Draft Kenya National Annex to Eurocode 1 — Actions on structures ― Part 1-1: General actions – Densities, self-weight, imposed loads for buildings</t>
  </si>
  <si>
    <t>The Draft National Annex gives the Kenya decisions for the Nationally Determined Parameters described in the following subclauses of KS EN 1991-1-1:2002: 2.2 (3) 5.2.3 (1) to 5.2.3 (5) 6.3.1.1 (Table 6.1) 6.3.1.2 (l)P (Table 6.2) 6.3.1.2 (10) 6.3.1.2 (11) 6.3.2.2 (l)P (Table 6.4) 6.3.3.2 (1) (Table 6.8) 6.3.4.2 (Table 6.10) 6.4 (1) (Table 6.12)</t>
  </si>
  <si>
    <t>Technical aspects (ICS code(s): 91.010.30)</t>
  </si>
  <si>
    <t>91.010.30 - Technical aspects</t>
  </si>
  <si>
    <r>
      <rPr>
        <sz val="11"/>
        <rFont val="Calibri"/>
      </rPr>
      <t>https://members.wto.org/crnattachments/2026/TBT/KEN/26_00341_00_e.pdf</t>
    </r>
  </si>
  <si>
    <t>BS EN 1991-1-1:2002, UK National Annex to Eurocode 1: Actions on structures – Part 1-1: General actions – Densities, self-weight, imposed loads for buildings</t>
  </si>
  <si>
    <t>KS EN 1991-1-3: 2003+A1: 2015/DNA:2025 Draft Kenya National Annex to Eurocode 1— Actions on structures ― Part 1-3: General actions – Snow loads</t>
  </si>
  <si>
    <t>This Draft National Annex gives the Kenyan decision for the Nationally Determined Parameters described in the following subclauses of KS EN 1991-1-3:2003+A1:2015:_x000D_
– 1.1 (2)_x000D_
– 1.1 (3)_x000D_
– 1.1 (4)_x000D_
– 2 (3)_x000D_
– 2 (4)_x000D_
– 3.3 (1)_x000D_
– 3.3 (3)_x000D_
– 4.1 (1)_x000D_
– 4.1 (2)_x000D_
– 4.2 (1)_x000D_
– 4.3 (1)_x000D_
– 5.2 (2)_x000D_
– 5.2 (5)_x000D_
– 5.2 (6)_x000D_
– 5.2 (7)_x000D_
– 5.2 (8)_x000D_
– 5.3.2 (3)_x000D_
– 5.3.3 (4)_x000D_
– 5.3.4 (3)_x000D_
– 5.3.5 (1)_x000D_
– 5.3.5 (3)_x000D_
– 5.3.6 (1)_x000D_
– 5.3.6 (3)_x000D_
– 6.2 (2)_x000D_
– 6.3 (1)_x000D_
– 6.3 (2)_x000D_
– Annex A (1)</t>
  </si>
  <si>
    <r>
      <rPr>
        <sz val="11"/>
        <rFont val="Calibri"/>
      </rPr>
      <t>https://members.wto.org/crnattachments/2026/TBT/KEN/26_00342_00_e.pdf</t>
    </r>
  </si>
  <si>
    <t>NA+A1:2015 to BS EN 1991-1-3:2003+A1:2015</t>
  </si>
  <si>
    <t>Petition To Delist Hazardous Air Pollutant: 2-Butoxyethyl 
Benzoate (2-BEB)</t>
  </si>
  <si>
    <t>Proposed rule - The U.S. Environmental Protection Agency (EPA or Agency) is proposing to grant a petition to remove 2-Butoxyethyl benzoate (2-BEB) (Chemical Abstract Service (CAS) No. 5451-76-3) from the glycol ethers category in the list of hazardous air pollutants (HAP) in Clean Air Act (CAA). The EPA proposes to find that there are adequate data on the health or environmental effects of 2-BEB to support the request for removal. This action also details a streamlined approach to the review process of future petitions.</t>
  </si>
  <si>
    <t>2-Butoxyethyl Benzoate; Environmental protection (ICS code(s): 13.020); Production in the chemical industry (ICS code(s): 71.020); Products of the chemical industry (ICS code(s): 71.100)</t>
  </si>
  <si>
    <t>71.020 - Production in the chemical industry; 71.100 - Products of the chemical industry</t>
  </si>
  <si>
    <t>Cost saving and productivity enhancement (TBT)</t>
  </si>
  <si>
    <r>
      <rPr>
        <sz val="11"/>
        <rFont val="Calibri"/>
      </rPr>
      <t>https://members.wto.org/crnattachments/2026/TBT/USA/26_00333_00_e.pdf</t>
    </r>
  </si>
  <si>
    <t>91 Federal Register (FR) 59767, 22 December 2026; Title 40 Code of Federal Regulations (CFR) Part 63_x000D_
https://www.govinfo.gov/content/pkg/FR-2025-12-22/html/2025-23566.htm_x000D_
https://www.govinfo.gov/content/pkg/FR-2025-12-22/pdf/2025-23566.pdfThis proposed rule is identified by Docket Number EPA-HQ-OAR-2024-0392. The Docket Folder is available on Regulations.gov at https://www.regulations.gov/docket/EPA-HQ-OAR-2024-0392/document and provides access to primary and supporting documents as well as comments received. Documents are also accessible from Regulations.gov by searching the Docket Number.</t>
  </si>
  <si>
    <t>KS EN 1997-1: 2004/DNA:2025 Draft Kenya National Annex to Eurocode 7 — Geotechnical design ― Part 1: General rules</t>
  </si>
  <si>
    <t>This Draft National Annex gives the Kenya decisions for the Nationally Determined Parameters (see NA.2) described in the following subclauses in the body of KS EN 1997-1:2004+A1:2013:2.1 (8) P 2.4.6.1 (4) P 2.4.6.2 (2) P 2.4.7.1 (2) P 2.4.7.1 (3) 2.4.7.2 (2) P 2.4.7.3.2 (3) P 2.4.7.3.3 (2) P 2.4.7.3.4.1 (1) P 2.4.7.4 (3) P 2.4.7.5 (2) P 2.4.8 (2)2.4.9 (1) P 2.5 (1)7.6.2.2 (8) P 7.6.2.2 (14) P 7.6.2.3 (4) P 7.6.2.3 (5) P 7.6.2.4 (4) P 7.6.3.2 (2) P 7.6.3.2 (5) P 7.6.3.3 (3) P 7.6.3.3 (4) P 7.6.3.3 (6) 8.5.2 (2)  8.5.2 (3)11.5.1 (1) P</t>
  </si>
  <si>
    <t>Technical aspects (ICS code(s): 91.010.30); Earthworks. Excavations. Foundation construction. Underground works (ICS code(s): 93.020)</t>
  </si>
  <si>
    <t>91.010.30 - Technical aspects; 93.020 - Earthworks. Excavations. Foundation construction. Underground works</t>
  </si>
  <si>
    <r>
      <rPr>
        <sz val="11"/>
        <rFont val="Calibri"/>
      </rPr>
      <t>https://members.wto.org/crnattachments/2026/TBT/KEN/26_00340_00_e.pdf</t>
    </r>
  </si>
  <si>
    <t>NA to BS EN 1997-1:2004+A1:2013, UK National Annex to Eurocode 7: Geotechnical design – Part 1: General rules</t>
  </si>
  <si>
    <t>ConsultationonSRSP-321.2, Issue 1 (19 pages, available in English and French)</t>
  </si>
  <si>
    <t>Notice is hereby given by the Ministry of Innovation, Science and Economic Development Canada has amended the following standard:SRSP-321.2, Issue 1, Technical Requirements for the Fixed Line-of-Sight Radio Systems Operating in the Band 21.2–23.6 GHz.</t>
  </si>
  <si>
    <t>Telecommunications (ICS 33.170)</t>
  </si>
  <si>
    <t>33.170 - Television and radio broadcasting</t>
  </si>
  <si>
    <t>Consultation</t>
  </si>
  <si>
    <t>Not Applicable</t>
  </si>
  <si>
    <r>
      <rPr>
        <sz val="11"/>
        <rFont val="Calibri"/>
      </rPr>
      <t>https://www.rabc-cccr.ca/srsp-321-2-issue-1-draft-technical-requirements-for-fixed-line-of-sight-radio-systems-operating-in-the-band-21-2-23-6-ghz/
https://www.rabc-cccr.ca/fr/pnrh-321-2-edition-1-ebauche-prescriptions-techniques-relatives-aux-reseaux-hertziens-du-service-fixe-en-visibilite-directe-fonctionnant-dans-la-bande-de-212-a-236-ghz/</t>
    </r>
  </si>
  <si>
    <t>Not Applicable </t>
  </si>
  <si>
    <t>The Mandatory Water Efficiency Labelling (MWEL) Regulations 2026</t>
  </si>
  <si>
    <t>These Regulations have been developed in accordance with international standard ISO 31600:2022. The Regulations will place obligations on both dealers and suppliers. Suppliers will have to test their products to determine the correct water efficiency banding of covered products, produce the necessary labels to be affixed to the products, and provide the labels free of charge to dealers. They will also have obligations in relation to providing information inrelation to the water efficiency of relevant products for inclusion in a database. Dealers will have to ensure that the label is clearly visible at all times at point of sale.</t>
  </si>
  <si>
    <t>This measure covers only the following specific products: · taps; showers (including electric showers); toilets; urinals; dishwashers; washing machines and washer-dryers. This measure does not apply to the following specific products: · second hand products; taps designed for: outdoor use, for the supply of instant hot water, to form part of a bath, or, to form part of a bidet; showers designed for emergency use; use with recirculated water; commercial dishwashers; commercial washing machines; equipment, fittings or appliances not intended for connection to a potable water supply network; urinal controllers and equipment, fittings or appliances designed for medical purposes.</t>
  </si>
  <si>
    <t>91.140.70 - Sanitary installations; 97.040.40 - Dishwashers; 97.060 - Laundry appliances</t>
  </si>
  <si>
    <t>Protection of the environment (TBT); Cost saving and productivity enhancement (TBT)</t>
  </si>
  <si>
    <t>The proposed measure will enable consumers to reduce water usage to help safeguard natural resources. The measures aim to: Reduce water demand in the UK Inform consumers of the water consumption of products through an A-F, colour-coded system, enabling them to make water efficient choices and reduce water bills. Ensure consistency of manufacturer transparency with consumers and support the shift to the manufacturing of more water-efficient products.</t>
  </si>
  <si>
    <r>
      <rPr>
        <sz val="11"/>
        <rFont val="Calibri"/>
      </rPr>
      <t>https://members.wto.org/crnattachments/2026/TBT/GBR/26_00295_00_e.pdf</t>
    </r>
  </si>
  <si>
    <t>Draft Statutory Instrument ‘The Mandatory Water Efficiency Labelling Regulations 2026’Previous consultation (2022) Consultation on mandatory water efficiency labelling</t>
  </si>
  <si>
    <t>Establece requisitos técnicos y administrativos para determinar normativa aplicable al material vegetal de propagación desarrollado por nuevas técnicas de mejoramiento (NBT)</t>
  </si>
  <si>
    <t>The notified measure establishes a mandatory procedure under which SAG will evaluate, on a case-by-case basis, whether domestic or imported plant propagation material, developed using new breeding techniques (NBTs) or modern biotechnology, should be considered conventional or be subject to the regulations applicable to genetically modified organisms (GMOs). Further details can be found in the document attached to this notification.</t>
  </si>
  <si>
    <t>Material Vegetal de Propagación desarrollado con nuevas técnicas de mejoramiento (NBT).</t>
  </si>
  <si>
    <t>Biotechnology</t>
  </si>
  <si>
    <t>80 days from the date of publication of the notification</t>
  </si>
  <si>
    <t>A su publicación en el Diario Oficia</t>
  </si>
  <si>
    <r>
      <rPr>
        <sz val="11"/>
        <rFont val="Calibri"/>
      </rPr>
      <t>https://members.wto.org/crnattachments/2026/TBT/CHL/26_00317_00_s.pdf</t>
    </r>
  </si>
  <si>
    <t>• Ley N° 18.755, Orgánica del Servicio Agrícola y Ganadero• Ley N° 19.880 Establece Bases de los Procedimientos Administrativos que Rigen los Actos de los Órganos de la Administración del Estado.• Decreto Ley N° 3.557, de 1980, sobre Protección Agrícola.• Decreto N° 156, de 1998, del Ministerio de Agricultura.• Decreto 183 de 2025 que establece orden de subrogación del director nacional del Servicio Agrícola y Ganadero• Decreto 142 de 1990 que fija tarifas por las labores de inspección que realiza el Servicio Agrícola y Ganadero.• Resoluciones Nº 1.523, de 2001 que establece normas para la internación e introducción al medio ambiente de organismos vegetales vivos modificados de propagación; N° 2.433 de 2012 que delega atribuciones en autoridades del Servicio Agrícola y Ganadero y la Resolución N° 36 de 2024 de la Contraloría General de la República sobre toma de razón</t>
  </si>
  <si>
    <t>Modificación del Reglamento Sanitario de los Alimentos (D.S. 977/96) que introduce los requisitos para la internación y control de alimentos.</t>
  </si>
  <si>
    <t>The procedure for the importation of food products has been analyzed, and it has been identified that the current document does not clearly establish, for both importers and personnel of the Regional Ministerial Secretariats (SEREMI) of Health and other public services, matters such as the information required and the procedures to be followed in the process of controlling food products entering the country. In this regard, observations and requests to improve the Manual for the Importation of Food Intended for Human Consumption have been received from the SEREMI of Health, the National Customs Service, and the private sector, through the Executive Round Tables for Productivity led by the Chilean Economic Development Agency. However, an analysis of what is established in the Food Health Regulations and the requirements set forth in the cited Manual has led to the decision to establish the requirements within the Regulations themselves, following the principle of transparency established by the Codex Alimentarius and the recommendations of the FAO/WHO.G/TBT/N/CHL/776- 2 - This standard explicitly introduces the sanitary requirements for the importation of food into Supreme Decree No. 977/96.</t>
  </si>
  <si>
    <t>Alimentos</t>
  </si>
  <si>
    <t>Fortalecer la transparencia</t>
  </si>
  <si>
    <r>
      <rPr>
        <sz val="11"/>
        <rFont val="Calibri"/>
      </rPr>
      <t>https://members.wto.org/crnattachments/2026/TBT/CHL/26_00280_00_s.pdf</t>
    </r>
  </si>
  <si>
    <t>- Reglamento Sanitario de los Alimentos Decreto Supremo N°977 Ministerio de Salud</t>
  </si>
  <si>
    <t>DEAS 935: 2025 Packaging — Code of practice — Glass containers</t>
  </si>
  <si>
    <r>
      <rPr>
        <sz val="11"/>
        <rFont val="Calibri"/>
      </rPr>
      <t>https://members.wto.org/crnattachments/2026/TBT/KEN/26_00276_00_e.pdf</t>
    </r>
  </si>
  <si>
    <t>Propuesta de modificación de la resolución exenta 394/02 del Ministerio de Salud, fija directrices nutricionales sobre suplementos alimentarios y sus contenidos en vitaminas y minerales</t>
  </si>
  <si>
    <t>At present, various types of sugar — both traditional and non-traditional — are used to sweeten foods. Additives that have the secondary effect of sweetening foods are also used. These additives are not expressly included in the list of fortification exclusions established by Exempt Resolution No. 393/02 of the Ministry of Health. This creates the risk that these substances could be used as vehicles for substances or elements that have a physiological effect on the body, such as vitamins, minerals, prebiotics, probiotics, beta-glucans, EPA, and DHA. This represents an interpretation problem under the regulation, with implications for control and compliance.</t>
  </si>
  <si>
    <r>
      <rPr>
        <sz val="11"/>
        <rFont val="Calibri"/>
      </rPr>
      <t>https://members.wto.org/crnattachments/2026/TBT/CHL/26_00277_00_s.pdf</t>
    </r>
  </si>
  <si>
    <t>• Reglamento Sanitario de Alimentos Decreto Supremo N°977 Ministerio de Salud• Resolución que complementa el Reglamento Sanitario de los Alimentos</t>
  </si>
  <si>
    <t>Guyana</t>
  </si>
  <si>
    <t>Specification for Labelling of commodities Part 10: Labelling of equipment, items and parts containing refrigerants</t>
  </si>
  <si>
    <t>This standard specifies that labelling requirements for all types of equipment, items and parts containing refrigerants. It also includes containers or receptacles used for transporting and storing gases that are considered refrigerants. </t>
  </si>
  <si>
    <t>Refrigerants and antifreezes (ICS code(s): 71.100.45)</t>
  </si>
  <si>
    <t>71.100.45 - Refrigerants and antifreezes</t>
  </si>
  <si>
    <t>Consumer information, labelling (TBT); Protection of human health or safety (TBT); Protection of the environment (TBT)</t>
  </si>
  <si>
    <t>The Montreal Protocol has been updated and in keeping with Guyana’s commitments, the Hydrometrological office submitted a request to have the current version of the standard revised. The request was made for a label to be included as Appendix D. This label highlights that natural refrigerants are safe, energy-efficient and climate- friendly. The label is designed to inform the public of the type and properties of the refrigerant used in new refrigeration and air conditioning appliances. This addition is intended to inform on safe handling during movement, installation, servicing and disposal of cooling and freezing equipment. Particularly in light of the growing use in the commercial and domestic sector of appliances using alternative refrigerants with flammable properties</t>
  </si>
  <si>
    <r>
      <rPr>
        <sz val="11"/>
        <rFont val="Calibri"/>
      </rPr>
      <t>https://members.wto.org/crnattachments/2026/TBT/GUY/26_00282_00_e.pdf</t>
    </r>
  </si>
  <si>
    <t>Guyana National Bureau of Standards Act 11 of 1984 (Section 20 and 22).The Trade Act, Act No. 19 of 2007 (Section 7)A notice of the Specification for Labelling of commodities Part 10: Labelling of equipment, items and parts containing refrigerants, will appear in the Official Gazette of Guyana Legal Supplement. The document will appear as a Guyana Standard Specification, with mandatory status, and will be available for sale.</t>
  </si>
  <si>
    <t>Propuesta de Modificación del Manual para la Importación de Alimentos destinados al consumo humano.</t>
  </si>
  <si>
    <t>The current version of the Manual has been reviewed and the procedure for the entry of food products has been analysed. It was identified that the document does not clearly establish, either for interested parties or for inspection staff of the Regional Ministerial Secretariats (SEREMI) of Health, aspects such as the information required and the procedures to be followed in the process of controlling food products entering the country. In this regard, comments and requests to improve the Manual for the Importation of Food Intended for Human Consumption have been received from the SEREMI of Health, the National Customs Service, and the private sector, through the Executive Round Tables for Productivity led by the Chilean Economic Development Agency (CORFO). It was also identified that the deadline established for filing an administrative reconsideration appeal does not comply with Law No. 19.880. Furthermore, the wording of section 11, entitled "Importation of food products for processing and export", needs to be amended in order to clarify the procedure that applies to products intended for this purpose. In the light of the request by the National Customs Service to review section 10.2 of the Manual and the provisions relating to travel baggage, as well as the need to G/TBT/N/CHL/774- 2 - establish as soon as possible a procedure for donations in emergency situations, a decision was taken to partially update the document.</t>
  </si>
  <si>
    <t>Alimentos </t>
  </si>
  <si>
    <t>Fortalecer la transparencia </t>
  </si>
  <si>
    <r>
      <rPr>
        <sz val="11"/>
        <rFont val="Calibri"/>
      </rPr>
      <t>https://members.wto.org/crnattachments/2026/TBT/CHL/26_00269_00_s.pdf</t>
    </r>
  </si>
  <si>
    <t>- Manual para la Importación de Alimentos destinados al consumo humano- Reglamento Sanitario de los Alimentos Decreto Supremo N°977 Ministerio de Salud</t>
  </si>
  <si>
    <t>Propuesta de modificación de la resolución exenta 393/02 del Ministerio de Salud, fija directrices nutricionales sobre uso de vitaminas, minerales y fibras dietéticas en alimentos.</t>
  </si>
  <si>
    <t>At present, various types of sugar — both traditional and non-traditional — are used to sweeten foods. Additives that have the secondary effect of sweetening foods are also used. These additives are not expressly included in the list of fortification exclusions established by Exempt Resolution No. 393/02 of the Ministry of Health.This creates the risk that these substances could be used as vehicles for substances or elements that have a physiological effect on the body, such as vitamins, minerals, prebiotics, probiotics, beta-glucans, EPA, and DHA. This represents an interpretation problem under the regulation, with implications for control and compliance.</t>
  </si>
  <si>
    <r>
      <rPr>
        <sz val="11"/>
        <rFont val="Calibri"/>
      </rPr>
      <t>https://members.wto.org/crnattachments/2026/TBT/CHL/26_00281_00_s.pdf</t>
    </r>
  </si>
  <si>
    <t>DUS 2597:2026, Scouring pad — Specification, First Edition</t>
  </si>
  <si>
    <t>This Draft Uganda Standard specifies requirements, and test methods of scouring pads for household cleaning. Scouring pad is a general-purpose household cleaning hand pad made of high quality fibre forming an open textured web that has abrasive cleaning particles.</t>
  </si>
  <si>
    <t>Floorcloths, dishcloths, dusters and similar cleaning cloths, of all types of textile materials (HS code(s): 630710); Surface preparation (ICS code(s): 25.220.10); Scouring pad</t>
  </si>
  <si>
    <t>630710 - Floorcloths, dishcloths, dusters and similar cleaning cloths, of all types of textile materials</t>
  </si>
  <si>
    <t>25.220.10 - Surface preparation</t>
  </si>
  <si>
    <t>Consumer information, labelling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</si>
  <si>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https://members.wto.org/crnattachments/2026/TBT/UGA/26_00278_00_e.pdf</t>
    </r>
  </si>
  <si>
    <t>US ISO 3801, Textiles — Woven fabrics — Determination of mass per unit length and mass per unit areaUS ISO 105- C10, Textiles — Tests for colourfastness — Part C10: Colourfastness to washing with soap or soap and sodaUS ISO 105-X12, Textiles — Tests for colourfastness — Part X12: Colourfastness to rubbingUS ISO 139, Textiles — Standard atmospheres for conditioning and testingKS 1100, Scouring pad — SpecificationQ/LYQJ 001-2018, Cleaning block</t>
  </si>
  <si>
    <t>National Standard of the P.R.C., Minimum allowable values and energy efficiency grades for centrifugal pump units for fresh water</t>
  </si>
  <si>
    <t>This document specifies the energy efficiency grades, technical requirements and testing methods for fresh water centrifugal pump units.This document  applies to centrifugal pump units equipped with electric motors or Power Drive Systems (PDS)within a rated voltage range of 100 V～1000 V, including:_x000D_
— Single-stage single-suction fresh water centrifugal pump units, single-stage double-suction fresh water centrifugal pump units, pipeline fresh water centrifugal pump units, multi-stage fresh water centrifugal pump units, and light-duty multi-stage fresh water centrifugal pump units;_x000D_
— Fresh water circulating pump units.</t>
  </si>
  <si>
    <t>Centrifugal pump (non-agricultural centrifugal pump), pump combination (combined pump), centrifugal pump unit, household centrifugal pump, multistage centrifugal pump, water pump (centrifugal pump) (HS code(s): 841370; 841381; 841391); (ICS code(s): 27.010)</t>
  </si>
  <si>
    <t>841370 - Centrifugal pumps, power-driven (excl. those of subheading 8413.11 and 8413.19, fuel, lubricating or cooling medium pumps for internal combustion piston engine and concrete pumps); 841391 - Parts of pumps for liquids, n.e.s.; 841381 - Pumps for liquids, power-driven (excl. those of subheading 8413.11 and 8413.19, fuel, lubricating or cooling medium pumps for internal combustion piston engine, concrete pumps, general reciprocating or rotary positive displacement pumps and centrifugal pumps of all kinds)</t>
  </si>
  <si>
    <t>27.010 - Energy and heat transfer engineering in general</t>
  </si>
  <si>
    <t>12 months after approved</t>
  </si>
  <si>
    <r>
      <rPr>
        <sz val="11"/>
        <rFont val="Calibri"/>
      </rPr>
      <t>https://members.wto.org/crnattachments/2026/TBT/CHN/26_00187_00_x.pdf</t>
    </r>
  </si>
  <si>
    <t>National Standard of the P.R.C., Technical Conditions for Automatic Fire Alarm System in Highway Tunnels</t>
  </si>
  <si>
    <t>This document specifies the terms for automatic fire alarm systems installed and used in highway tunnels, specifies the requirements, and describes the corresponding test methods._x000D_
This document applies to the design, manufacture, and inspection of certain products of the automatic fire alarm systems installed and used in highway tunnels.</t>
  </si>
  <si>
    <t>Automatic fire alarm system in highway tunnels (HS code(s): 853110); (ICS code(s): 13.220.20)</t>
  </si>
  <si>
    <t>853110 - Burglar or fire alarms and similar apparatus</t>
  </si>
  <si>
    <t>13.220.20 - Fire protection</t>
  </si>
  <si>
    <t>12 months after approval</t>
  </si>
  <si>
    <r>
      <rPr>
        <sz val="11"/>
        <rFont val="Calibri"/>
      </rPr>
      <t>https://members.wto.org/crnattachments/2026/TBT/CHN/26_00192_00_x.pdf</t>
    </r>
  </si>
  <si>
    <t>National Standard of the P.R.C., The maintenance and discard for the fire detection and alarm products</t>
  </si>
  <si>
    <t>This document specifies the maintenance, repair, and disposal requirements for fire detection and alarm products._x000D_
This document applies to fire detection and alarm products installed in buildings. Fire detection and alarm products used in other special places may refer to this document for guidance.</t>
  </si>
  <si>
    <t>Fire detection and alarm products (HS code(s): 853110); (ICS code(s): 13.220.20)</t>
  </si>
  <si>
    <r>
      <rPr>
        <sz val="11"/>
        <rFont val="Calibri"/>
      </rPr>
      <t>https://members.wto.org/crnattachments/2026/TBT/CHN/26_00189_00_x.pdf</t>
    </r>
  </si>
  <si>
    <t>National Standard of the P.R.C., Special type fire detectors</t>
  </si>
  <si>
    <t>This document defines the terminology and definitions for special type fire detectors, specifies their classification and naming, requirements, inspection rules, marking and packaging, and describes the corresponding test methods._x000D_
This document applies to the design, manufacture, and inspection of all types of special fire detectors used in industrial and civil buildings.</t>
  </si>
  <si>
    <t>Special type fire detectors (HS code(s): 853110); (ICS code(s): 13.220.20)</t>
  </si>
  <si>
    <r>
      <rPr>
        <sz val="11"/>
        <rFont val="Calibri"/>
      </rPr>
      <t>https://members.wto.org/crnattachments/2026/TBT/CHN/26_00190_00_x.pdf</t>
    </r>
  </si>
  <si>
    <t>National Standard of the P.R.C., Self-contained heat alarms</t>
  </si>
  <si>
    <t>This document specifies the terms and definitions of self-contained heat alarms, specifies their classification, requirements, inspection rules and marking, and describes the corresponding test methods._x000D_
This document applies to the design, manufacture and inspection of self-contained heat alarms used in industrial and civil buildings.</t>
  </si>
  <si>
    <t>Self-contained heat alarms (HS code(s): 853110); (ICS code(s): 13.220.20)</t>
  </si>
  <si>
    <r>
      <rPr>
        <sz val="11"/>
        <rFont val="Calibri"/>
      </rPr>
      <t>https://members.wto.org/crnattachments/2026/TBT/CHN/26_00191_00_x.pdf</t>
    </r>
  </si>
  <si>
    <t>National Standard of the P.R.C., Escape apparatus for building fire Part 2: Automatic and repetitive rescue controlled descent device</t>
  </si>
  <si>
    <t>This document specifies the terms and definitions for automatic and repetitive rescue controlled descent device. It specifies the model, technical requirements, inspection rules, marking, packaging, transportation and storage and describes the test methods. _x000D_
This document applies to descent devices composed of a speed governor, rope, safety harness, safety hook, metal connectors, and a rope reel, which rely on the user's body weight for descent and can be used repeatedly. </t>
  </si>
  <si>
    <t>Automatic and repetitive rescue controlled descent device (HS code(s): 848790); (ICS code(s): 13.220.10)</t>
  </si>
  <si>
    <t>848790 - Parts of machinery of chapter 84, not intended for a specific purpose, n.e.s.</t>
  </si>
  <si>
    <t>13.220.10 - Fire-fighting</t>
  </si>
  <si>
    <r>
      <rPr>
        <sz val="11"/>
        <rFont val="Calibri"/>
      </rPr>
      <t>https://members.wto.org/crnattachments/2026/TBT/CHN/26_00188_00_x.pdf</t>
    </r>
  </si>
  <si>
    <t>1,3-Butadiene; Risk Evaluation Under the Toxic Substances Control 
Act (TSCA); Notice of Availability</t>
  </si>
  <si>
    <t>The Environmental Protection Agency (EPA or Agency) is 
announcing the availability of the final risk evaluation under the 
Toxic Substances Control Act (TSCA) for 1,3-butadiene (CASRN 106-99-0). 
The purpose of risk evaluations under TSCA is to determine whether a 
chemical substance presents an unreasonable risk of injury to health or 
the environment under the conditions of use, including unreasonable 
risk to potentially exposed or susceptible subpopulations identified as 
relevant to the risk evaluation by EPA, and without consideration of 
costs or non-risk factors. EPA used the best available science to 
prepare this final risk evaluation and determined, based on the weight 
of scientific evidence, that 1,3-butadiene poses unreasonable risk to 
human health driven by specific conditions of use. EPA will now 
initiate risk management actions to address the unreasonable risk.</t>
  </si>
  <si>
    <t>1,3-Butadiene;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</si>
  <si>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</si>
  <si>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https://members.wto.org/crnattachments/2026/TBT/USA/26_00143_00_e.pdf</t>
    </r>
  </si>
  <si>
    <t>91 Federal Register (FR) 264, 5 January 2026:_x000D_
https://www.govinfo.gov/content/pkg/FR-2026-01-05/html/2025-24246.htm_x000D_
https://www.govinfo.gov/content/pkg/FR-2026-01-05/pdf/2025-24246.pdfThis notice is identified by Docket Numbers EPA-HQ-OPPT-2018-0451 and EPA-HQ-OPPT-2024-0425. The Docket Folders are available from Regulations.gov at https://www.regulations.gov/docket/EPA-HQ-OPPT-2018-0451/document and https://www.regulations.gov/docket/EPA-HQ-OPPT-2024-0425/document and provide access to primary and supporting documents as well as comments received. Documents are also accessible from Regulations.gov by searching the Docket Numbers.1,3-Butadiene; Draft Risk Evaluation Under the Toxic Substances 
Control Act (TSCA); Science Advisory Committee on Chemicals (SACC) Peer 
Review; Notice of SACC Meeting, Availability of Draft Documents and 
Request for Comment published 3 December 2024:_x000D_
https://www.govinfo.gov/content/pkg/FR-2024-12-03/html/2024-28286.htm_x000D_
https://www.govinfo.gov/content/pkg/FR-2024-12-03/pdf/2024-28286.pdf</t>
  </si>
  <si>
    <t>Proposed revision of the "Korean Pharmacopoeia"</t>
  </si>
  <si>
    <t>The Ministry of Food and Drug Safety (MFDS) of the Republic of Korea intends to revise the following provisions of the Korean Pharmacopoeia: To respond to changes in the international regulatory environment, the Korean Pharmacopoeia (KP) will be completely revised from the 12th to the 13th edition. This revision aims to ensure the distribution of quality-assured pharmaceuticals and secure competitive edge in global markets by reorganizing KP and harmonizing pharmaceutical standards and specifications internationally. A. Revisions based on international harmonization of Pharmacopoeia Discussion Group (PDG) (Appendix 1, 5 and 6 of the draft)  Replacement of "Korean Pharmacopoeia 12th edition" with "Korean Pharmacopoeia 13th edition" in Article 1.1 of General Notices (Appendix 1 of the draft) Harmonization of two methods (mass variation test for uniformity of dosage units and disintegration test for suppositories and vaginal tablets) with PDG standards (Appendix 5 of the draft)Reflection of the latest revisions to the PDG guidelines for international harmonization (Appendix 6 of the draft) B. Revision of General Notices and General Requirements for Pharmaceutical Preparations of the Korean Pharmacopoeia (Appendix 1 and 2 of the draft)C. Corrections of errors and reorganization of test methods and terminology in Monographs and General Tests (Appendix 3, 4 and 5 of the draft)Partial amendments to 28 specifications including application of a common assay to drug substances and drug products for "Cefotiam Hexetil Hydrochloride Tablets" in Part 1 Monographs (Appendix 3 of the draft) Additionof a new test method (Method2) utilizing state of the art analytical equipment for purity tests of "MumeFruit" and "Amomum Tsao-ko Fruit" to Part 2 of the Monographs (Appendix 4 of the draft) Partial amendments to 6 specifications including preparation of Ninhydrin Sodium Bisulfite solution for identification of Hydroxypropyl Starch in part 2 of the Monographs (Appendix 4 of the draft) Refinement of terminology in General Tests (Appendix 5 of the draft) D. Addition of new test methods to General Tests (Appendix 5 of the draft)  Addition of two test methods (Delivered Dose Uniformity (DDU) and Aerodynamic Particle Size Distribution (APSD) testing for inhalers) for quality control of bronchial and pulmonary preparations E. Addition of new test methods to General Information(Appendix 6 of the draft)Addition of two test methods (nucleic acid-based method and rapid microbial detection method for advanced biopharmaceuticals) for R&amp;D and quality assessment of advanced biopharmaceuticals including cell and gene therapy  Provision of Information for the management of microbial limit tests (application of water activity measurement test to non-sterile drugs) and quality control of additive ethanol (Alcoholometric Table) Addition of two test methods (standardization method for crude drugs and genetic analysis method for herbal (crude) medicines) as reference for the quality control of herbal (crude) medicines</t>
  </si>
  <si>
    <t>Pharmaceuticals</t>
  </si>
  <si>
    <r>
      <rPr>
        <sz val="11"/>
        <rFont val="Calibri"/>
      </rPr>
      <t>https://members.wto.org/crnattachments/2026/TBT/KOR/26_00150_00_x.pdf
https://members.wto.org/crnattachments/2026/TBT/KOR/26_00150_01_x.pdf
https://members.wto.org/crnattachments/2026/TBT/KOR/26_00150_02_x.pdf
https://members.wto.org/crnattachments/2026/TBT/KOR/26_00150_03_x.pdf
https://members.wto.org/crnattachments/2026/TBT/KOR/26_00150_04_x.pdf
https://members.wto.org/crnattachments/2026/TBT/KOR/26_00150_05_x.pdf
https://members.wto.org/crnattachments/2026/TBT/KOR/26_00150_06_x.pdf</t>
    </r>
  </si>
  <si>
    <t>MFDS NOTIFICATION No.2025-538, 31 December 2025</t>
  </si>
  <si>
    <t>“Propuesta de Eliminación del Artículo 305, Modificación del Artículo 309 e Inclusión del Nuevo Artículo 275 Bis - Reglamento Sanitario de los Alimentos, Decreto Supremo N°977/96 del Ministerio de Salud”</t>
  </si>
  <si>
    <t>The notified proposed amendment to the Food Health Regulations defines a category within meat products referred to as "fiambre de" (cold cuts). To date, the Food Health Regulations only mention the term "fiambre" in Article 305, which specifies the designation "fiambre de jamón" (cold cuts of ham) without providing further details on the ingredients these products may contain or defining them as such.In preparing the proposed regulatory amendment, consideration was given to the Codex Alimentarius documents, Standard for Luncheon Meat, CXS 89-1981, and Standard for Cooked Cured Ham, CXS 96-198, as well as to Royal Decree No. 474/2014 of Spain, which establishes quality requirements for meat products.</t>
  </si>
  <si>
    <t>Productos cárnicos </t>
  </si>
  <si>
    <t>67.120.10 - Meat and meat products</t>
  </si>
  <si>
    <r>
      <rPr>
        <sz val="11"/>
        <rFont val="Calibri"/>
      </rPr>
      <t>https://members.wto.org/crnattachments/2026/TBT/CHL/26_00137_00_e.pdf</t>
    </r>
  </si>
  <si>
    <t>Reglamento Sanitario de los Alimentos (RSA), Decreto Supremo N° 977/1996, del Ministerio de Salud.G/TBT/N/CHL/773- 2 -</t>
  </si>
  <si>
    <t>Thailand</t>
  </si>
  <si>
    <t>Draft MOPH Notification (No. …) B.E. ...., entitled "The Labeling of Pre-packaged Foods(No. 2)"</t>
  </si>
  <si>
    <t>This draft notification of the Ministry of Public Health (MOPH) (No. …) B.E. .... issued by virtue of the Food Act B.E. 2522 Re: "The Labeling of Pre-packaged foods" (No. 2) amends the details of labeling requirements of the Notifications of MOPH (No.450) Re: "The Labeling of Pre-packaged foods".a. Exemptions for direct sales: Food sold directly to consumers where information can be provided at the point of sale (e.g., hawkers, food stalls, or e-commerce) is generally exempt from standard labeling requirements. This exemption does not apply to food additive, food for Infants, and food for infants with specific medical needs,food of follow up formula for infant in the age of six to twelve months, and food for young children,supplementary food for infants and young children, food with specific purposes and other foods, dietary supplement, food products fortified with extracts, nutrients, or synthetic compounds,other foods designated by notification of the ministry of public health specifically for the display of warningsb. Allergen information: Addition of 4 allergen items: sesame and products thereof, celery and products thereof, mustard and products thereof, and lupin and products thereof. Labels must clearly state "Information for food allergy: contains..." for ingredients or "Information for food allergy: may contain..." for potential cross-contamination. Exclude lactose from the allergen declaration.c. Food additive informationException is made in the case of food additives with more than one function; other functions may be displayed as necessary based on their technological needs, provided that the quantity used is in accordance with the purpose of those functions. Additionally, the display of functional classes is exempted for carriers and packaging gases.d. Digital labeling: Producers may use digital labels to provide food information, provided the system is continuously accessible and maintained. Essential details, for example, the food name, serial number, manufacturer address, and allergen information, must still be physically displayed on the container. A voluntary digital labeling measure is established for food products excluding the following 7 categories; food for infants, and food for infants with specific medical needs, food of follow up formula for infant in the age of six to twelve months, and food for young children, supplementary food for infants and young children, food with specific purposes and other foods, dietary supplement, food products fortified with extracts, nutrients, or synthetic compounds.e. The labeling of food composed in a container. Containers holding multiple food items (e.g., gift baskets or monk offerings) must have a Thai label listing all items, the earliest expiration date among them, and warnings if products might react harmfully with one another.f. Transition period: Labels that do not comply with these new regulations may still be used for up to three years after the notification becomes effective.</t>
  </si>
  <si>
    <t>Pre-packaged foods (ICS code: 67.230)</t>
  </si>
  <si>
    <t>Consumer information, labelling (TBT)</t>
  </si>
  <si>
    <t>The day following the date of its publication in the Government Gazette</t>
  </si>
  <si>
    <r>
      <rPr>
        <sz val="11"/>
        <rFont val="Calibri"/>
      </rPr>
      <t>https://members.wto.org/crnattachments/2026/TBT/THA/26_00132_00_e.pdf
https://members.wto.org/crnattachments/2026/TBT/THA/26_00132_00_x.pdf</t>
    </r>
  </si>
  <si>
    <t>The notification of the Ministry of Public Health (No. 450) B.E 2567 (2024) entitled "Labeling of pre-packaged foods " as notified G/SPS/N/THA/583/Add.1/Corr.1 dated 15 October 2024The notification of the Ministry of Public Health entitled "Labelling of food composed in a container, dated 14th December B.E. 2553 (2010)"</t>
  </si>
  <si>
    <t>(Draft) Notification of the Ministry of Public Health (No. ....) B.E. .... Issued by virtue of the Food Act B.E. 2522 (1979) Re: Goat Milk and Flavored Goat Milk</t>
  </si>
  <si>
    <t>Thailand’s Food and Drug Administration (Thai FDA) is proposing a draft notification to establish specific standards for the regulation of quality, safety, and labeling. This notification prescribes definitions, sterilization processes, quality and composition standards, microbiological safety requirements, labeling requirements, and other related criteria to ensure consumer protection and to elevate product quality to meet acceptable consumption standards.Manufacturers or importers of goat milk and flavored goat milk previously authorized under the Notification on Beverages in Hermetically Sealed Containers must comply with this notification within two years from the effective date.</t>
  </si>
  <si>
    <t>Milk and milk product (ICS code: 67.100)</t>
  </si>
  <si>
    <t>0402 - Milk and cream, concentrated or containing added sugar or other sweetening matter; 0401 - Milk and cream, not concentrated nor containing added sugar or other sweetening matter</t>
  </si>
  <si>
    <t>67.100 - Milk and milk products</t>
  </si>
  <si>
    <r>
      <rPr>
        <sz val="11"/>
        <rFont val="Calibri"/>
      </rPr>
      <t>https://members.wto.org/crnattachments/2026/TBT/THA/26_00133_00_x.pdf
https://members.wto.org/crnattachments/2026/TBT/THA/26_00133_00_e.pdf</t>
    </r>
  </si>
  <si>
    <t>Refer to all Notifications of the Ministry of Public Health indicated above in the section of Description of Content which are available in Thai and English and can be retrieved at https://food.fda.moph.go.th/food-law/category/announcement-of-the-ministry-of-public-health-1</t>
  </si>
  <si>
    <t>Analog Telecommunications Relay Service Modernization</t>
  </si>
  <si>
    <t>Proposed rule - In this document, the Federal Communications Commission (Commission) proposes to modernize its telecommunications relay services (TRS) rules and seeks comment on phasing out the mandatory status of traditional TTY-based relay services (TTY Relay) under state TRS programs; recognizing additional forms of internet-based TRS, such as internet Protocol Speech-to-Speech (IP STS) and real-time text (RTT)-based relay as compensable forms of TRS; establishing a temporary, national certification process for analog relay providers and user registration and verification requirements; and updating or eliminating obsolete rules to all forms of TRS. Through these proposals, the Commission aims to align TRS with today's communications landscape, better serve the needs of relay users, ensure the continued availability of TRS through the transition from legacy communications network, to modern, IP-based networks, and continue to protect the integrity of the TRS program through the prevention of waste, fraud, and abuse.</t>
  </si>
  <si>
    <t>Telecommunications relay services (TRS); Quality (ICS code(s): 03.120); Telecommunication services. Applications (ICS code(s): 33.030); Telecommunication systems (ICS code(s): 33.040); Telecommunication terminal equipment (ICS code(s): 33.050)</t>
  </si>
  <si>
    <t>03.120 - Quality; 33.030 - Telecommunication services. Applications; 33.040 - Telecommunication systems; 33.050 - Telecommunication terminal equipment</t>
  </si>
  <si>
    <t>Protection of human health or safety (TBT); Quality requirements (TBT); Cost saving and productivity enhancement (TBT)</t>
  </si>
  <si>
    <r>
      <rPr>
        <sz val="11"/>
        <rFont val="Calibri"/>
      </rPr>
      <t>https://members.wto.org/crnattachments/2026/TBT/USA/26_00144_00_e.pdf
https://members.wto.org/crnattachments/2026/TBT/USA/26_00144_01_e.pdf</t>
    </r>
  </si>
  <si>
    <t>91 Federal Register (FR) 104, 2 January 2026; Title 47 Code of Federal Regulations (CFR) Part 64_x000D_
https://www.govinfo.gov/content/pkg/FR-2026-01-02/html/2025-24210.htm_x000D_
https://www.govinfo.gov/content/pkg/FR-2026-01-02/pdf/2025-24210.pdfhttps://docs.fcc.gov/public/attachments/FCC-25-79A1.pdfThis proposed rule is identified by CG Docket Nos. 03-12308-15FCC 25-79 and provides access to associated documents. The full text of the proposed rule is available from the Commission's website at https://docs.fcc.gov/public/attachments/FCC-25-79A1.pdf. Documents are also accessible from the FCC's Electronic Document Management System (EDOCS) by searching the Docket Number.</t>
  </si>
  <si>
    <t>Draft for the Use Restrictions and Labeling Requirements of Inulin Produced by Fructosyltransferase as a Food Ingredient</t>
  </si>
  <si>
    <t>This draft regulation specifies the use restrictions and labeling requirements for the inulin produced by fructosyltransferase (derived from Bacillus sp. strain 217C-11) for food purposes.</t>
  </si>
  <si>
    <r>
      <rPr>
        <sz val="11"/>
        <rFont val="Calibri"/>
      </rPr>
      <t>https://members.wto.org/crnattachments/2026/TBT/TPKM/26_00124_00_x.pdf
https://members.wto.org/crnattachments/2026/TBT/TPKM/26_00124_00_e.pdf</t>
    </r>
  </si>
  <si>
    <t>Act Governing Food Safety and Sanitation</t>
  </si>
  <si>
    <t>Argentina</t>
  </si>
  <si>
    <t>Proyecto de Resolución GMC N° 05/25 - Reglamento Técnico MERCOSUR sobre Rotulado Nutricional de Alimentos Envasados (Derogación de las Resoluciones GMC N° 44/03, 46/03, 48/06 y 40/11)</t>
  </si>
  <si>
    <t>The notified draft resolution corresponds to the updated proposal of GMC Resolution No. 46/03, establishing nutritional labelling requirements for pre-packaged foods.</t>
  </si>
  <si>
    <t>Alimentos envasados</t>
  </si>
  <si>
    <r>
      <rPr>
        <sz val="11"/>
        <rFont val="Calibri"/>
      </rPr>
      <t>https://members.wto.org/crnattachments/2026/TBT/ARG/26_00068_00_s.pdf</t>
    </r>
  </si>
  <si>
    <t>GMC Resolution No. 44/03 http://www.puntofocal.gob.ar/doc/r_gmc_26-03.pdfGMC Resolution No. 46/03 http://www.puntofocal.gob.ar/doc/r_gmc_26-03.pdfGMC Resolution No. 48/06 http://www.puntofocal.gob.ar/doc/r_gmc_26-03.pdfGMC Resolution No. 40/11 http://www.puntofocal.gob.ar/doc/r_gmc_26-03.pdfG/TBT/N/ARG/465- 2 -</t>
  </si>
  <si>
    <t>Panama</t>
  </si>
  <si>
    <t>Reglamento Técnico TECNOLOGÍA DE LOS ALIMENTOS. FRUTAS Y HORTALIZAS FRESCAS. LIMA-LIMÓN. ESPECIFICACIONES; </t>
  </si>
  <si>
    <t>The purpose of the notified Technical Regulations is to establish the following:• Technical Regulations: Food technology. Fresh fruit and vegetables. Limes and lemons. Specifications; (10 pages, in Spanish)The purpose of the notified Technical Regulations is to establish the general, quality and safety requirements that limes and lemons must meet to be consumed fresh, marketed and/or used as a raw ingredient for industrial processing.</t>
  </si>
  <si>
    <t>Frutas, hortalizas y productos derivados en general (Código(s) de la ICS: 67.080.01)</t>
  </si>
  <si>
    <t>67.080.01 - Fruits, vegetables and derived products in general</t>
  </si>
  <si>
    <r>
      <rPr>
        <sz val="11"/>
        <rFont val="Calibri"/>
      </rPr>
      <t>https://members.wto.org/crnattachments/2026/TBT/PAN/26_00080_00_s.pdf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</si>
  <si>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2003. Code of Hygienic Practice for Fresh Fruits and Vegetables. Codex Alimentarius Code of Practice, CXC 53-2003.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1999. Code of Practice for Packaging and Transport of Fresh Fruit and Vegetables. Codex Alimentarius Standard, CXC 44-1995. Codex Alimentarius Commission. Rome.</t>
  </si>
  <si>
    <t>Reglamento Técnico TECNOLOGÍA DE LOS ALIMENTOS. PRODUCTOS CÁRNICOS. CARNE DE CERDO Y SUS DERIVADOS. ESPECIFICACIONES; </t>
  </si>
  <si>
    <t>The purpose of the notified Technical Regulations is to establish the following:• Technical Regulations: Food Technology. Meat products. Meat of swine and products thereof. Specifications; (17 pages, in Spanish)The purpose of the notified Technical Regulations is to regulate sanitary aspects of the preparation of meat of swine and products thereof, both of national origin and imported, as well as their storage, distribution, sale and transport, in different establishments in the country, and to establish the safety-related requirements, conditions and sanitary measures that must be met.G/TBT/N/PAN/155- 2 -</t>
  </si>
  <si>
    <t>Carne y productos cárnicos (Código(s) de la ICS: 67.120.10)</t>
  </si>
  <si>
    <r>
      <rPr>
        <sz val="11"/>
        <rFont val="Calibri"/>
      </rPr>
      <t>https://members.wto.org/crnattachments/2026/TBT/PAN/26_00099_00_s.pdf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</si>
  <si>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t>
  </si>
  <si>
    <t>DEAS 1308:2025, Primary plastic balloon — Specification, First Edition</t>
  </si>
  <si>
    <t>This Working Draft East African Standard specifies the requirements, sampling, and test methods for primary plastic balloons including, foil/Mylar balloons This standard does not apply to LED balloons, barrage balloons, and balloon catheters.</t>
  </si>
  <si>
    <t>PLASTICS AND ARTICLES THEREOF (HS code(s): 39); Other rubber and plastics products (ICS code(s): 83.140.99); Plastic balloons; foil balloons; Mylar balloons</t>
  </si>
  <si>
    <t>39 - PLASTICS AND ARTICLES THEREOF</t>
  </si>
  <si>
    <t>83.140.99 - Other rubber and plastics products</t>
  </si>
  <si>
    <t>Consumer information, labelling (TBT); Protection of human health or safety (TBT); Protection of the environment (TBT); Quality requirements (TBT); Harmonization (TBT); Reducing trade barriers and facilitating trade (TBT)</t>
  </si>
  <si>
    <r>
      <rPr>
        <sz val="11"/>
        <rFont val="Calibri"/>
      </rPr>
      <t>https://members.wto.org/crnattachments/2026/TBT/UGA/26_00073_00_e.pdf</t>
    </r>
  </si>
  <si>
    <t>ISO 2859-1, Sampling procedures for inspection by attributes, Part 1: Sampling schemes indexed by acceptance quality limit (AQL) for lot-by-lot inspection ISO 8124-3, Safety of toys — Part 3: Migration of certain elements</t>
  </si>
  <si>
    <t>DEAS 1305:2025, Moulded Polyethylene Chemical Storage Tank — Specification, First Editions</t>
  </si>
  <si>
    <t>This Working Draft East African Standard specifies requirements, sampling and test methods for rotational and blow moulded flat bottom, upright cylindrical polyethylene chemical storage tanks for storage of chemical liquids having a maximum specific gravity of 1400 kg/m3 , designed for a service temperature of not more than 60⁰C. This Working Draft East African Standard covers the design of stationery vessels for use at atmospheric pressure intended for storage/use with liquid chemicals heated below their flash points. This standard is not applicable to underground tanks, mobile water tanks and horizontal cylindrical water tanks.</t>
  </si>
  <si>
    <t>Reservoirs, tanks, vats and similar containers, of plastics, with a capacity of &gt; 300 l (HS code(s): 392510); Other rubber and plastics products (ICS code(s): 83.140.99); polyethylene chemical storage tank</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</si>
  <si>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</si>
  <si>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https://members.wto.org/crnattachments/2026/TBT/UGA/26_00076_00_e.pdf</t>
    </r>
  </si>
  <si>
    <t>ISO 1133-1, Plastics — Determination of the melt mass-flow rate (MFR) and melt volume-flow rate (MVR) of thermoplastics — Part 1: Standard method ISO 1183-1, Plastics — Methods for determining the density of non-cellular plastics — Part 1: Immersion method, liquid pycnometer method and titration method ISO 18872, Plastics — Determination of tensile properties at high strain ratesISO 23900-3, Pigments and extenders — Methods of dispersion and assessment of dispersibility in plastics — Part 3: Determination of colouristic properties and ease of dispersion of black and colour pigments in polyethylene by two-roll milling ISO 1209-1, Rigid cellular plastics — Determination of flexural properties — Part 1: Basic bending test ISO 1209-2, Rigid cellular plastics — Determination of flexural properties — Part 2: Determination of flexural strength and apparent flexural modulus of elasticity ASTM D2837, Test Method for Obtaining Hydrostatic Design Basis for Thermoplastic Pipe Materials or Pressure Design Basis for Thermoplastic Pipe ProductsRS 128: 2019, Rotational moulded polyethylene water storage tanks — SpecificationTZS 892-1: 2019, Polyethylene tanks for storage of potable water — Part 1: SpecificationsUS 1560: 2022, Moulded polyethylene water storage tank — SpecificationIS 12701(1996), Rotational moulded polyethylene water storage tanks.ASTM D1998-21, Standard Specification for Polyethylene Upright Storage Tanks</t>
  </si>
  <si>
    <t>Implementation Rules CNCA-C11-13 of the Compulsory Certification for Retro-Reflective Markings of Carriage of the P.R.C.</t>
  </si>
  <si>
    <t>This document specifies the scope of application, certification basis standards, certification modes, certification unit division, certification application, certification implementation, post-certification supervision, certification certificate, certification marks, fees, and certification responsibilities for compulsory product certification of retro-reflective markings of carriage._x000D_
This document applies to the implementation of the compulsory product certification for retro-reflective markings of carriage.</t>
  </si>
  <si>
    <t>Retro-reflective markings of carriage (HS code(s): 851220); (ICS code(s): 43.040.20)</t>
  </si>
  <si>
    <t>851220 - Electrical lighting or visual signalling equipment for motor vehicles (excl. lamps of heading 8539)</t>
  </si>
  <si>
    <t>43.040.20 - Lighting, signalling and warning devices</t>
  </si>
  <si>
    <r>
      <rPr>
        <sz val="11"/>
        <rFont val="Calibri"/>
      </rPr>
      <t>https://members.wto.org/crnattachments/2026/TBT/CHN/26_00047_00_x.pdf</t>
    </r>
  </si>
  <si>
    <t>Implementation Rules CNCA-C11-08 of the Compulsory Certification for Motor Vehicle Indirect Vision Device of the P.R.C.</t>
  </si>
  <si>
    <t>This document specifies the scope of application, certification standards, certification modes, 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motor vehicle indirect vision device.This document applies to motor vehicle indirect vision device including motor vehicle mirrors, motorcycle rearview mirrors and camera-monitor devices, etc. </t>
  </si>
  <si>
    <t>Motor vehicle indirect vision device (HS code(s): 700910; 852859); (ICS code(s): 43.040.60)</t>
  </si>
  <si>
    <t>700910 - Rear-view mirrors, whether or not framed, for vehicles; 852859 - Monitors (excl. with TV receiver, CRT and those designed for computer use)</t>
  </si>
  <si>
    <t>43.040.60 - Bodies and body components</t>
  </si>
  <si>
    <r>
      <rPr>
        <sz val="11"/>
        <rFont val="Calibri"/>
      </rPr>
      <t>https://members.wto.org/crnattachments/2026/TBT/CHN/26_00054_00_x.pdf</t>
    </r>
  </si>
  <si>
    <t>Reglamento Técnico TECNOLOGÍA DE LOS ALIMENTOS. FRUTAS Y HORTALIZAS FRESCAS. NARANJA. ESPECIFICACIONES; </t>
  </si>
  <si>
    <t>The purpose of the notified Technical Regulations is to establish the following:• Technical Regulations: Food technology. Fresh fruit and vegetables. Orange. Specifications; (11 pages, in Spanish)The purpose of the notified Technical Regulations is to establish the general, quality and safety requirements that oranges (Citrus sinensis) must meet to be consumed fresh, marketed and/or used as a raw ingredient for industrial processing.</t>
  </si>
  <si>
    <r>
      <rPr>
        <sz val="11"/>
        <rFont val="Calibri"/>
      </rPr>
      <t>https://members.wto.org/crnattachments/2026/TBT/PAN/26_00084_00_s.pdf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</si>
  <si>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2003. Code of Hygienic Practice for Fresh Fruits and Vegetables. Codex Alimentarius Code of Practice, CXC 53-2003.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1999. Code of Practice for Packaging and Transport of Fresh Fruit and Vegetables. Codex Alimentarius Standard, CXC 44-1995. Codex Alimentarius Commission. Rome.</t>
  </si>
  <si>
    <t>Implementation Rules CNCA-C11-04 of the Compulsory Certification for Vehicles Safety-Belts of the P.R.C.</t>
  </si>
  <si>
    <t>This document specifies the scope of application, certification standards, certification modes,certification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vehicles safety-belts_x000D_
This document applies to seat belts installed on M and N class vehicles, intended for independent use by adult occupants. </t>
  </si>
  <si>
    <t>Vehicles safety-belts (HS code(s): 870821); (ICS code(s): 43.040.60)</t>
  </si>
  <si>
    <t>870821 - Safety seat belts for motor vehicles</t>
  </si>
  <si>
    <r>
      <rPr>
        <sz val="11"/>
        <rFont val="Calibri"/>
      </rPr>
      <t>https://members.wto.org/crnattachments/2026/TBT/CHN/26_00056_00_x.pdf</t>
    </r>
  </si>
  <si>
    <t>Proyecto de Norma Oficial Mexicana PROY-NOM-024-ASEA-2025, Manejo de Agua producida y/o Fluido de retorno asociado a la Exploración y Extracción de Hidrocarburos – Especificaciones de Seguridad Industrial, Seguridad Operativa y protección al medio ambiente (cancela y sustituye la Norma Oficial Mexicana NOM-143-SEMARNAT-2003, Que establece las especificaciones ambientales para el manejo de agua congénita asociada a hidrocarburos)</t>
  </si>
  <si>
    <t>The notified draft Mexican Official Standard establishes the technical criteria and specifications regarding industrial safety, operational safety and environmental protection that are to be met in the management of produced water and/or flowback fluid associated with the exploration and extraction of hydrocarbons. The Standard will apply throughout national territory and in areas where the Nation exercises sovereignty and jurisdiction, and is binding on regulated entities that manage produced water and/or flowback fluid generated in hydrocarbon exploration and extraction activities.The draft text addresses the following aspects:(a) Specifications and prior requirements for the management of produced water and/or flowback fluid.(b) Safety requirements for storage.(c) Considerations regarding the location and selection of storage tanks.(d) Inclusion of an inspection and monitoring programme for storage tanks and treatment systems.(e) Requirements for the design, selection and installation of treatment systems.(f) Considerations regarding transportation and movement by pipeline, tank car or tanker truck.(g) Maintenance, inspection and operating procedures for each system and part.(h) Guidelines for the management, reuse and discharge of waste water from the flowback fluid treatment process.(i) Detailed conformity assessment procedure for obtaining the annual compliance certificate.</t>
  </si>
  <si>
    <t>Aplica en todo el territorio nacional y zonas donde la Nación ejerza su soberanía y jurisdicción, es de observancia general y obligatoria para los Regulados que realicen el manejo de Agua producida y/o Fluido de retorno generados en las actividades de Exploración y Extracción de Hidrocarburos.</t>
  </si>
  <si>
    <r>
      <rPr>
        <sz val="11"/>
        <rFont val="Calibri"/>
      </rPr>
      <t>https://members.wto.org/crnattachments/2026/TBT/MEX/26_00071_00_s.pdf</t>
    </r>
  </si>
  <si>
    <t>The following existing regulatory documents, or those replacing or amending them, must be consulted in order to correctly implement the notified draft Mexican Official Standard:• Norma Oficial Mexicana NOM-001-SEMARNAT-2021, Que establece los límites permisibles de contaminantes en las descargas de aguas residuales en cuerpos receptores propiedad de la nación, published in the Official Journal on 11 March 2022.• Norma Mexicana NMX-AA-117-SCFI-2001, Análisis de Agua - Determinación de Hidrocarburos Totales del Petróleo (HTP´s) en aguas naturales, potables, residuales y residuales tratadas - Método de Prueba. Notice of entry into force published in the Official Journal on 21 September 2001.• Norma Mexicana NMX-AA-034-SCFI-2015, Análisis de Agua - Medición de sólidos y sales disueltas en aguas naturales, residuales y residuales tratadas-Método de prueba (cancela a la NMX-AA-034-SCFI2001). Notice of entry into force published in the Official Journal on 18 April 2016.• Norma Mexicana NMX-AA-115-SCFI-2015, Análisis de Agua - Criterios Generales para el Control de la Calidad de Resultados Analíticos - (cancela a la NMX-AA-115-SCFI-2001). Notice of entry into force published in the Official Journal on 16 October 2015.G/TBT/N/MEX/553- 3 -• Lineamientos para la protección y conservación de las aguas nacionales en actividades de exploración y extracción de hidrocarburos en yacimientos no convencionales, issued by the National Water Commission and published in the Official Journal on 30 August 2017.• Disposiciones administrativas de carácter general que establecen los Lineamientos para Informar la ocurrencia de incidentes y accidentes a la Agencia Nacional de Seguridad Industrial y de Protección al Medio Ambiente del Sector Hidrocarburos, published in the Official Journal on 4 November 2016, and amendments thereto.• Disposiciones administrativas de carácter general que establecen los Lineamientos para la elaboración de los protocolos de respuesta a emergencias en las actividades del Sector Hidrocarburos, published in the Official Journal on 22 March 2019, and amendments thereto.• Disposiciones administrativas de carácter general que establecen los Lineamientos aplicables a la Construcción y Mantenimiento de Pozos para la Exploración y Extracción de Hidrocarburos, published in the Official Journal on 20 December 2024.• Disposiciones administrativas de carácter general aplicables al diseño, construcción, operación y taponamiento de Pozos de Disposición, published in the Official Journal on 20 September 2021.</t>
  </si>
  <si>
    <t>Reglamento Técnico TECNOLOGÍA DE LOS ALIMENTOS. FRUTAS Y HORTALIZAS FRESCAS. MANGO. ESPECIFICACIONES; </t>
  </si>
  <si>
    <t>The purpose of the notified Technical Regulations is to establish the following:• Technical Regulations: Food technology. Fresh fruit and vegetables. Mango. Specifications; (10 pages, in Spanish)The purpose of the notified Technical Regulations is to establish the general, quality and safety requirements that mangoes (Mangifera indica) must meet to be consumed fresh, marketed and/or used as a raw ingredient for industrial processing.</t>
  </si>
  <si>
    <r>
      <rPr>
        <sz val="11"/>
        <rFont val="Calibri"/>
      </rPr>
      <t>https://members.wto.org/crnattachments/2026/TBT/PAN/26_00082_00_s.pdf</t>
    </r>
  </si>
  <si>
    <t>Implementation Rules CNCA-C11-12 of the Compulsory Certification for Automobile Seats and Head Restraints of the P.R.C.</t>
  </si>
  <si>
    <t>This document specifies the scope of application, certification standards, certification modes, 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automotive seats and head restraints._x000D_
This document applies to seats and headrests of category M and N vehicles.</t>
  </si>
  <si>
    <t>Automobile seats and head restraints (HS code(s): 940120; 94019); (ICS code(s): 43.040.60)</t>
  </si>
  <si>
    <t>940120 - Seats for motor vehicles; 94019 - - Parts :</t>
  </si>
  <si>
    <r>
      <rPr>
        <sz val="11"/>
        <rFont val="Calibri"/>
      </rPr>
      <t>https://members.wto.org/crnattachments/2026/TBT/CHN/26_00058_00_x.pdf</t>
    </r>
  </si>
  <si>
    <t>Proyecto de Norma Oficial Mexicana PROY-NOM-025-ASEA-2025, Distribución de petrolíferos para aeronaves en aeródromos</t>
  </si>
  <si>
    <t>The notified draft Mexican Official Standard establishes the technical specifications and requirements regarding industrial safety, operational safety and environmental protection that are to be met in respect of the design, start of operations, construction, operation, maintenance, and termination of operations of supply vehicles and facilities in aerodromes. The Standard will apply throughout national territory and in areas where the Nation exercises sovereignty and jurisdiction, and is binding on regulated entities engaged in the distribution of petroleum products for aircraft in aerodromes.The draft text addresses the following aspects:(a) Structure in accordance with the stages of development of the project (design, start of operations, construction, pre-start up, operation and maintenance, and end of operations).(b) Establishment of technical requirements and specifications for vehicles and facilities used to supply petroleum products for aircraft.(c) Operating procedures for supplying petroleum products for aircraft using supply vehicles and facilities, and for loading and storing these products.(d) Activities relating to the operations manual and the annual review and maintenance programme.Regulated entities shall show compliance with this draft Mexican Official Standard by obtaining start-of-operations, design, construction, and operation and maintenance certificates, as well as an end-of-operations report or notice, for the distribution of petroleum products for aircraft in aerodromes, thus guaranteeing that this activity is carried out safely.</t>
  </si>
  <si>
    <t>Aplica en todo el territorio nacional y zonas donde la Nación ejerza su soberanía y jurisdicción y es de observancia general y obligatoria para los Regulados que realicen la actividad de Distribución de Petrolíferos para Aeronaves en Aeródromos, en las modalidades siguientes:a) Distribución y Suministro de Petrolíferos para Aeronaves mediante Auto-tanque Desde el punto de salida de la Instalación de Almacenamiento de Petrolíferos para Aeronaves, incluyendo el traslado, hasta el punto de interconexión del Auto-tanque con la Aeronave.b) Suministro de Petrolíferos para Aeronaves a través de Dispensador Desde la salida de la válvula del hidrante en el Aeródromo hasta el punto de interconexión del Dispensador con la Aeronave.c) Sistema de almacenamiento y Suministro de Petrolíferos para Aeronaves en Aeródromos Desde el punto de interconexión para el recibo del Petrolífero para Aeronave, incluyendo el Sistema de almacenamiento hasta el punto de interconexión del Sistema de Suministro con la Aeronave.</t>
  </si>
  <si>
    <r>
      <rPr>
        <sz val="11"/>
        <rFont val="Calibri"/>
      </rPr>
      <t>https://members.wto.org/crnattachments/2026/TBT/MEX/26_00069_00_s.pdf</t>
    </r>
  </si>
  <si>
    <t>The following existing regulatory documents, or those replacing or amending them, must be consulted in order to correctly implement the notified draft Mexican Official Standard:• Norma Oficial Mexicana NOM-093-SCFI-2020 Válvulas de relevo de presión (Seguridad, seguridad-alivio y alivio) operadas por resorte y piloto; fabricadas de acero y bronce (cancela a la NOM-093-SCFI-1994). Published in the Official Journal on 25 November 2021.G/TBT/N/MEX/551- 3 -• Norma Oficial Mexicana NOM-001-SEDE-2012 Instalaciones Eléctricas (utilización). Published in the Official Journal on 29 November 2012.• Norma Oficial Mexicana NOM-001-STPS-2008 Edificios, locales, instalaciones y áreas en los centros de trabajo. Condiciones de seguridad. Published in the Official Journal on 24 November 2008.• Norma Oficial Mexicana NOM-002-STPS-2010 Condiciones de seguridad-Prevención y protección contra incendios en los centros de trabajo. Published in the Official Journal on 9 December 2010.• Norma Oficial Mexicana NOM-026-STPS-2008 Colores y señales de seguridad e higiene, e identificación de riesgos por fluidos conducidos en tuberías. Published in the Official Journal on 25 November 2008.• Norma Oficial Mexicana NOM-044-SEMARNAT-2017 Que establece los límites máximos permisibles de emisión de monóxido de carbono, óxidos de nitrógeno, hidrocarburos no metano, hidrocarburos no metano más óxidos de nitrógeno, partículas y amoniaco, provenientes del escape de motores nuevos que utilizan diésel como combustible y que se utilizarán para la propulsión de vehículos automotores con peso bruto vehicular mayor a 3,857 kilogramos, así como del escape de vehículos automotores nuevos con peso bruto vehicular mayor a 3,857 kilogramos equipados con este tipo de motores. Published in the Official Journal on 19 February 2018.• Norma Oficial Mexicana NOM-079-SEMARNAT-1994 Que establece los límites máximos permisibles de emisión de ruido de los vehículos automotores nuevos en planta y su método de medición. Published in the Official Journal of 12 January 1995.• Norma Mexicana NMX-B-482-CANACERO-2016 Industria siderúrgica-capacitación, calificación y certificación de personal en ensayos no destructivos. Notice of entry into force published in the Official Journal on 20 October 2016.• Norma Mexicana NMX-EC-17024-IMNC-2014 Evaluación de la conformidad - Requisitos generales para los organismos que realizan certificación de personas. Notice of entry into force published in the Official Journal on 6 June 2014.• Disposiciones Administrativas de carácter general que establecen los Lineamientos para la elaboración de los protocolos de respuesta a emergencias en las actividades del Sector Hidrocarburos and amendments thereto. Published in the Official Journal on 22 March 2019.• ISO 1825:2018 Rubber hoses and hose assemblies for aircraft ground fuelling and defuelling - Specification.• ISO 8504-1:2019 Preparation of steel substrates before application of paints and related products - Surface preparation methods.• ISO 9712:2021 Non-destructive testing - Qualification and certification of NDT personnel.• ISO 12944-5:2019 Paints and varnishes - Corrosion protection of steel structures by protective paint systems - Part 5: Protective paint systems.• ISO 17024:2012 Conformity assessment - General requirements for bodies operating certification of persons.• API 570, 2016 Piping Inspection Code: In-service Inspection, Rating, Repair, and Alteration of Piping Systems.• API 600, 2021 Steel Gate Valves - Flanged and Butt-welding Ends, Bolted Bonnets.• API 602, 2022 Gate, Globe, and Check Valves for Sizes DN 100 (NPS 4) and Smaller for the Petroleum and Natural Gas Industries.• API 607/6FA, 2022 Fire Test for Quarter-turn Valves and Valves Equipped with Non-metallic Seats.G/TBT/N/MEX/551- 4 -• API 650 Welded Steel Tanks for Oil Storage.• ASME B16.5, 2020 Pipe Flanges and Flanged Fittings.• ASME B16.10, 2023 Face-to-Face and End-to-End Dimensions of Valves.• ASME B16.11, 2021 Forged Fittings, Socket-Welding and Threaded.• ASME B16.47 Series A, 2020 Large Diameter Steel Flanges: NPS 26 through NPS 60, Metric/Inch Standard.• ASME B31.3, 2022 Process Piping.• ASME Section IX Qualification Standard for Welding, Brazing, and Fusing Procedures; Welders; Brazers; and Welding, Brazing, and Fusing Operators.• ASTM A53/A53M, 2022 Standard Specification for Pipe, Steel, Black and Hot-Dipped, Zinc-Coated, Welded and Seamless.• ASTM A193, 2024 Standard Specification for Alloy-Steel and Stainless Steel Bolting for High Temperature or High Pressure Service and Other Special Purpose Applications. ASTM D2276, 2022 Standard Test Method for Particulate Contaminant in Aviation Fuel by Line Sampling.• EI 1529, 2014 Aviation fuelling hose and hose assemblies.• EI 1541, 2016 Requirements for internal protective coating systems used in aviation fuel handling systems.• EI 1542, 2012 Identification markings for dedicated aviation fuel manufacturing and distribution facilities, airport storage and mobile fuelling equipment.• EI 1581, 2024 Specifications and laboratory qualification procedures for aviation fuel filter/water separators.• EI 1582, 2011 Specification for similarity for EI 1581 aviation jet fuel filter/separators.• EI 1583, 2020 Laboratory tests and minimum performance levels for aviation fuel filter monitors, 6th edition.• EI 1588, 2022 Laboratory tests and minimum performance levels for aviation fuel water barrier filters.• EI 1590, 2014 Specifications and qualification procedures for aviation fuel microfilters.• EI 1596, 2019 Design and construction of aviation fuel filter vessels. 4.39. EI 1598, 2012 Design, functional requirements and laboratory testing protocols for electronic sensors to monitor free water and/or particulate matter in aviation fuel.• EI 1599, 2017 Laboratory tests and minimum performance levels for aviation fuel dirt defence filters.• JIG 1 Aviation Fuel Quality Controls and Operating Standards for Into-Plane Fuelling Services, 2021.• MIL-PRF-4556, 1998 Performance Specification: Coating Kit, Epoxy, for Interior of Steel Fuel Tanks.• NFPA 30, 2024 Flammable and Combustible Liquids Code.• SAE AS5877, 2001 Detailed Specification for Aircraft Pressure Refueling Nozzle.• UL 142, 2021 Steel Aboveground Tanks for Flammable and Combustible Liquids.• UL 2085, 2010 Protected Aboveground Tanks for Flammable and Combustible Liquids.</t>
  </si>
  <si>
    <t>Reglamento Técnico TECNOLOGÍA DE LOS ALIMENTOS. PRODUCTOS LÁCTEOS. QUESO BLANCO PANAMÁ. ESPECIFICACIONES; </t>
  </si>
  <si>
    <t>The purpose of the notified Technical Regulations is to establish the following:• Technical Regulations: Food technology. Dairy products. Panamanian white cheese. Specifications; (7 pages, in Spanish)The notified Technical Regulations establish the technical and sanitary provisions for Panamanian white cheese. It applies to the manufacturing, handling, distribution and marketing of white cheese made from domestically-produced liquid milk.</t>
  </si>
  <si>
    <t>Queso (Código(s) de la ICS: 67.100.30)</t>
  </si>
  <si>
    <t>67.100.30 - Cheese</t>
  </si>
  <si>
    <r>
      <rPr>
        <sz val="11"/>
        <rFont val="Calibri"/>
      </rPr>
      <t>https://members.wto.org/crnattachments/2026/TBT/PAN/26_00093_00_s.pdf</t>
    </r>
  </si>
  <si>
    <t>G/TBT/N/PAN/151- 2 - •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</si>
  <si>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DEAS 1307:2025, Plastic cutlery — Specification, First Edition</t>
  </si>
  <si>
    <t>This Committee Draft East Africa Standard specifies requirements, sampling and test methods for single use plastic cutlery, which are intended for use in contact with food and drinks up to a maximum service temperature of 100 ˚C. The Committee Draft East Africa Standard does not cover biodegradable single-use plastic cutlery.</t>
  </si>
  <si>
    <t>Tableware and kitchenware, of plastics (HS code(s): 392410); Other rubber and plastics products (ICS code(s): 83.140.99); Disposable plastic cutlery</t>
  </si>
  <si>
    <t>392410 - Tableware and kitchenware, of plastics</t>
  </si>
  <si>
    <r>
      <rPr>
        <sz val="11"/>
        <rFont val="Calibri"/>
      </rPr>
      <t>https://members.wto.org/crnattachments/2026/TBT/UGA/26_00074_00_e.pdf</t>
    </r>
  </si>
  <si>
    <t>EAS 1086, Plastics codes for resin identification on plastic productsASTM D790, Standard Test Methods for Flexural Properties of Unreinforced and Reinforced Plastics and Electrical Insulating MaterialsISO 11737-1:2018, Sterilization of health care products — Microbiological methodsGB 18006-2008, General requirement of disposable plastic tablewareUS 1675:2017, Determination of overall migration of constituents of plastic materials and articles intended to come in contact with foodstuffs — Method of analysisUS 1659:2017, Materials in contact with food — Requirements for packaging materials</t>
  </si>
  <si>
    <t>Implementation Rules CNCA-C05-01:2025 of the Compulsory Product Certification Electric Tools of the P.R.C.</t>
  </si>
  <si>
    <t>This document specifies the scope of application, certification basis standards, certification modes, certification unit division, certification application, certification implementation, post-certification supervision, certification certificates, certification marks, fees, and certification responsibilities for compulsory product certification of electric tools._x000D_
This document applies to the implementation of the compulsory product certification for electric tools.</t>
  </si>
  <si>
    <t>Electric tools (HS code(s): 84671; 846721; 846729); (ICS code(s): 25.140.20; 33.100)</t>
  </si>
  <si>
    <t>846721 - Drills of all kinds for working in the hand, with self-contained electric motor; 846729 - Electromechanical tools for working in the hand, with self-contained electric motor (excl. saws and drills); 84671 - - Pneumatic:</t>
  </si>
  <si>
    <t>25.140.20 - Electric tools; 33.100 - Electromagnetic compatibility (EMC)</t>
  </si>
  <si>
    <r>
      <rPr>
        <sz val="11"/>
        <rFont val="Calibri"/>
      </rPr>
      <t>https://members.wto.org/crnattachments/2026/TBT/CHN/26_00050_00_x.pdf</t>
    </r>
  </si>
  <si>
    <t>Implementation Rules CNCA-C06-01:2025 of Compulsory Product Certification  Electric Welding Machine of the P.R.C.</t>
  </si>
  <si>
    <t>This document specifies the scope of application, certification basis standards, certification modes, certification unit division, certification application, certification implementation, post-certification supervision, certification certificates, CCC marks, fees, and certification responsibilities for compulsory product certification of electric welding machine._x000D_
This document applies to the implementation of compulsory product certification for Electric Welding Machine.</t>
  </si>
  <si>
    <t>Electric welding machine (HS code(s): 845640; 85153; 851580); (ICS code(s): 25.160.30)</t>
  </si>
  <si>
    <t>85153 - - Machines and apparatus for arc (including plasma arc) welding of metals:; 851580 - Electric machines and apparatus for laser or other light or photon beam, ultrasonic, electron beam, magnetic pulse or plasma arc welding; electric machines and apparatus for hot spraying of metals, metal carbides or cermets (excl. metal spray guns specified elsewhere); 845640 - Machine tools for working any material by removal of material, operated by plasma arc processes</t>
  </si>
  <si>
    <t>25.160.30 - Welding equipment</t>
  </si>
  <si>
    <r>
      <rPr>
        <sz val="11"/>
        <rFont val="Calibri"/>
      </rPr>
      <t>https://members.wto.org/crnattachments/2026/TBT/CHN/26_00052_00_x.pdf</t>
    </r>
  </si>
  <si>
    <t>Implementation Rules CNCA-C02-02：2025 of Thermal-links and Fuse-links of the P.R.C.</t>
  </si>
  <si>
    <t>This document specifies the scope of application, certification basis standards, certification modes, certification unit division, certification application, certification implementation, post-certification supervision, certification certificates, certification marks, fees, and certification responsibilities for compulsory product certification of thermal-links, cartridge fuse-links and sub-miniature fuse-links of Miniature fuses._x000D_
This document applies to the implementation of the compulsory product certification for  Thermal-links, Cartridge fuse-links and Sub-miniature fuse-links of Miniature fuses.</t>
  </si>
  <si>
    <t>Thermal-links, cartridge fuse-links and sub-miniature fuse-links of miniature fuses (HS code(s): 853610); (ICS code(s): 29.120.50)</t>
  </si>
  <si>
    <t>853610 - Fuses for a voltage &lt;= 1.000 V</t>
  </si>
  <si>
    <t>29.120.50 - Fuses and other overcurrent protection devices</t>
  </si>
  <si>
    <r>
      <rPr>
        <sz val="11"/>
        <rFont val="Calibri"/>
      </rPr>
      <t>https://members.wto.org/crnattachments/2026/TBT/CHN/26_00053_00_x.pdf</t>
    </r>
  </si>
  <si>
    <t>Proyecto de Norma Oficial Mexicana PROY-NOM-023-ASEA-2025, Estaciones de Servicio con fin Específico para Expendio al Público de gasolinas y/o diésel para Vehículos Automotores (cancela a la NOM-005-ASEA-2016, Diseño, construcción, operación y Mantenimiento de Estaciones de Servicio para almacenamiento y expendio de diésel y gasolinas).</t>
  </si>
  <si>
    <t>The notified draft Official Mexican Standard establishes the technical specifications and requirements regarding industrial safety, operational safety and environmental protection, which must be applied during the design, construction, operation and maintenance stages, as well as the pre-lease security review of service stations for the purpose of selling gasoline and/or diesel for motor vehicles, which shall apply throughout the national territory and areas where the Nation exercises its sovereignty and jurisdiction, shall be generally enforced and shall be mandatory for all Regulated Persons undertaking the design, construction, operation and maintenance stages, as well as the pre-lease security review of service stations for the purpose of selling gasoline and/or diesel for motor vehicles.The draft text addresses the following aspects:(a) Requirements for the design and construction stages by discipline: civil, mechanical and electrical engineering and safety systems.(b) Update of the manufacturing materials for double-walled storage tanks.(c) Preparation of a project manual, containing plans and technical specifications with regard to civil, mechanical and electrical engineering and safety systems.(d) Risk scenarios and interactions to be evaluated as part of the risk analysis for the hydrocarbons sector.(e) Requirements for preparing a mechanical integrity report for each storage tank and for the pipelines.(f) Requirements for undertaking the pre-lease security review.(g) Environmental protection specifications for site preparation and construction.(h) Safety measures that must be included in the service station operation and maintenance procedures.(i) Requirements for evaluating the mechanical integrity of the storage tank and determining how long it may continue to used after the expiration date specified in its manufacturing certificate.(j) Requirements for the reinforcement or construction of double-walled storage tanks through on-site conversion.(k) Requirements to demonstrate the professional competence of service station supervisors.(l) Conformity assessment procedure, detailed by stage, for obtaining the design, construction, operation and maintenance certificates.(m) Requirements for submitting the operation and maintenance certificates to the Agency.</t>
  </si>
  <si>
    <t>Aplica en todo el territorio nacional y zonas donde la Nación ejerza su soberanía y jurisdicción y es de observancia general y obligatoria para todos los Regulados que lleven a cabo las etapas de Diseño, Construcción, Operación y Mantenimiento, así como la Revisión de Seguridad de Pre-arranque de Estaciones de Servicio con fin Específico para Expendio al Público de gasolinas y/o diésel para Vehículos Automotores.</t>
  </si>
  <si>
    <r>
      <rPr>
        <sz val="11"/>
        <rFont val="Calibri"/>
      </rPr>
      <t>https://members.wto.org/crnattachments/2026/TBT/MEX/26_00070_00_s.pdf</t>
    </r>
  </si>
  <si>
    <t>The following existing regulatory documents, or those replacing or amending them, must be consulted in order to correctly implement the notified draft Mexican Official Standard (NOM):• NOM-001-SEDE-2012, Instalaciones eléctricas (utilización). Published in the Official Journal on 29 November 2012, and amendments thereto.• NOM-005-SCFI-2017, Instrumentos de medición-Sistema para medición y despacho de gasolina y otros combustibles líquidos con un gasto máximo de 250 L/min-Especificaciones, métodos de prueba y de verificación (Annulling NOM-005-SCFI-2011). Published in the Official Journal on 10 October 2018, and amendments thereto.</t>
  </si>
  <si>
    <t>Proyecto de Resolución GMC Nº 03/25 Rev. 1 - Reglamento Técnico MERCOSUR para Rotulado de Alimentos Envasados (Derogación de la Resolución GMC N°06/94 y 26/03)</t>
  </si>
  <si>
    <t>The notified draft resolution corresponds to GMC Resolutions No. 26/03 and No. 06/94, establishing general labelling requirements for food packaged in the absence of the consumer, including specifications to improve the readability of the information.</t>
  </si>
  <si>
    <r>
      <rPr>
        <sz val="11"/>
        <rFont val="Calibri"/>
      </rPr>
      <t>https://members.wto.org/crnattachments/2026/TBT/ARG/26_00066_00_s.pdf</t>
    </r>
  </si>
  <si>
    <t>GMC Resolution No. 26/03 http://www.puntofocal.gob.ar/doc/r_gmc_26-03.pdfGMC Resolution No. 06/94 http://www.puntofocal.gob.ar/doc/r_gmc_55-97.pdf</t>
  </si>
  <si>
    <t>Reglamento Técnico TECNOLOGÍA DE LOS ALIMENTOS. PRODUCTOS LÁCTEOS. QUESO NO MADURADO INCLUIDO QUESO FRESCO. ESPECIFICACIONES; </t>
  </si>
  <si>
    <t>The purpose of the notified Technical Regulations is to establish the following:• Technical Regulations: Food technology. Dairy products. Unripened or uncured cheese, including fresh cheese. Specifications; (7 pages, in Spanish)The notified Technical Regulations establish the technical and sanitary provisions for unripened or uncured cheese, including fresh cheese. They apply to the manufacturing, handling, distribution and marketing of these products.</t>
  </si>
  <si>
    <r>
      <rPr>
        <sz val="11"/>
        <rFont val="Calibri"/>
      </rPr>
      <t>https://members.wto.org/crnattachments/2026/TBT/PAN/26_00092_00_s.pdf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</si>
  <si>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</si>
  <si>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Implementation Rules CNCA-C11-07 of the Compulsory Certification for Motor Vehicle External Lighting and Light Signaling Devices of the P.R.C.</t>
  </si>
  <si>
    <t>This document specifies the scope of application, certification standards, certification modes, certification unit division, principles for classifying manufacturers, certification application, certification implementation, post-certification supervision, certification certificates, certification marks, fees, certification responsibilities, and detailed certification implementation rules for compulsory product certification of motor vehicle external lighting and light signaling devices_x000D_
This document applies to motor vehicle external lighting and light signaling devices. </t>
  </si>
  <si>
    <t>Motor vehicle external lighting and light signaling devices (HS code(s): 851220; 851290); (ICS code(s): 43.040.20)</t>
  </si>
  <si>
    <t>851220 - Electrical lighting or visual signalling equipment for motor vehicles (excl. lamps of heading 8539); 851290 - Parts of electrical lighting or signalling equipment, windscreen wipers, defrosters and demisters of a kind used for cycles and motor vehicles, n.e.s.</t>
  </si>
  <si>
    <r>
      <rPr>
        <sz val="11"/>
        <rFont val="Calibri"/>
      </rPr>
      <t>https://members.wto.org/crnattachments/2026/TBT/CHN/26_00055_00_x.pdf</t>
    </r>
  </si>
  <si>
    <t>Draft of National Technical Regulation for Iris biometrics</t>
  </si>
  <si>
    <t>This draft National Technical Regulation stipulates technical requirements on iris biometrics in compliance with Identity Law of Viet NamThis draft National Technical Regulation applies to:- Police officers of relevant authorities and localities who directly responsible for the collection, management and use of the iris biometric data for the implement the Identity Law, - Organizations and individuals involved in the procurement, importation, trading, production and manufacture of iris imaging devices for the implementation the Identity Law.</t>
  </si>
  <si>
    <t>Iris imaging device</t>
  </si>
  <si>
    <r>
      <rPr>
        <sz val="11"/>
        <rFont val="Calibri"/>
      </rPr>
      <t>https://members.wto.org/crnattachments/2025/TBT/VNM/25_09254_00_x.pdf</t>
    </r>
  </si>
  <si>
    <t>- Identity Law of Viet Nam – Law no. 26/2023/QH15 dated November 27, 2023;- ICAO 9303;- ANSI/NIST-ITL 1-2011, revised in 2015;- ISO/IEC 19794-6: Iris image data- ISO/IEC 29794-6: Information technology — Biometric sample quality — Iris image data;- ANSI INCITS 379: Iris image interchange format;- ISO/IEC 39794-6: Information technology — Extensible biometric data interchange formats — Iris image data;- IEC 62471, IEC 60825-1.</t>
  </si>
  <si>
    <t>Reglamento Técnico TECNOLOGÍA DE LOS ALIMENTOS. CEREALES, GRANOS Y HARINAS. ARROZ EN CÁSCARA. ESPECIFICACIONES; </t>
  </si>
  <si>
    <t>The purpose of the notified Technical Regulations is to establish the following:• Technical Regulations: Food technology. Cereals, grains and flours. Rice in the husk. Specifications; (17 pages, in Spanish)The notified Technical Regulations establish the quality requirements that rice in the husk (Oryza sativa) must meet.</t>
  </si>
  <si>
    <t>Cereales, leguminosas y productos derivados (Código(s) de la ICS: 67.060)</t>
  </si>
  <si>
    <r>
      <rPr>
        <sz val="11"/>
        <rFont val="Calibri"/>
      </rPr>
      <t>https://members.wto.org/crnattachments/2026/TBT/PAN/26_00078_00_s.pdf</t>
    </r>
  </si>
  <si>
    <t>• FAO and WHO. 1995. Codex General standard for contaminants and toxins in food and feed. Codex Alimentarius Standard, CXS 193-1995. Codex Alimentarius Commission. Rome.• FAO and WHO. 1969. General Principles of Food Hygiene. Codex Alimentarius Code of Practice, No. CXC 1-1969. Codex Alimentarius Commission. Rome.• FAO and WHO. 1997. Principles and Guidelines for the Establishment and Application of Microbiological Criteria Related to Foods. Codex Alimentarius Guidelines, CXG 21-1997. Codex Alimentarius Commission. Rome.• FAO and WHO. 1999. Recommended Methods of Analysis and Sampling. Codex Alimentarius Standard, No. CXS 234-1999. Codex Alimentarius Commission. Rome.• FAO and WHO. 1995. Standard for rice. Codex Alimentarius Standard, No. CXS 198-1995. Codex Alimentarius Commission. Rome.</t>
  </si>
  <si>
    <t>Reglamento Técnico TECNOLOGÍA DE LOS ALIMENTOS. PRODUCTOS LÁCTEOS. HELADO. ESPECIFICACIONES; </t>
  </si>
  <si>
    <t>The purpose of the notified Technical Regulations is to establish the following:• Technical Regulations: Food technology. Dairy products. Ice cream. Specifications; (8 pages, in Spanish)The notified Technical Regulations establish the quality, organoleptic, health and technical requirements that ice cream intended for human consumption must meet. The Regulations define classifications, characteristics, and verification, production, surveillance, import, marketing and distribution procedures of the product, whether of national origin or imported.</t>
  </si>
  <si>
    <t>Helados y elaboración de helados (Código(s) de la ICS: 67.100.40)</t>
  </si>
  <si>
    <t>67.100.40 - Ice cream and ice confectionery</t>
  </si>
  <si>
    <r>
      <rPr>
        <sz val="11"/>
        <rFont val="Calibri"/>
      </rPr>
      <t>https://members.wto.org/crnattachments/2026/TBT/PAN/26_00095_00_s.pdf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</si>
  <si>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</si>
  <si>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Implementation Rules CNCA-C11-14 of the Compulsory Certification for Vehicle Travelling Data Recorder the P.R.C.</t>
  </si>
  <si>
    <t>This document specifies the scope of application,certification basis standards, certification modes, certification unit division, certification application, certification implementation, post-certification supervision, certification certificates, CCC marks, fees, and certification responsibilities for compulsory product certification of vehicle travelling data recorder._x000D_
This document applies to the implementation of the compulsory product certification for Vehicle travelling data recorder.</t>
  </si>
  <si>
    <t>Vehicle travelling data recorder (HS code(s): 910690); (ICS code(s): 43.040.01)</t>
  </si>
  <si>
    <t>910690 - Time of day recording apparatus and apparatus for measuring, recording or otherwise indicating intervals of time, with clock or watch movement or with synchronous motor (excl. clocks of heading 9101 to 9105, time registers and time recorders)</t>
  </si>
  <si>
    <t>43.040.01 - Road vehicle systems in general</t>
  </si>
  <si>
    <r>
      <rPr>
        <sz val="11"/>
        <rFont val="Calibri"/>
      </rPr>
      <t>https://members.wto.org/crnattachments/2026/TBT/CHN/26_00057_00_x.pdf</t>
    </r>
  </si>
  <si>
    <t>DEAS 1306:2025, Plastic comb — Specification, First Edition</t>
  </si>
  <si>
    <t>This Working Draft East African Standard specifies requirements, sampling, and test methods for plastic combs. This standard covers personal grooming combs (such as fine-toothed, wide-toothed and styling combs), hair polish comb, barber combs, and animal grooming combs (for example, plastic curry combs with grip handles or straps).</t>
  </si>
  <si>
    <t>Combs, hair-slides and the like of hard rubber or plastics (HS code(s): 961511); Other rubber and plastics products (ICS code(s): 83.140.99); Plastic comb</t>
  </si>
  <si>
    <t>961511 - Combs, hair-slides and the like of hard rubber or plastics</t>
  </si>
  <si>
    <r>
      <rPr>
        <sz val="11"/>
        <rFont val="Calibri"/>
      </rPr>
      <t>https://members.wto.org/crnattachments/2026/TBT/UGA/26_00075_00_e.pdf</t>
    </r>
  </si>
  <si>
    <t>ISO 178, Plastics — Determination of flexural properties EAS 1086, Plastics — Codes for resin identification on plastic products ISO 2859-1, Sampling procedures for inspection by attributes, Part 1: Sampling schemes indexed by acceptance quality limit (AQL) for lot-by-lot inspectionASTM D1822 – Standard Test Method for Tensile-Impact Energy to Break Plastic SpecimensASTM D1525-25, Standard Test Method for Vicat Softening Temperature of PlasticsIEC 60695-10-2, Fire hazard testing - Part 10-2: Abnormal heat - Ball pressure test method</t>
  </si>
  <si>
    <t>Reglamento Técnico TECNOLOGÍA DE LOS ALIMENTOS. PRODUCTOS CÁRNICOS. PRODUCTOS CÁRNICOS ELABORADOS. ESPECIFICACIONES; </t>
  </si>
  <si>
    <t>The purpose of the notified Technical Regulations is to establish the following:• Technical Regulations: Food technology. Meat products. Processed meat products. Specifications; (21 pages, in Spanish)The notified Technical Regulations establish the specifications that processed meat products, including those of poultry, must meet.</t>
  </si>
  <si>
    <r>
      <rPr>
        <sz val="11"/>
        <rFont val="Calibri"/>
      </rPr>
      <t>https://members.wto.org/crnattachments/2026/TBT/PAN/26_00098_00_s.pdf</t>
    </r>
  </si>
  <si>
    <t>Reglamento Técnico TECNOLOGÍA DE LOS ALIMENTOS. PRODUCTOS LÁCTEOS. EVALUACIÓN DE LA CONFORMIDAD; </t>
  </si>
  <si>
    <t>The purpose of the notified Technical Regulations is to establish the following:• Technical Regulations: Food technology. Milk products. Conformity assessment; (8 pages, in Spanish)The purpose of the notified Technical Regulations is to establish the conformity assessment procedures applicable to milk products, in order to verify compliance with the current Technical Regulations, to protect consumer health, and to guarantee fair trade practices in the territory of the Republic of Panama.G/TBT/N/PAN/153- 2 -</t>
  </si>
  <si>
    <t>Leche y productos lácteos (Código(s) de la ICS: 67.100)</t>
  </si>
  <si>
    <r>
      <rPr>
        <sz val="11"/>
        <rFont val="Calibri"/>
      </rPr>
      <t>https://members.wto.org/crnattachments/2026/TBT/PAN/26_00096_00_s.pdf</t>
    </r>
  </si>
  <si>
    <t>Amendment of the grading criteria for bull (beef cattle) and boar for breeding</t>
  </si>
  <si>
    <t>This is to notify the proposed revision of the grading criteria for bull (beef cattle) and boar used for breeding in Japan. The grading criteria related to breed, ability, and body type have been set respectively, and only the criteria of ability, which is not applied to imported bull and boar, will be revised in the proposed revision. The background is as follows:Males of domesticated animals used for breeding shall obtain a breeding certificate from the Minister of Agriculture, Forestry and Fisheries in accordance with the Act on Improvement and Increased Production of Livestock.In the breeding certificate, grades according to breed, ability and body type are described, and the grades are determined based on the criteria published by MAFF.The grading criteria for bull (beef cattle) and boar will be revised to conform with the Livestock Improvement and Growth Target published in April 2025.</t>
  </si>
  <si>
    <t>Bull (beef cattle) and boar for breeding; Live bovine animals (HS 0102); Live swine (HS 0103)</t>
  </si>
  <si>
    <t>0103 - Live swine; 0102 - Live bovine animals</t>
  </si>
  <si>
    <t>To promote the improvement and breeding of livestock.</t>
  </si>
  <si>
    <r>
      <rPr>
        <sz val="11"/>
        <rFont val="Calibri"/>
      </rPr>
      <t>https://members.wto.org/crnattachments/2026/TBT/JPN/26_00072_00_x.pdf
https://members.wto.org/crnattachments/2026/TBT/JPN/26_00072_01_x.pdf</t>
    </r>
  </si>
  <si>
    <t>This revision is to be published in the Official Gazette, "KANPO". (Available in Japanese)Act on Improvement and Increased Production of Livestockhttps://laws.e-gov.go.jp/law/325AC0000000209 Ministerial Order for enforcement of the Act on Improvement and Increased Production of Livestockhttps://laws.e-gov.go.jp/law/325M50010000096/20201001_502M60000200064</t>
  </si>
  <si>
    <t>Reglamento Técnico TECNOLOGÍA DE LOS ALIMENTOS. FRUTAS Y HORTALIZAS FRESCAS. AGUACATE. ESPECIFICACIONES; </t>
  </si>
  <si>
    <t>The purpose of the notified Technical Regulations is to establish the following:• Technical Regulations - Food technology. Fresh fruit and vegetables. Avocado. Specifications; (10 pages, in Spanish)The purpose of the notified Regulations is to establish the technical and quality specifications that avocados must meet.</t>
  </si>
  <si>
    <r>
      <rPr>
        <sz val="11"/>
        <rFont val="Calibri"/>
      </rPr>
      <t>https://members.wto.org/crnattachments/2026/TBT/PAN/26_00081_00_s.pdf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</si>
  <si>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2003. Code of Hygienic Practice for Fresh Fruits and Vegetables. Codex Alimentarius Code of Practice, CXC 53-2003.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1999. Code of Practice for Packaging and Transport of Fresh Fruit and Vegetables. Codex Alimentarius Standard, CXC 44-1995. Codex Alimentarius Commission. Rome.</t>
  </si>
  <si>
    <t>Reglamento Técnico TECNOLOGÍA DE LOS ALIMENTOS. FRUTAS Y HORTALIZAS FRESCAS. PIÑA. ESPECIFICACIONES; </t>
  </si>
  <si>
    <t>The purpose of the notified Technical Regulations is to establish the following:• Technical Regulations: Food technology. Fresh fruit and vegetables. Pineapple. Specifications; (10 pages, in Spanish)The purpose of the notified Technical Regulations is to establish the general, quality and safety requirements that pineapples (Ananas comosus (L.)) must meet to be consumed fresh, marketed and/or used as a raw ingredient for industrial processing.G/TBT/N/PAN/147- 2 -</t>
  </si>
  <si>
    <r>
      <rPr>
        <sz val="11"/>
        <rFont val="Calibri"/>
      </rPr>
      <t>https://members.wto.org/crnattachments/2026/TBT/PAN/26_00083_00_s.pdf</t>
    </r>
  </si>
  <si>
    <t>Implementation Rules CNCA-C04-01:2025 of the Compulsory Product Certification  Small Power Motors of the P.R.C.</t>
  </si>
  <si>
    <t>This document specifies the scope of application, certification basis standards, certification modes, certification unit division, certification application, certification implementation , post-certification supervision, certification certificate, certification mark, fees, and certification responsibilities for compulsory product certification of small power motors._x000D_
This document applies to the implementation of the compulsory product certification for small power motors.</t>
  </si>
  <si>
    <t>Small power motors (HS code(s): 850120; 850131; 850132; 850140; 850151; 850152); (ICS code(s): 29.160.01; 29.160.30)</t>
  </si>
  <si>
    <t>850152 - AC motors, multi-phase, of an output &gt; 750 W but &lt;= 75 kW; 850132 - DC motors and DC generators of an output &gt; 750 W but &lt;= 75 kW (excl. photovoltaic generators); 850151 - AC motors, multi-phase, of an output &gt; 37,5 W but &lt;= 750 W; 850120 - Universal AC-DC motors of an output &gt; 37,5 W; 850131 - DC motors of an output &gt; 37,5 W but &lt;= 750 W and DC generators of an output &lt;= 750 W (excl. photovoltaic generators); 850140 - AC motors, single-phase, of an output &gt; 37,5 W</t>
  </si>
  <si>
    <t>29.160.01 - Rotating machinery in general; 29.160.30 - Motors</t>
  </si>
  <si>
    <r>
      <rPr>
        <sz val="11"/>
        <rFont val="Calibri"/>
      </rPr>
      <t>https://members.wto.org/crnattachments/2026/TBT/CHN/26_00059_00_x.pdf</t>
    </r>
  </si>
  <si>
    <t>Draft Resolution 1361, 11 December 2025.</t>
  </si>
  <si>
    <t>This draft resolution proposes a national legislation that addressing the guidelines and criteria for enforcement by the Brazilian Health Regulatory Agency.</t>
  </si>
  <si>
    <t>Environment. Health protection. Safety (ICS code(s): 13)</t>
  </si>
  <si>
    <t>13 - Environment. Health protection. Safety</t>
  </si>
  <si>
    <r>
      <rPr>
        <sz val="11"/>
        <rFont val="Calibri"/>
      </rPr>
      <t>https://members.wto.org/crnattachments/2025/TBT/BRA/25_09292_00_x.pdf</t>
    </r>
  </si>
  <si>
    <t>Reglamento Técnico TECNOLOGÍA DE LOS ALIMENTOS. CEREALES, GRANOS Y HARINAS. ARROZ PILADO BLANCO FORTIFICADO. ESPECIFICACIONES; </t>
  </si>
  <si>
    <t>The purpose of the notified Technical Regulations is to establish the following:• Technical Regulations: Food technology. Cereals, grains and flours. Fortified milled white rice. Specifications; (21 pages, in Spanish)The purpose of the notified Technical Regulations is to establish quality requirements and fortification levels for the marketing of fortified milled white rice (Oryza sativa).</t>
  </si>
  <si>
    <r>
      <rPr>
        <sz val="11"/>
        <rFont val="Calibri"/>
      </rPr>
      <t>https://members.wto.org/crnattachments/2026/TBT/PAN/26_00079_00_s.pdf</t>
    </r>
  </si>
  <si>
    <t>• FAO and WHO. 1995. Codex General standard for contaminants and toxins in food and feed. Codex Alimentarius Standard, CXS 193-1995. Codex Alimentarius Commission. Rome.• FAO and WHO. 1969. General Principles of Food Hygiene. Codex Alimentarius Code of Practice, No. CXC 1-1969. Codex Alimentarius Commission. Rome.• FAO and WHO. 1997. Principles and Guidelines for the Establishment and Application of Microbiological Criteria Related to Foods. Codex Alimentarius Guidelines, CXG 21-1997. Codex Alimentarius Commission. Rome.• FAO and WHO. 1999. Recommended Methods of Analysis and Sampling. Codex Alimentarius Standard, No. CXS 234-1999. Codex Alimentarius Commission. Rome.</t>
  </si>
  <si>
    <t>Reglamento Técnico TECNOLOGÍA DE LOS ALIMENTOS. FRUTAS Y HORTALIZAS FRESCAS. EVALUACIÓN DE LA CONFORMIDAD; </t>
  </si>
  <si>
    <t>The purpose of the notified Technical Regulations is to establish the following:• Technical Regulations: Food technology. Fresh fruit and vegetables. Conformity assessment; (9 pages, in Spanish)The purpose of the notified Technical Regulations is to establish the conformity assessment procedures applicable to fruit and vegetables, in order to verify compliance with the current Technical Regulations, to protect consumer health, and to guarantee fair trade practices in the territory of the Republic of Panama.</t>
  </si>
  <si>
    <t>Frutas. Hortalizas (Código(s) de la ICS: 67.080)</t>
  </si>
  <si>
    <r>
      <rPr>
        <sz val="11"/>
        <rFont val="Calibri"/>
      </rPr>
      <t>https://members.wto.org/crnattachments/2026/TBT/PAN/26_00089_00_s.pdf</t>
    </r>
  </si>
  <si>
    <t>Draft of National Technical Regulation for Voice biometrics</t>
  </si>
  <si>
    <t>This draft National Technical Regulation stipulates technical requirements on voice biometrics in compliance with Identity Law of Viet Nam, including:- Actual conditions of citizen’s age and voice;- Voice recording devices (micro, soundcard);- Ambient recording conditions;- Recording procedures;- Storage formats.This draft National Technical Regulation applies to:- Police officers in agencies and localities who directly responsible for the receipt, management and use of the voice biometrics to implement the Identity Law, - Organizations and individuals involved in the purchase, import, trade, production and manufacturing of regulated devices.</t>
  </si>
  <si>
    <t>Voice sampling device</t>
  </si>
  <si>
    <t>851762 - Machines for the reception, conversion and transmission or regeneration of voice, images or other data, incl. switching and routing apparatus (excl. telephone sets, telephones for cellular networks or for other wireless networks)</t>
  </si>
  <si>
    <t>33.160.99 - Other audio, video and audiovisual equipment</t>
  </si>
  <si>
    <r>
      <rPr>
        <sz val="11"/>
        <rFont val="Calibri"/>
      </rPr>
      <t>https://members.wto.org/crnattachments/2025/TBT/VNM/25_09253_00_x.pdf</t>
    </r>
  </si>
  <si>
    <t>- Identity Law of Viet Nam – Law no. 26/2023/QH15 dated November 27, 2023;- ISO/EC 19794-1:2011 - Information technology - Biometric data interchange formats - Part 1: Framework;- ISO/EC 19794-13:2018 - Information technology - Biometric data interchange;- ANSI/NIST-ITL 1-2011 - Data Format for the Interchange of Fingerprint, Facial &amp; Other Biometric Information (updated 2015).- TCVN 4510:1988 - Recording studios - Architectural requirements;- TCVN 4511:1988 - Recording studios - Building acoustic requirements;- TCVN 10615-2:2014 (ISO 3382-2:2008) - Acoustics - Measurement of reverberation time in a normal room; - TCVN 11737-3:2016 - Acoustics - Voice audiometry - Part 3: Voice recording methods;- NIST Speaker Recognition Evaluation (SRE) Guidelines: Guidelines from the National Institute of Standards and Technology (NIST) for evaluating the performance of automatic speaker recognition systems (speaker recognition systems); Provides standard datasets, test scenarios and unified evaluation methods; Promotes research and development in the field of voice biometrics;- ANSI S3.5-1997 Methods for Calculation of the Speech Intelligibility Index (S1) - Methods for calculating the Speech Intelligibility Index;- ANSI S1.4-1983 (R2006) Specification for Sound Level Meters - Specifications for sound level meters;- ANSI S1.42-2001 American National Standard Design Response of Weighting Systems for Acoustical Measurements;- ITU-T P.56 - Measurement of speech signal characteristics.</t>
  </si>
  <si>
    <t>Egypt</t>
  </si>
  <si>
    <t>The draft of the Egyptian Standard for" Performance Requirements for Drinking Water Atmospheric Water ‎Generators (AWG)".</t>
  </si>
  <si>
    <t>The draft of the Egyptian standard has been specified to test point of use and commercial drinking water generating systems that are designed to create potable water from humidity. Critical components of these systems include a condenser, storage tank and disinfection control techniques to address microbiological water contamination. Systems may include filtration to reduce chemical and particulate water contamination. Proper design shall include consideration for the energy efficiency of the atmospheric water generator. Worth mentioning is that this draft standard is technically identical with ASSE 1090:2020.</t>
  </si>
  <si>
    <t>Drinking water (ICS code(s): 13.060.20)</t>
  </si>
  <si>
    <t>13.060.20 - Drinking water</t>
  </si>
  <si>
    <t>Safety requirements</t>
  </si>
  <si>
    <t>ASSE 1090:2020</t>
  </si>
  <si>
    <t>Reglamento Técnico TECNOLOGÍA DE LOS ALIMENTOS. PRODUCTOS LÁCTEOS. QUESO CREMA. ESPECIFICACIONES; </t>
  </si>
  <si>
    <t>The purpose of the notified Technical Regulations is to establish the following:• Reglamento Técnico TECNOLOGÍA DE LOS ALIMENTOS. PRODUCTOS LÁCTEOS. QUESO CREMA. ESPECIFICACIONES (Technical Regulations: Food technology. Milk products. Cream cheese. Specifications); (7 pages, in Spanish)The notified Technical Regulations establish the technical and sanitary provisions for cream cheese. They apply to the manufacturing, handling, distribution and marketing of this product.</t>
  </si>
  <si>
    <r>
      <rPr>
        <sz val="11"/>
        <rFont val="Calibri"/>
      </rPr>
      <t>https://members.wto.org/crnattachments/2026/TBT/PAN/26_00045_00_s.pdf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</si>
  <si>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No.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No.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</si>
  <si>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DEAS 1309: 2025, Fortified yoghurt — Specification</t>
  </si>
  <si>
    <t>This Draft East African standard specifies requirements, sampling and test methods for fortified yoghurt, fortified alternate culture yoghurt and fortified acidophilus milk intended for human consumption._x000D_
This standard only covers fortified yoghurt products from animal source milk.</t>
  </si>
  <si>
    <t>Milk and processed milk products (ICS code(s): 67.100.10)</t>
  </si>
  <si>
    <t>040320 - Yogurt, whether or not flavoured or containing added sugar or other sweetening matter, fruit, nuts, cocoa, chocolate, spices, coffee, plants, cereals or bakers' wares</t>
  </si>
  <si>
    <t>67.100.10 - Milk and processed milk products</t>
  </si>
  <si>
    <r>
      <rPr>
        <sz val="11"/>
        <rFont val="Calibri"/>
      </rPr>
      <t>https://members.wto.org/crnattachments/2025/TBT/RWA/25_09285_00_e.pdf</t>
    </r>
  </si>
  <si>
    <t>AOAC 2001.13, Determination of Vitamin A (Retinol) in food — Liquid ChromatographyAOAC 2004.05, Total folates in cereal and cereal foods — Microbiological Assay-Trienzyme ProcedureAOAC 2011.14, Calcium, Copper, Iron, Magnesium, Manganese, Potassium, Phosphorus, Sodium and Zinc in fortified food products. Microwave Digestion and Inductively Coupled Plasma-Optical Emission Spectrometry\CXC 57, Code of hygienic practice for milk and milk productsCXG 66, Guidelines for the Use of Flavourings\CXS 192, General standard for food additivesEAS 38, Labelling of pre-packaged foods — General requirements\EAS 39, Hygiene in the food and drink manufacturing industry — Code of practiceEAS 803, Nutrition labelling — RequirementsEAS 804, Claims on food — General requirementsEAS 805, Use of nutrition and health claims — RequirementsISO 11290-1, Microbiology of the food chain — Horizontal method for the detection and enumeration of Listeria monocytogenes and of Listeria spp. — Part 1: Detection methodISO 13580, Yogurt — Determination of total solids content (Reference method)ISO 14501, Milk and milk powder — Determination of aflatoxin M1 content — Clean-up by immunoaffinity chromatography and determination by high-performance liquid chromatographyISO 20128, Milk products — Enumeration of presumptive Lactobacillus acidophilus on a selective medium — Colony-count technique at 37 degrees CISO 22662, Milk and milk products — Determination of lactose content by high-performance liquid chromatography (reference method)ISO 23318, Milk, dried milk products and cream — Determination of fat content — Gravimetric methodISO 29981, Milk products — Enumeration of presumptive bifidobacteria — Colony count technique at 37 degrees CISO 4832, Microbiology of food and animal feeding stuffs — Horizontal method for the enumeration of coliforms — Colony-count techniqueISO 6579-1, Microbiology of the food chain — Horizontal method for the detection, enumeration and serotyping of Salmonella: Part 1: Detection of Salmonella spp.ISO 6611, Milk and milk products — Enumeration of colony-forming units of yeasts and/or moulds — Colony-count technique at 25 degrees CISO 6888-1, Microbiology of the food chain — Horizontal method for the enumeration of coagulase-positive staphylococci (Staphylococcus aureus and other species) — Part 1: Method using Baird-Parker agar mediumISO 707, Milk and milk products — Guidance on samplingISO 7889, Yogurt — Enumeration of characteristic microorganisms — Colony-count technique at 37 degrees CISO 8968-1, Milk and milk products — Determination of nitrogen content — Part 1: Kjeldahl principle and crude protein calculationISO/TS 11869, Fermented milks — Determination of titratable acidity — Potentiometric methodISO/TS 6733, Milk and milk products — Determination of lead content — Graphite furnace atomic absorption spectrometric method</t>
  </si>
  <si>
    <t>PCD 765:2025,Textiles – Fishing line – Specification, First edition </t>
  </si>
  <si>
    <t>This Draft Zanzibar National Standard specifies requirements, sampling and test methods for fishing line._x000D_
It is applicable to fishing line made from polyamide (nylon) monofilament yarns</t>
  </si>
  <si>
    <t>WADDING, FELT AND NONWOVENS; SPECIAL YARNS; TWINE, CORDAGE, ROPES AND CABLES AND ARTICLES THEREOF (HS code(s): 56); Fishing and fish breeding (ICS code(s): 65.150)</t>
  </si>
  <si>
    <t>56 - WADDING, FELT AND NONWOVENS; SPECIAL YARNS; TWINE, CORDAGE, ROPES AND CABLES AND ARTICLES THEREOF</t>
  </si>
  <si>
    <t>65.150 - Fishing and fish breeding</t>
  </si>
  <si>
    <r>
      <rPr>
        <sz val="11"/>
        <rFont val="Calibri"/>
      </rPr>
      <t>https://members.wto.org/crnattachments/2025/TBT/TZA/25_09249_00_e.pdf</t>
    </r>
  </si>
  <si>
    <t>ISO 1805, Fishing nets — Determination of breaking force and knot breaking force of netting yarnsISO 3790, Fishing nets — Determination of elongation of netting yarnsISO 1833 – 7, Textiles — Quantitative chemical analysis — Part 7: Mixtures of polyamide with certain other fibres (method using formic acid)</t>
  </si>
  <si>
    <t>DEAS 886: 2025 Packaging — Flexible packaging material — Determination of residual solvents by headspace gas chromatography — Test method</t>
  </si>
  <si>
    <t>This Draft East African Standard prescribes a method for the quantitative determination of residual solvents in flexible packaging materials by headspace gas chromatography. Residues from thermal decomposition products are not within the scope of this standard. The method is applicable to flexible packaging materials that may consist of mono- or multilayer plastic films, paper or board, foil or combinations thereof.</t>
  </si>
  <si>
    <r>
      <rPr>
        <sz val="11"/>
        <rFont val="Calibri"/>
      </rPr>
      <t>https://members.wto.org/crnattachments/2025/TBT/KEN/25_09255_00_e.pdf</t>
    </r>
  </si>
  <si>
    <t>DEAS 354: 2025 Plastic containers for up to 5 litres capacity — Specification</t>
  </si>
  <si>
    <r>
      <rPr>
        <sz val="11"/>
        <rFont val="Calibri"/>
      </rPr>
      <t>https://members.wto.org/crnattachments/2025/TBT/KEN/25_09257_00_e.pdf</t>
    </r>
  </si>
  <si>
    <t>ISO 2859-1 Sampling procedures for inspection by attributesPart 1: Sampling schemes indexed by acceptance quality limit (AQL) for lot-by-lot inspection. ISO 4787:2021(en) Laboratory glass and plastic ware — Volumetric instruments — Methods for testing of capacity and for use</t>
  </si>
  <si>
    <t>DEAS 934: 2025 Packaging — Flexible laminate tubes — Test method to assess the strength of the side seam</t>
  </si>
  <si>
    <t>This Draft East African Standard specifies methods for the assessment of the strength of the side seam of flexible laminate tubes. It is applicable to flexible laminate tubes used for packaging pharmaceutical, cosmetic, hygiene, food and other household products.</t>
  </si>
  <si>
    <r>
      <rPr>
        <sz val="11"/>
        <rFont val="Calibri"/>
      </rPr>
      <t>https://members.wto.org/crnattachments/2025/TBT/KEN/25_09256_00_e.pdf</t>
    </r>
  </si>
  <si>
    <t>The draft of the Egyptian Standard ES 5824 for" medical electrical equipment- particular requirements for the basic safety and essential performance of infant radiant warmers".</t>
  </si>
  <si>
    <t>The draft of the Egyptian standard ES 5824 specifies the safety requirements for infant radiant warmers, but alternate methods of compliance with a specific clause, by demonstrating equivalent safety, will not be judged as non-compliant, if the manufacturer has demonstrated in his risk management file that the risk presented by the hazard has been found to be of an acceptable level when weighed against the benefit of treatment from the device.Worth mentioning is that this draft standard is technically identical with IEC 60601-2-21:2020+Amd1/2023.</t>
  </si>
  <si>
    <t>Anaesthetic, respiratory and reanimation equipment (ICS code(s): 11.040.10)</t>
  </si>
  <si>
    <t>11.040.10 - Anaesthetic, respiratory and reanimation equipment</t>
  </si>
  <si>
    <t> IEC 60601-2-21:2020+Amd1/2023 Ministerial Decree No. 612/2007</t>
  </si>
  <si>
    <t>Partial Amendment of the Ordinance for Enforcement of the Radio Act ,etc.</t>
  </si>
  <si>
    <t>Japan will amend the Ordinance for Enforcement of the Radio Act, etc. to establish technical standards for the 800 MHz band three-dimensional positioning system and the 800 MHz band broadband low-power wireless system.</t>
  </si>
  <si>
    <t>800 MHz band three-dimensional positioning system and 800 MHz band broadband low-power wireless system</t>
  </si>
  <si>
    <t>33.060 - Radiocommunications</t>
  </si>
  <si>
    <t> Since the 800 MHz band digital MCA system will end its service at the end of May 2029, Japan will establish technical standards for the 800 MHz band three-dimensional positioning system and the 800 MHz band broadband low-power wireless system to be introduced in the vacated spectrum.</t>
  </si>
  <si>
    <t>March, 2026</t>
  </si>
  <si>
    <r>
      <rPr>
        <sz val="11"/>
        <rFont val="Calibri"/>
      </rPr>
      <t>https://members.wto.org/crnattachments/2025/TBT/JPN/25_09240_00_e.pdf</t>
    </r>
  </si>
  <si>
    <t>The basic law is the Radio Act (Act No. 131 of May 2, 1950).https://www.japaneselawtranslation.go.jp/en/laws/view/3205The amendment will be published in “KAMPO”(Official Government Gazette) when adopted.(available in Japanese)</t>
  </si>
  <si>
    <t>DARS 1033: 2025, Pasteurized milk — Specification, First edition </t>
  </si>
  <si>
    <t>This African Standard specifies requirements, sampling, and test methods of pasteurized milk of (cow milk (Bos spp.); goat (Capra spp.); sheep (Ovis spp.); camel (Camelus dromedarius) for direct consumption or further processingNote: This Draft Tanzania Standard was also notified under SPS committee.</t>
  </si>
  <si>
    <t>- Other: (HS code(s): 04029); Milk and processed milk products (ICS code(s): 67.100.10)</t>
  </si>
  <si>
    <t>04029 - - Other:</t>
  </si>
  <si>
    <r>
      <rPr>
        <sz val="11"/>
        <rFont val="Calibri"/>
      </rPr>
      <t>https://members.wto.org/crnattachments/2025/TBT/TZA/25_09251_00_e.pdf</t>
    </r>
  </si>
  <si>
    <t>ARS 53, General Principles of Food Hygiene – Code of practiceARS 56, Pre-packaged Foods – LabellingARS 1034, Dairy industry — Glossary of termsARS 1036, Code of Hygienic Practice for Milk and Milk ProductsCXS 193, General Standard for Contaminants and Toxins in Food and FeedCXS 206, General Standard for the Use of Dairy TermsCXS 212, Codex Standard for SugarsCXS 346, General Standard for the labelling of non-retail containers of foodsIDF 21B, Milk, cream and evaporated milk – Determination of total solids content (Reference method)ISO 1211, Milk - Determination of fat content - Gravimetric method (Reference method)ISO 5764, Milk - Determination of freezing point - Thermistor cryoscope method (Reference method)ISO 8968-1, Milk - Determination of nitrogen content – Part 1: Kjeldahl method (including calculation of crude protein content)</t>
  </si>
  <si>
    <t>The draft of the Egyptian Standard ES 5807 for “ medical electrical equipment - particular requirements for the basic safety and essential performance of infant phototherapy equipment”.</t>
  </si>
  <si>
    <t>The draft of the Egyptian standard ES 5807 specifies safety requirements for infant phototherapy equipment, but alternate methods of compliance with a specific clause by demonstrating equivalent safety will not be judged as non-compliant if the manufacturer has demonstrated in his risk management file that the risk presented by the hazard has been found to be of an acceptable level when weighed against the benefit of treatment from the device.Worth mentioning is that this draft standard is technically identical with IEC 60601-2-50:2020.</t>
  </si>
  <si>
    <t>Therapy equipment (ICS code(s): 11.040.60)</t>
  </si>
  <si>
    <t>11.040.60 - Therapy equipment</t>
  </si>
  <si>
    <t>IEC 60601-2-50:2020Ministerial Decree No.  612/2007</t>
  </si>
  <si>
    <t>DEAS 931: 2025 Packaging ancillary materials — Code of practice — Desiccants</t>
  </si>
  <si>
    <r>
      <rPr>
        <sz val="11"/>
        <rFont val="Calibri"/>
      </rPr>
      <t>https://members.wto.org/crnattachments/2025/TBT/KEN/25_09258_00_e.pdf</t>
    </r>
  </si>
  <si>
    <t>Draft amendments of regulations 360A, 360B And 360C of the Food Regulations 1985 [P.U. (A) 437/1985</t>
  </si>
  <si>
    <t>The proposed amendments to the Food Regulations 1985 [P.U.(A) 437/1985] involve the following:(a) amendments to regulation 360A on natural mineral water to —substitute the existing definition of natural mineral water with “Natural mineral water shall be water which is obtained for human consumption from subterranean water-bearing strata through a spring, well, bore or other exit, characterised by its content of certain mineral salts and the presence of trace elements or of other constituents with or without the addition of carbon dioxide”;substitute the source of natural mineral water being “the point of natural emergence or artificial abstraction of the water and collected under conditions” with “natural sources or extract from underground water-bearing strata”; andrecognise “any equivalent process” to the existing listed treatments as the treatment of natural mineral water._x000D_
(b) amendments to regulations 360B and 360C regarding the provisions to revoke or suspend a packaged drinking water and vended water licence</t>
  </si>
  <si>
    <t>Mineral water (HS code: 2201.10.10 00)</t>
  </si>
  <si>
    <t>220110 - Mineral waters and aerated waters, not containing added sugar, other sweetening matter or flavoured</t>
  </si>
  <si>
    <t>Reglamento Técnico TECNOLOGÍA DE LOS ALIMENTOS. PRODUCTOS LÁCTEOS. LECHE CONDENSADA. ESPECIFICACIONES; </t>
  </si>
  <si>
    <t>The purpose of the notified Technical Regulations is to establish the following:• Reglamento Técnico TECNOLOGÍA DE LOS ALIMENTOS. PRODUCTOS LÁCTEOS. LECHE CONDENSADA. ESPECIFICACIONES (Technical Regulations: Food technology. Milk products. Condensed milk. Specifications); (8 pages, in Spanish)The notified Technical Regulations define the characteristics that condensed milk must meet after undergoing appropriate heat treatment to ensure its preservation in hermetically sealed containers, in accordance with the definitions set out in Section 4 of these Technical Regulations.</t>
  </si>
  <si>
    <t>Leche y productos lácteos procesados (Código(s) de la ICS: 67.100.10)</t>
  </si>
  <si>
    <r>
      <rPr>
        <sz val="11"/>
        <rFont val="Calibri"/>
      </rPr>
      <t>https://members.wto.org/crnattachments/2026/TBT/PAN/26_00042_00_s.pdf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</si>
  <si>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</si>
  <si>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Reglamento Técnico TECNOLOGÍA DE LOS ALIMENTOS. PRODUCTOS LÁCTEOS. LECHE CRUDA. ESPECIFICACIONES;</t>
  </si>
  <si>
    <t>The purpose of the notified Technical Regulations is to establish the following:• Technical Regulations: Food technology. Milk products. Raw milk. Specifications; (5 pages, in Spanish)The notified Technical Regulations establish the health and quality, microbiological, physico-chemical and sensory (organoleptic) requirements that must be met by raw milk (Lactis bovinis cruda) for human consumption.</t>
  </si>
  <si>
    <t>Leche y productos lácteos en general (Código(s) de la ICS: 67.100.01)</t>
  </si>
  <si>
    <t>67.100.01 - Milk and milk products in general</t>
  </si>
  <si>
    <r>
      <rPr>
        <sz val="11"/>
        <rFont val="Calibri"/>
      </rPr>
      <t>https://members.wto.org/crnattachments/2026/TBT/PAN/26_00039_00_s.pdf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</si>
  <si>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</si>
  <si>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Public Health Protection (Food) Notice (Application of Changes to the Annex to the European Union Directives) (Regulation 2023/915), 5786 – 2025</t>
  </si>
  <si>
    <t>The European Regulation (EC) No 2023/915 of the European Parliament and of the Council of 25 April 2023 on maximum levels for certain contaminants in food was adopted in Israel as part of Amendment No. 10 to the Public Health Protection (Food) Law, 5776 - 2015 (notified in G/TBT/N/ISR/1332/Rev.1), and appears in item 1 of the Second Annex A to the Law with a few deviations as detailed in columns A and C, in addition to the exceptions as stated in Section 3A(a1) to (a5) of the Law. This regulation replaced the Commission Regulation (EC) No 1881/2006 setting maximum levels for certain contaminants in foodstuffs of 19 December, 2006, which was adopted within the framework of the Economic Plan Law (Legislative Amendments for the Implementation of Economic Policy for the Budget Years 2021 and 2022), 5782-2021, through an indirect amendment to the Food Law (Amendment No. 3), and was applied in Israel from 1 January, 2023.It is now proposed to apply the change to the adopted Regulation (EC) 2023/915 in full, as implemented in the European Union by 1 December 2025.  The main change introduced by this proposed amendment is the addition of maximum permissible levels of inorganic arsenic in fish and seafood, as implemented in Commission Regulation (EU) 2025/1891 of 17 September 2025, amending Regulation (EU) 2023/915, as regards maximum levels of inorganic arsenic in fish and other seafood</t>
  </si>
  <si>
    <t>Food (ICS code(s): 67.040; 67.050)</t>
  </si>
  <si>
    <t>67.040 - Food products in general; 67.050 - General methods of tests and analysis for food products</t>
  </si>
  <si>
    <t>Harmonization (TBT); Reducing trade barriers and facilitating trade (TBT); Cost saving and productivity enhancement (TBT)</t>
  </si>
  <si>
    <r>
      <rPr>
        <sz val="11"/>
        <rFont val="Calibri"/>
      </rPr>
      <t>https://members.wto.org/crnattachments/2025/TBT/ISR/25_09293_00_x.pdf
https://members.wto.org/crnattachments/2025/TBT/ISR/25_09293_01_x.pdf</t>
    </r>
  </si>
  <si>
    <t>Announcement of the opening of the change for public commentsNotice of the Food Service Administration in accordance with Section 3A(c) of the LawProtection of Public Health Law (Food) 5776-2015RIACommission Regulation (EU) 2025/1891 of 17 September 2025 amending Regulation (EU) 2023/915 as regards maximum levels of inorganic arsenic in fish and other seafood</t>
  </si>
  <si>
    <t>Reglamento Técnico TECNOLOGÍA DE LOS ALIMENTOS. PRODUCTOS LÁCTEOS. TÉRMINOS LECHEROS; </t>
  </si>
  <si>
    <t>The purpose of the notified Technical Regulations is to establish the following:• Technical Regulations: Food technology. Milk products. Dairy terms (7 pages, in Spanish).The notified Technical Regulations establish definitions for milk and milk products intended for human consumption or further processing.</t>
  </si>
  <si>
    <t>04 - DAIRY PRODUCE; BIRDS' EGGS; NATURAL HONEY; EDIBLE PRODUCTS OF ANIMAL ORIGIN, NOT ELSEWHERE SPECIFIED OR INCLUDED</t>
  </si>
  <si>
    <r>
      <rPr>
        <sz val="11"/>
        <rFont val="Calibri"/>
      </rPr>
      <t>https://members.wto.org/crnattachments/2026/TBT/PAN/26_00038_00_s.pdf</t>
    </r>
  </si>
  <si>
    <t>• FAO and WHO. 1995. General Standard for Food Additives. Codex Alimentarius Standard, CXS 192-1995. Codex Alimentarius Commission. Rome.• FAO and WHO. 1995.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</si>
  <si>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THE STANDARDS (TESTING AND DESIGNATION OF LABORATORIES) REGULATIONS, 2025</t>
  </si>
  <si>
    <t>These Regulations shall apply todesignation of laboratories by the Bureau; and testing services offered by the Bureau and its designated laboratories under the Act Act means the Standards Act, Chapter 496 of the laws of Kenya</t>
  </si>
  <si>
    <t>Product and company certification. Conformity assessment (ICS code(s): 03.120.20); Test conditions and procedures in general (ICS code(s): 19.020)</t>
  </si>
  <si>
    <t>03.120.20 - Product and company certification. Conformity assessment; 19.020 - Test conditions and procedures in general</t>
  </si>
  <si>
    <t>Prevention of deceptive practices and consumer protection (TBT); Reducing trade barriers and facilitating trade (TBT)</t>
  </si>
  <si>
    <r>
      <rPr>
        <sz val="11"/>
        <rFont val="Calibri"/>
      </rPr>
      <t>https://members.wto.org/crnattachments/2025/TBT/KEN/25_09260_00_e.pdf</t>
    </r>
  </si>
  <si>
    <t> Standards Act, Chapter 496 of the laws of Kenya</t>
  </si>
  <si>
    <t>Germany</t>
  </si>
  <si>
    <t>Second Law on the Development of the Greenhouse Gas Reduction Quota</t>
  </si>
  <si>
    <t>The national greenhouse gas reduction quota (GHG quota) will be continued and the following measures will be taken to this end:- The mandatory percentage reduction in greenhouse gas emissions from fuels will be continued until 2040 and will gradually increase to 59%. This corresponds to a share of renewable energies in total energy consumption of 62% according to the RED III calculation method.- A general quota for renewable fuels of non-biogenic origin will be introduced across the scope of application of the GHG quota.- The quota for advanced biofuels (from raw materials listed in Annex IX, Part A of Directive (EU) 2018/2001) will be increased and double counting of advanced biofuels will be eliminated.- Renewable fuels will only be eligible for the GHG quota if on-site checks by the competent authority according to Article 17 Paragraph 1 of the Implementing Regulation (EU) 2022/996 are possible. - The crediting of biofuels from palm oil production residues to the GHG quota will be discontinued.Further amendments to the Federal Immissions Control Act (BImSchG) serve to implement Regulation (EU) 2023/2405 (ReFuelEU Aviation). In particular, the authorities responsible for enforcing the regulation in Germany are specified. In addition, sanctions for violations of Regulation (EU) 2023/2405 are laid down in the BImSchG. The scope of the Biofuel Sustainability Regulation (Biokraft-NachV) is extended to include biofuels for aviation, and the scope of the 37th Federal Immissions Control Ordinance (37th BImSchV) is extended to include synthetic aviation fuels and renewable hydrogen for aviation. Further adjustments to the 37th BImSchV are necessary to adopt the amended provisions of Implementing Regulation (EU) 2022/996 regarding the accreditation requirement for certification bodies.</t>
  </si>
  <si>
    <t>KN-Code: 2710 12 41, KN-Code: 2710 12 45; KN-Code: 2710 12 49, KN-Code: 2710 19 43 to 2710 19 48; KN-Code: 2710 19 43 to 2710 19 48; KN-Code: 2710 19 21; KN-Code: 2804 10 00</t>
  </si>
  <si>
    <t>271019 - Medium oils and preparations, of petroleum or bituminous minerals, not containing biodiesel, n.e.s.; 271012 - Light oils and preparations, of petroleum or bituminous minerals which &gt;= 90% by volume "incl. losses" distil at 210°C "ASTM D 86 method" (excl. containing biodiesel); 280410 - Hydrogen</t>
  </si>
  <si>
    <t>Prevention of deceptive practices and consumer protection (TBT); Protection of the environment (TBT)</t>
  </si>
  <si>
    <t>The draft law serves to implement the European legal requirements of Directive (EU) 2024/2413 (RED III), ReFuelEUAviation, which necessitates the expansion of the scope of application of the Biokraft-NachV and the 37th BImSchV, as aviation fuels were not previously covered by the requirements in the regulations, as well as the amended requirements of Implementing Regulation (EU) 2022/996. The requirement of the possibility of on-site checks by the competent authority according to Article 17 Paragraph 1 of the Implementing Regulation (EU) 2022/996 as prerequisite for the eligibility of renewable fuels for the GHG quota is introduced to strengthen fraud prevention as a reaction to several fraud cases involving biofuels during the last years.</t>
  </si>
  <si>
    <t>March 2025</t>
  </si>
  <si>
    <t>Two days after promulgation</t>
  </si>
  <si>
    <r>
      <rPr>
        <sz val="11"/>
        <rFont val="Calibri"/>
      </rPr>
      <t>https://members.wto.org/crnattachments/2025/TBT/DEU/25_09207_00_x.pdf</t>
    </r>
  </si>
  <si>
    <t>Gesetz zum Schutz vor schädlichen Umwelteinwirkungen durch Luftverunreinigungen, Geräusche, Erschütterungen und ähnliche Vorgänge (Bundes-Immissionsschutzgesetz - BImSchG)Sechsunddreißigste Verordnung zur Durchführung des Bundes-Immissionsschutzgesetzes (Verordnung zur Durchführung der Regelungen der Biokraftstoffquote) (36. BImSchV)Verordnung zur Neufassung der Siebenunddreißigsten Verordnung zur Durchführung des Bundes-Immissionsschutzgesetzes (Verordnung zur Anrechnung von strombasierten Kraftstoffen und mitverarbeiteten biogenen Ölen auf die Treibhausgasquote) (37. BImSchV)Achtunddreißigste Verordnung zur Durchführung des Bundes-Immissionsschutzgesetzes (Verordnung zur Festlegung weiterer Bestimmungen zur Treibhausgasminderung bei Kraftstoffen - 38. BImSchV)Verordnung über Anforderungen an eine nachhaltige Herstellung von Biokraftstoffen (Biokraftstoff-Nachhaltigkeitsverordnung - Biokraft-NachV)</t>
  </si>
  <si>
    <t>Japan will amend the Ordinance for Enforcement of the Radio Act, etc. to establish technical standards of the 920 MHz band spatial transmission wireless power transfer system for the outdoor use and for specified low-power radio stations.</t>
  </si>
  <si>
    <t>920 MHz band spatial transmission wireless power transfer system</t>
  </si>
  <si>
    <t>As the 920 MHz band spatial transmission wireless power transfer system becomes more widespread, there is a growing need to improve installation flexibility and expand its range of applications. Therefore, Japan will establish technical standards that enable outdoor use and allow operation as a specified low-power radio station with output limitations.</t>
  </si>
  <si>
    <r>
      <rPr>
        <sz val="11"/>
        <rFont val="Calibri"/>
      </rPr>
      <t>https://members.wto.org/crnattachments/2025/TBT/JPN/25_09244_00_e.pdf</t>
    </r>
  </si>
  <si>
    <t>Reglamento Técnico TECNOLOGÍA DE LOS ALIMENTOS. PRODUCTOS LÁCTEOS. LECHE EVAPORADA. ESPECIFICACIONES; </t>
  </si>
  <si>
    <t>The purpose of the notified Technical Regulations is to establish the following:• Technical Regulations: Food technology. Milk products. Evaporated milk. Specifications; (8 pages, in Spanish)The notified Technical Regulations define the characteristics that evaporated or concentrated milk must meet after undergoing appropriate heat treatment to ensure its preservation in hermetically sealed containers, in accordance with the definitions set out in Section 4 of these Technical Regulations.</t>
  </si>
  <si>
    <r>
      <rPr>
        <sz val="11"/>
        <rFont val="Calibri"/>
      </rPr>
      <t>https://members.wto.org/crnattachments/2026/TBT/PAN/26_00041_00_s.pdf</t>
    </r>
  </si>
  <si>
    <t>Reglamento Técnico TECNOLOGÍA DE LOS ALIMENTOS. PRODUCTOS LÁCTEOS. LECHE PASTEURIZADA Y LECHE ULTRAPASTEURIZADA (UHT). ESPECIFICACIONES; </t>
  </si>
  <si>
    <t>The purpose of the notified Technical Regulations is to establish the following:• Technical Regulations: Food technology. Milk Products. Pasteurized and ultra-pasteurized milk (UHT). Specifications; (10 pages, in Spanish)• The notified Technical Regulations establish the technical specifications that must be met by pasteurized and ultra-pasteurized milk (UHT) and prohibit the sale of adulterated milk for human consumption.</t>
  </si>
  <si>
    <r>
      <rPr>
        <sz val="11"/>
        <rFont val="Calibri"/>
      </rPr>
      <t>https://members.wto.org/crnattachments/2026/TBT/PAN/26_00040_00_s.pdf</t>
    </r>
  </si>
  <si>
    <t>• FAO and WHO. 1995. General Standard for Food Additives. Codex Alimentarius Standard, CXS 192-1995. Codex Alimentarius Commission. Rome.• FAO and WHO. 1995. Codex General Standard for Contaminants and Toxins in Food and Feed. Codex Alimentarius Standard, CXS 193-1995. Codex Alimentarius Commission. Rome.• FAO and WHO. 1969. General Principles of Food Hygiene. Codex Alimentarius Code of Practice, CXC 1-1969. Codex Alimentarius Commission. Rome.• FAO and WHO. 2004. Code of Hygienic Practice for Milk and Milk Products. Codex Alimentarius Code of Practice, CXC 57-2004. Codex Alimentarius Commission. Rome.• FAO and WHO. 1997. Principles and Guidelines for the Establishment and Application of Microbiological Criteria Related to Foods. Codex Alimentarius Guidelines, CXG 21-1997. Codex Alimentarius Commission. Rome.• FAO and WHO. 1985. General Standard for the Labelling of Pre-packaged Foods. Codex Alimentarius Standard, No. CXS 1-1985. Codex Alimentarius Commission. Rome.• FAO and WHO. 1999. General Standard for the Use of Dairy Terms. Codex Alimentarius Standard, CXS 206-1999. Codex Alimentarius Commission. Rome.• FAO and WHO. 2021. General Standard for the Labelling of Non-retail Containers of Foods. Codex Alimentarius Standard, CXS 346-2021. Codex Alimentarius Commission. Rome.• FAO and WHO. 1999. Recommended Methods of Analysis and Sampling. Codex Alimentarius Standard, CXS 234-1999. Codex Alimentarius Commission. Rome.• FAO and WHO. 1978. General Standard for Cheese. Codex Alimentarius Standard, CXS 283-1978. Codex Alimentarius Commission. Rome.</t>
  </si>
  <si>
    <t>Implementation Rules CNCA-C13-01 of the Compulsory Certification for Safety Glazing Material of the P.R.C.</t>
  </si>
  <si>
    <t>This document specifies the scope of application, certification standards, certification modes, certification unit division, certification application, certification implementation, post-certification supervision, certification certificates, certification marks, fees, certification responsibilities for compulsory product certification of safety glazing material._x000D_
This document applies to the implementation of the compulsory product certification for safety glazing material.</t>
  </si>
  <si>
    <t>Safety glazing material (HS code(s): 7007; 7008); (ICS code(s): 43.040.60; 81.040.20)</t>
  </si>
  <si>
    <t>7008 - Multiple-walled insulating units of glass.; 7007 - Safety glass, toughened "tempered", laminated safety glass (excl. multiple-walled insulating units of glass, glasses for spectacles and clock or watch glasses)</t>
  </si>
  <si>
    <t>43.040.60 - Bodies and body components; 81.040.20 - Glass in building</t>
  </si>
  <si>
    <r>
      <rPr>
        <sz val="11"/>
        <rFont val="Calibri"/>
      </rPr>
      <t>https://members.wto.org/crnattachments/2026/TBT/CHN/26_00043_00_x.pdf</t>
    </r>
  </si>
  <si>
    <t>DARS 1035:2025,Sterilized milk - Specification, First edition </t>
  </si>
  <si>
    <t>This draft African Standard specifies requirements, sampling and test methods for sterilized milk intended for direct human consumption or further processing.Note: This Draft Tanzania Standard was also notified under SPS committee.</t>
  </si>
  <si>
    <r>
      <rPr>
        <sz val="11"/>
        <rFont val="Calibri"/>
      </rPr>
      <t>https://members.wto.org/crnattachments/2025/TBT/TZA/25_09250_00_e.pdf</t>
    </r>
  </si>
  <si>
    <t>AOAC 947.05-1947, Acidity of milk. Titrimetric methodARS 53, General Principles of Food Hygiene – Code of practiceARS 56, Pre-packaged Foods – LabellingARS 1036, Code of Hygienic Practice for Milk and Milk ProductsARS 1033, Pasteurized milk — SpecificationARS 1034, Dairy industry — Glossary of termsARS 1041, Raw Milk — SpecificationCXS 206, General Standard for the Use of Dairy TermsCXS 234, Recommended methods analysis and samplingCXS 212, Codex Standard for SugarsCXS 193, General Standard for Contaminants and Toxins in Food and FeedCXS 346, General Standard for the labelling of non-retail containers of foodsCAC/RCP 57, Code of hygienic practice for milk and milk productsISO 14501, Milk and milk powder — Determination of aflatoxin M1 content — Clean-up by immunoaffinity chromatography and determination by high-performance liquid chromatographyISO 2446, Milk — Determination of fat contentISO 5764, Milk — Determination of freezing point — Thermistor cryoscope method (Reference method)ISO 6731, Milk, cream and evaporated milk — Determination of total solids content (Reference method)ISO 707, Milk and milk products — Guidance on samplingISO 8968-4, Milk and milk products — Determination of nitrogen content — Part 4: Determination of protein and non-protein nitrogen content and true protein content calculation (Reference method)ISO 23318, Milk, dried milk products and cream — Determination of fat content — Gravimetric method</t>
  </si>
  <si>
    <t>Draft Order of the Ministry of Health of Ukraine "On Approval of the Requirements Restricting the Use of Certain Epoxy Derivatives in Materials and Articles Intended to Come into Contact with Food"</t>
  </si>
  <si>
    <t>The draft Order provides to establish requirements restricting the use of certain epoxy derivatives in materials and articles intended to come into contact with food and to implement Commission Regulation (EC) No 1895/2005 of 18 November 2005 on the restriction of use of certain epoxy derivatives in materials and articles intended to come into contact with food.The Requirements apply to materials and articles, including active and intelligent food contact materials and articles, which are manufactured with or contain one or more of the following substances:2,2-bis(4-hydroxyphenyl)propane bis(2,3-epoxypropyl) ether (hereinafter - BADGE), CAS No 001675-54-3, and some of its derivatives;bis(hydroxyphenyl)methane bis(2,3-epoxypropyl) ethers (hereinafter - BFDGE), CAS No 039817-09-9;other novolac glycidyl ethers (hereinafter - NOGE).The implementation of this Order will contribute to the protection of public health by preventing the potential harmful effects of certain epoxy resins that may be present in materials and articles intended to come into contact with food.It is also notified under the SPS Agreement.</t>
  </si>
  <si>
    <t>Materials and articles intended to come into contact with food</t>
  </si>
  <si>
    <t>67.250 - Materials and articles in contact with foodstuffs; 71.100 - Products of the chemical industry</t>
  </si>
  <si>
    <t>This Order will enter into force three months after its official publication.</t>
  </si>
  <si>
    <r>
      <rPr>
        <sz val="11"/>
        <rFont val="Calibri"/>
      </rPr>
      <t>https://members.wto.org/crnattachments/2025/TBT/UKR/25_09204_00_x.pdf
https://members.wto.org/crnattachments/2025/TBT/UKR/25_09204_01_x.pdf
https://moz.gov.ua/uk/povidomlennya-pro-oprilyudnennya-proyektu-nakazu-ministerstva-ohoroni-zdorov-ya-ukrayini-pro-zatverdzhennya-vimog-shodo-obmezhennya-zastosuvannya-deyakih-epoksidnih-pohidnih-u-materialah-i-predmetah-priznachenih-dlya-kontaktu-z-harchovimi-produktami</t>
    </r>
  </si>
  <si>
    <t>Laws of Ukraine "On Materials and Articles Intended to Come into Contact with Food" (notified in document G/TBT/N/UKR/165/Rev.1/Add.1), "On Basic Principles and Requirements for Safety and Quality of Food Products";Commission Regulation (EC) No 1895/2005 of 18 November 2005 on the restriction of use of certain epoxy derivatives in materials and articles intended to come into contact with food(available in English)</t>
  </si>
  <si>
    <t>NCh176/1:2019 Madera - Parte 1: Determinación del contenido de humedad</t>
  </si>
  <si>
    <t>1.1. The notified Standard establishes the following methods for directly determining the moisture content of wood: the oven-drying method and the distillation method. The method for determining the moisture content of wood using a wood moisture meter is described in Chilean Standard (NCh) No. 2827. 1.2 The Standard includes, for information purposes, the determination of moisture content using a microwave oven (see Annex B). 1.3 The Standard applies to sawn wood and laminated wood. It does not apply to wood panels.</t>
  </si>
  <si>
    <t>Maderas aserradas y maderas laminadas</t>
  </si>
  <si>
    <t>79 - WOOD TECHNOLOGY; 79.020 - Wood technology processes</t>
  </si>
  <si>
    <r>
      <rPr>
        <sz val="11"/>
        <rFont val="Calibri"/>
      </rPr>
      <t xml:space="preserve">
</t>
    </r>
  </si>
  <si>
    <t>Decreto Supremo N°47 de 1992 (Ordenanza General de Urbanismo y Construcciones)</t>
  </si>
  <si>
    <t>NCh723:2019 Maderas - Hojas de puertas lisas de madera - Métodos de ensayo </t>
  </si>
  <si>
    <t>1.1. The notified Standard establishes the testing methods used to check the physical and mechanical characteristics of wood flush doors and their components as set out in Chilean Standard (NCh) No. 354. 1.2. The Standard applies to wood flush doors, in accordance with the classification in Chilean Standard (NCh) No. 354.</t>
  </si>
  <si>
    <t>Maderas - Hojas de puertas lisas de madera</t>
  </si>
  <si>
    <t>79 - WOOD TECHNOLOGY; 91.060.50 - Doors and windows</t>
  </si>
  <si>
    <t>Draft Amendments No. 1 to the Technical Regulation of Customs Union «On safety of explosives and products on their basis» (TR CU 028/2012) </t>
  </si>
  <si>
    <t>Clarification of certain provisions of the Technical regulations regarding the establishment of a list of indicators required to assess the safety of explosives and products on their basis to confirm compliance with the requirements of the Technical regulations based on the results of its application.</t>
  </si>
  <si>
    <t>Explosives and products on their basis</t>
  </si>
  <si>
    <t>13.230 - Explosion protection; 71.100.30 - Explosives. Pyrotechnics and fireworks</t>
  </si>
  <si>
    <t>Prevention of deceptive practices and consumer protection (TBT); Protection of human health or safety (TBT); Other (TBT)</t>
  </si>
  <si>
    <t>Protection of human life and health, property, prevention of actions misleading consumers.</t>
  </si>
  <si>
    <t>Draft Amendments to the Technical Regulation of Customs Union «On safety of explosives and products on their basis» (TR CU 028/2012)https://regulation.eaeunion.org/pd/3293/</t>
  </si>
  <si>
    <t>Order of the Ministry of Health of Ukraine No. 1668  "On Approval of the Procedure for Conducting the Examination of Registration Dossiers for State Registration of Hazardous Factors and Requirements for Registration Dossiers" of 03 November 2025</t>
  </si>
  <si>
    <t>The Order approves the Procedure for the examination of registration dossiers submitted for the state registration of hazardous factors and sets the requirements for such dossiers._x000D_
It is adopted in implementation of the Procedure for State Registration of Hazardous Factors, approved by the Resolution of the Cabinet of Ministers of Ukraine No. 588 of 21 May 2025 (notified in document G/TBT/N/UKR/274/Rev.2/Add.1)._x000D_
The Order provides for the regulation of the procedure for the examination of registration dossiers by an authorized expert institution, namely the State Enterprise "Committee on Hygienic Regulation of the Ministry of Health of Ukraine", and ensures uniform and consistent procedures for the state registration of hazardous factors.</t>
  </si>
  <si>
    <t>Chemicals and substances of biological origin, as well as those that are part of mixed products</t>
  </si>
  <si>
    <r>
      <rPr>
        <sz val="11"/>
        <rFont val="Calibri"/>
      </rPr>
      <t>https://members.wto.org/crnattachments/2025/TBT/UKR/25_09202_00_x.pdf</t>
    </r>
  </si>
  <si>
    <t>Laws of Ukraine “On Public Health System”, "On Chemical Safety and Chemicals Management" (notified in document G/TBT/N/UKR/176/Add.3);Resolution of the Cabinet of Ministers of Ukraine No. 588 "On Approval of the Procedure for State Registration of Hazardous Factors" of 21 May 2025 (notified in document G/TBT/N/UKR/274/Rev.2/Add.1)</t>
  </si>
  <si>
    <t>Order Providing for Reliance on Decisions of, or Documents Produced by, Foreign Regulatory Authorities in Respect of Certain Drugs</t>
  </si>
  <si>
    <t>The Government of Canada intends to make the Order Providing for Reliance on Decisions of, or Documents Produced by, Foreign Regulatory Authorities in Respect of Certain Drugs (the Order). This Order would deem the requirement for the Minister to examine specified information and material in a new drug submission to have been met based on decisions or documents produced by certain foreign regulatory authorities (FRAs). To ensure that the Order does not introduce unacceptable risks or uncertainties to health, safety or, if applicable, the environment, it would set out requirements that would need to be met, including that the drug belongs to a class of drugs identified on a list incorporated by reference (IbR List), that the manufacturer demonstrates that the drug has been authorized by an FRA on the IbR List that relates to the class, and that any differences in the drug related to the part of the submission that the manufacturer seeks to have deemed in comparison to the drug authorized by the FRA would not negatively impact its safety or effectiveness. Information in the submission relating to those differences would be examined by the Minister along with other aspects of the submission unique to the Canadian market (e.g., labelling). Where the Minister considers that the differences could potentially negatively impact the safety and effectiveness of the drug, deeming would not be used for that component of the submission and a full examination would take place.Health Canada uses its existing authorities under the Food and Drugs Act and the Food and Drug Regulations (FDR) to consider information or other material obtained from other regulatory authorities in its examination of new drug submissions. To further support and increase the Department’s use of reliance on FRAs, the Order would, where the requirements of the Order are met, deem parts of the Minister’s examination to have been completed on the basis of an FRA’s decision or document(s) under the following three scenarios: drug submissions for which a decision has already been made by an FRA about a foreign drug (General Deeming), drug submissions for which a decision by an FRA to authorize a foreign drug has not yet been made, provided the submissions are filed in Canada within 120 days of being filed with an FRA (120-day Filing), anddrug submissions subject to joint review by Health Canada with one or more FRAs (Joint Reviews).</t>
  </si>
  <si>
    <t>Drugs (ICS code: 11.120)</t>
  </si>
  <si>
    <t>On July 9, 2025, the Government of Canada launched a Red Tape Review (RTR) across the federal regulatory system. The review is intended to eliminate outdated or unnecessary rules and streamline the delivery of regulatory decisions. The RTR builds upon work already completed in recent years to modernize regulations and seeks to further streamline rules and reduce burden on both regulated parties and the government. Under RTR, international alignment and reduction of trade barriers is a key commitment, including to help achieve more timely access to products on the Canadian market. Products that Health Canada regulates are sold in an increasingly global marketplace, however, different regulatory requirements between jurisdictions can create burden and act as trade barriers. They can also slow economic growth and innovation by limiting the products and services that can access the Canadian marketplace. There is also an increasing need to align approaches for product authorizations and one way to do so is by relying on decisions and documents made by comparable foreign regulators. Increasingly, there has been a drive internationally for greater collaboration and reliance amongst regulators - to provide for the sharing of scientific expertise and efficiencies, streamline processes for the pharmaceutical industry and help facilitate market authorization through harmonization or convergence of regulatory requirements, standards and practices amongst regulators. This use of collaboration and reliance allows a regulator to make strategic choices regarding where they focus their resources based on where they are most needed, taking into account the health and safety of Canadians, and the public interest. It benefits regulatory authorities, the pharmaceutical industry and patients by helping to decrease the time to approval and by contributing to earlier availability of new products to market.Within this environment, the proposed Order would seek to: further support the health and safety of Canadians by leveraging international partnerships using a risk based approach to generate greater efficiencies in Health Canada reviews of submissions for drugs in Canada without compromising established requirements under the FDR; reduce the delay in filing of submissions for drugs in Canada; continue to strengthen and expand the use of information and decisions from FRAs with the longer-term goal of increased collaboration in regulatory decision-making; andenable Health Canada to refocus resources as needed, as one way to support the health and safety of Canadians. As one component of the Government of Canada’s broader RTR commitment, the proposed Order would help encourage earlier availability of drugs to the Canadian market by facilitating more efficient reviews of drug submissions and enabling greater international collaboration, joint review and reliance with regulatory partners while maintaining the safety, effectiveness and quality of these products.</t>
  </si>
  <si>
    <t>These proposed Regulations would come into force on the day of their publication in the Canada Gazette, Part II.</t>
  </si>
  <si>
    <r>
      <rPr>
        <sz val="11"/>
        <rFont val="Calibri"/>
      </rPr>
      <t>https://gazette.gc.ca/rp-pr/p1/2025/2025-12-20/html/reg4-eng.html</t>
    </r>
  </si>
  <si>
    <t>Canada Gazette, Part I, December 20, 2025, pages 2661–2718, https://gazette.gc.ca/rp-pr/p1/2025/2025-12-20/pdf/g1-15951.pdf#page=203, (available in English and French)</t>
  </si>
  <si>
    <t>NCh1970/2:2017 Maderas - Parte 2: Especies coníferas - Clasificación visual para uso estructural - Especificaciones de los grados de calidad</t>
  </si>
  <si>
    <t>1.1. The notified Standard establishes the requirements to be met by dry sawn or planed wood (moisture content ≤ 20%) of softwood species, intended for structural use and classified visually. 1.2. The softwood species to which this Standard applies are listed in Table 1. Table 1 - Softwood species grown in Chile for structural use - Common name - Botanical name - Structural group in dry state under Chilean Standard (NCh) No. 1989; Guaitecas cypress - Pilgerodendron uvifera - ES6; Chilean cedar - Austrocedrus chilensis - ES5; Prince Albert yew - Saxegothaea conspicua - ES6; Willow-leaf podocarp - Podocarpus saligna - ES4; Chilean Totara - Podocarpus nubigena - ES5; Douglas fir - Pseudotsuga menziesii - ES5. NOTE: The wood of softwood species that do not appear in this list, except for Pinus radiata, may be classified using the specifications in this Standard, provided that due account is taken of the structural group, in dry state, to which it belongs.</t>
  </si>
  <si>
    <t>Madera aserrada o cepillada seca proveniente de especies coníferas</t>
  </si>
  <si>
    <t>44 - WOOD AND ARTICLES OF WOOD; WOOD CHARCOAL</t>
  </si>
  <si>
    <t>79 - WOOD TECHNOLOGY</t>
  </si>
  <si>
    <t>Draft Order of the Ministry of Health of Ukraine “On Approval of Amendments to the Procedure for Conducting Clinical Trials of Medicines and the Examination of Clinical Trial Materials”</t>
  </si>
  <si>
    <t>The draft Order has been developed to enhance the system for organizing and conducting of clinical trials of medicines in Ukraine in accordance with Regulation (EU) No 536/2014 of the European Parliament and of the Council of 16 April 2014 on clinical trials on medicinal products for human use, and repealing Directive 2001/20/EC, and in line with ICH-GCP Guidelines._x000D_
The draft Order proposes to update requirements for clinical trial documentation, introduce new terms (including auxiliary and advanced  therapy medicines, early termination of a clinical trial, start of a clinical trial, end of a clinical trial, and batch certification of the investigational medicines), establish labeling requirements, define the concept of co-sponsorship, and allow the conduct of low-intervention clinical trials.</t>
  </si>
  <si>
    <t>Medicines</t>
  </si>
  <si>
    <t>This Order will enter into force on the date of its officcial publication.</t>
  </si>
  <si>
    <r>
      <rPr>
        <sz val="11"/>
        <rFont val="Calibri"/>
      </rPr>
      <t>https://members.wto.org/crnattachments/2025/TBT/UKR/25_09234_00_x.pdf
https://members.wto.org/crnattachments/2025/TBT/UKR/25_09234_01_x.pdf
https://moz.gov.ua/uk/povidomlennya-pro-oprilyudnennya-proyektu-nakazu-ministerstva-ohoroni-zdorov-ya-ukrayini-pro-zatverdzhennya-zmin-do-poryadku-provedennya-klinichnih-viprobuvan-likarskih-zasobiv-ta-ekspertizi-materialiv-klinichnih-viprobuvan</t>
    </r>
  </si>
  <si>
    <t>Law of Ukraine No. 123/96-BР of 04 April 1996 "On Medicines" (as amended);Order of the Ministry of Health of Ukraine No. 690 “On Approval of the Procedure for Conducting Clinical Trials of Medicines and the Examination of Clinical Trial Materials and the Model Regulation on Ethics Committees" of 23 September 2009 (as amended by the Order of the Ministry of Health of Ukraine No. 523 of 12 July 2012), available in Ukrainian at https://zakon.rada.gov.ua/laws/show/z1010-09#Text</t>
  </si>
  <si>
    <t>Clinical Trials Regulations (145 pages, available in English and French) &amp; Regulations Amending Certain Regulations Relating to Clinical Trials (8 pages, available in English and French)</t>
  </si>
  <si>
    <t>The proposed Regulations would establish a new, standalone regulatory framework under the Food and Drugs Act for clinical trials involving drugs for human use. This proposed framework would replace the existing clinical trial regulatory schemes for drugs in Part C, Division 5 of the Food and Drug Regulations (FDR) and Part 2 of the Clinical Trials for Medical Devices and Drugs Relating to COVID-19 Regulations (COVID-19 CT Regulations). It would regulate both the conduct of clinical trials and the importation and sale of drugs used in these trials. Specifically, it would establish requirements for the importation and sale of drugs to be used in a clinical trial as well as the application process for the issuance of an authorization to conduct a trial and the oversight mechanisms.  It would also set out requirements for good clinical practices, reporting, and other activities related to clinical trials. Additionally, the proposed Regulations would repeal Part C, Division 5 of the FDR and Part 2 of the COVID-19 CT Regulations and would make several consequential amendments to other provisions of the FDR, the COVID-19 CT Regulations and other related regulations to align them with the new framework.  </t>
  </si>
  <si>
    <t>The objective of this proposal is to establish a modernized regulatory framework for the flexible oversight of clinical trials involving drugs throughout their lifecycles. The proposed framework is expected to better support complex and innovative trials, allowing people in Canada to benefit from new drug therapies and innovative trial designs. The proposed framework would uphold the underlying core principles common to the regulation of all clinical trial types, including the protection of participants’ safety and ensure the reliability of trial-related data, while also facilitating access to clinical trials, supporting complex and innovative trials and the development of new drugs, and advancing international alignment.</t>
  </si>
  <si>
    <t xml:space="preserve">-	Clinical Trials Regulations: These proposed Regulations come into force on the first anniversary of the day on which they are published in the Canada Gazette, Part II.
-	Regulations Amending Certain Regulations Relating to Clinical Trials: These proposed Regulations come into force on the day which the Clinical Trials Regulations come into force.
</t>
  </si>
  <si>
    <r>
      <rPr>
        <sz val="11"/>
        <rFont val="Calibri"/>
      </rPr>
      <t xml:space="preserve">https://gazette.gc.ca/rp-pr/p1/2025/2025-12-20/html/reg2-eng.html
https://gazette.gc.ca/rp-pr/p1/2025/2025-12-20/html/reg3-eng.html 
</t>
    </r>
  </si>
  <si>
    <t>Clinical Trials Regulationshttps://gazette.gc.ca/rp-pr/p1/2025/2025-12-20/html/reg2-eng.html (available in English and French)Regulations Amending Certain Regulations Relating to Clinical Trials:https://gazette.gc.ca/rp-pr/p1/2025/2025-12-20/html/reg3-eng.html (available in English and French)Clinical Trials Modernization: Consultation Paper: https://www.canada.ca/en/health-canada/programs/consultation-clinical-trials-regulatory-modernization-initiative/document.html (available in English and French)What we heard: Consultations on clinical trials regulatory modernization initiative (spring and summer 2021): https://www.canada.ca/en/health-canada/programs/consultation-clinical-trials-regulatory-modernization-initiative/what-we-heard.html(available in English and French)</t>
  </si>
  <si>
    <t>Draft Amendments No. 2 to the Technical Regulation of the Eurasian Economic Union "On Safety of Packaged Potable Water Including Natural Mineral Water" (TR EAEU 044/2017)</t>
  </si>
  <si>
    <t>Description of content: Draft Amendments No. 2 to TR EAEU 044/2017: - introduces a number of requirements for the labeling of natural mineral waters, natural and treated potable waters, and for confirming the compliance of labeling during the declaration or state registration of packaged potable waters, aiming to protect consumers from incomplete or unreliable information regarding the origin, safety, and properties of potable waters; - revises, based on many years of experience in using mineral potable waters, methods of their therapeutic and prophylactic application, toxicological studies, and taking into account the requirements of international, interstate, and national standards, the permissible levels of fluorides in natural mineral waters concerning table waters, manganese, and requirements for assessing radiation safety concerning therapeutic and therapeutic-table waters; - eliminates a number of editorial and technical inconsistencies.</t>
  </si>
  <si>
    <t>Packaged Potable Water </t>
  </si>
  <si>
    <t>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nut or vegetable juices and milk)</t>
  </si>
  <si>
    <t>Draft Amendments No. 2 to TR EAEU 044/2017 were prepared considering the practice of its application and are aimed at clarifying certain provisions and requirements of the technical regulation in order to prevent actions misleading consumers of packaged potable water, including natural mineral water, protect human life and health, and eliminate a number of editorial and technical inconsistencies.</t>
  </si>
  <si>
    <t>Not less than 180 days from adoption of the technical regulation.</t>
  </si>
  <si>
    <r>
      <rPr>
        <sz val="11"/>
        <rFont val="Calibri"/>
      </rPr>
      <t>https://members.wto.org/crnattachments/2025/TBT/KGZ/25_09230_00_x.pdf</t>
    </r>
  </si>
  <si>
    <t>Draft Amendments No. 2 to the Technical Regulation of the Eurasian Economic Union "On Safety of Packaged Potable Water Including Natural Mineral Water" (TR EAEU 044/2017) https://regulation.eaeunion.org/pd/3290/ Technical Regulation of the Eurasian Economic Union "On Safety of Packaged Potable Water Including Natural Mineral Water" (TR EAEU 044/2017) https://eec.eaeunion.org/comission/department/deptexreg/tr/tr_EAEU_044-2017.php</t>
  </si>
  <si>
    <t>NCh223:2020 Construcción - Planchas de acero recubiertas conformadas en frío - Requisitos</t>
  </si>
  <si>
    <t>1.1. The notified Standard establishes the requirements, dimensions, recommended test methods and sampling systems for cold-formed steel sheets that are covered with a 55% aluminium-zinc coating or other anti-corrosive metallic coatings obtained through a hot-dip process. 1.2. The Standard applies to cold-formed sheets with the following geometries: corrugated 18, corrugated 14, panel 5 bands, panel 4 trapezoids, and panel 6 trapezoids. 1.3 The Standard may be applied to cold-formed steel sheets of other geometries that are covered with a 55% aluminium-zinc coating or other anti-corrosive metallic coatings obtained through a hot-dip process. 1.4. The Standard does not apply to sheets for architectural use. The requirements governing steel are to be defined by Chilean Standard (NCh) No. 3357, and the fastening elements must be checked to ensure they meet the load conditions controlling the design.</t>
  </si>
  <si>
    <t>Planchas de acero recubiertas conformadas en frío</t>
  </si>
  <si>
    <t>77.140 - Iron and steel products</t>
  </si>
  <si>
    <t>Decreto Supremo N°47 de 1992 (Ordenanza General de Urbanismo y Construcciones)G/TBT/N/CHL/768- 2 -</t>
  </si>
  <si>
    <t>NCh523:2020 Carpintería de aluminio - Puertas y ventanas - Requisitos</t>
  </si>
  <si>
    <t>1.1. The notified Standard establishes the requirements to be met by aluminium doors and windows to ensure their effective functioning, durability and user safety. 1.2. The Standard applies to aluminium doors and windows for exterior and interior use in houses, residential, commercial, institutional and educational buildings, health facilities and other similar buildings. 1.3. The Standard does not apply to security doors, heavy-duty non-residential doors such as those used in industrial warehouses, or movable façades providing public access and/or access for vehicles or animals. 1.4. The Standard does not apply to aluminium curtain walls, although the moving or opening parts of such walls must meet the requirements established therein.</t>
  </si>
  <si>
    <t>Puertas y ventanas de aluminio</t>
  </si>
  <si>
    <t>77.150.10 - Aluminium products; 91.060.50 - Doors and windows</t>
  </si>
  <si>
    <t>NCh1970/1:2017 Maderas - Parte 1: Especies latifoliadas - Clasificación visual para uso estructural - Especificaciones de los grados de calidad</t>
  </si>
  <si>
    <t>1.1. The notified Standard establishes the requirements to be met by sawn or planed wood of hardwood species, intended for structural use and classified visually. 1.2. The Standard may be applied to any wood of hardwood species used for structural purposes, regardless of its moisture content. The most efficient use, however, is achieved with a moisture content equivalent to the equilibrium moisture of the place of use. The use of green wood is justified only for technical service reasons or because of the difficulties involved in the drying process for certain wood species.</t>
  </si>
  <si>
    <t>Madera aserrada o cepillada proveniente de especies latifoliadas</t>
  </si>
  <si>
    <t>79.040 - Wood, sawlogs and sawn timber; 91.080.20 - Timber structures</t>
  </si>
  <si>
    <t>DRAFT REGULATION (2025/14/AB) ON TYPE APPROVAL AND MARKET SURVEILLANCE OF NON-ROAD MOBILE MACHINERY CIRCULATING ON PUBLIC ROADS</t>
  </si>
  <si>
    <t>(1) The purpose of this Regulation is to lay down the technical requirements, administrative requirements and procedures for EU type-approval, EU individual approval, and placing on the market of all new non-road mobile machinery intended to circulate on public roads. This Regulation also lays down rules and procedures for the market surveillance of non-road mobile machinery.(2) This Regulation covers non-road mobile machinery (‘U-category vehicles’) where it is placed on the market and intended to circulate, whether occasionally or regularly, with or without a driver, on a public road. (3) This Regulation does not covera) Non-road mobile machinery with a maximum design speed exceeding 40 km/h.b) Non-road mobile machinery with a maximum design speed not exceeding 6 km/h.c) Non-road mobile machinery equipped with more than three seating positions, including the driver’s seating position.ç) Machinery, as defined in subparagraph (ğ) of the first paragraph of Article 4 of the Machinery Safety Regulation (2006/42/EC) published in the Official Gazette dated 3/3/2009 and numbered 27158, primarily intended for the transport of one or more persons, animals or goods other than instruments or auxiliaries required for the performance of work, materials resulting from or necessary for work or for intermediate storage, or materials transported on construction sites.d) vehicles, including motor vehicles, tractors, trailers, two-wheel or three-wheel vehicles, quadricycles and interchangeable towed equipment, within the scope of the Regulation on Type Approval and Market Surveillance and Inspection of Agricultural and Forestry Vehicles (EU/167/2013) published in the Official Gazette dated 14/8/2014 and numbered 29088, Regulation on Type Approval and Market Surveillance and Inspection of Two or Three Wheeled Motor Vehicles and Four Wheeled Motorcycles (EU/168/2013) published in the Official Gazette dated 22/8/2015 and numbered 29453 or Motor Vehicles and Trailers and Their Components published in the Official Gazette dated 19/4/2020 and numbered 31104, or Regulation on the Type Approval and Market Surveillance of Motor Vehicles and Their Trailers, and of Systems, Components and Separate Technical Units Intended for Such Vehicles (EU/2018/858).e) non-road mobile machinery that was placed on the market, registered or entered into service before 29/1/2028.</t>
  </si>
  <si>
    <t>Non-road mobile machinery (‘U-category vehicles’) where it is placed on the market and intended to circulate, whether occasionally or regularly, with or without a driver, on a public road. </t>
  </si>
  <si>
    <t>43.160 - Special purpose vehicles</t>
  </si>
  <si>
    <t>Protection of human health or safety (TBT); Protection of animal or plant life or health (TBT); Protection of the environment (TBT); Harmonization (TBT); Reducing trade barriers and facilitating trade (TBT); Cost saving and productivity enhancement (TBT)</t>
  </si>
  <si>
    <t>The purpose of this Regulation is to lay down the technical requirements, administrative requirements and procedures for EU type-approval, EU individual approval, and placing on the market of all new non-road mobile machinery intended to circulate on public roads. This Regulation also lays down rules and procedures for the market surveillance of non-road mobile machinery.This Regulation has been prepared within the framework of harmonization with European Union legislation, taking into account Regulation (EU) No 2025/14 of the European Parliament and of the Council of 19 December 2024 on the approval and market surveillance of non-road mobile machinery circulating on public roads and amending Regulation (EU) 2019/1020.</t>
  </si>
  <si>
    <t>This Regulation;
a) Articles 49th, 50th, 51st and Provisional Article 2 shall become effective on the date of publication,
b) Other provisions enter into force on 29/1/2028.</t>
  </si>
  <si>
    <r>
      <rPr>
        <sz val="11"/>
        <rFont val="Calibri"/>
      </rPr>
      <t>https://members.wto.org/crnattachments/2025/TBT/TUR/25_09208_00_e.pdf</t>
    </r>
  </si>
  <si>
    <t>Article 4 of the Product Safety and Technical Regulations Law No. 7223 dated 5/3/2020 and Article 388 of the Presidential Decree No. 1 on the Organization of the Presidency.Regulation (EU) No 2025/14 of the European Parliament and of the Council of 19 December 2024 on the approval and market surveillance of non-road mobile machinery circulating on public roads and amending Regulation (EU) 2019/1020.</t>
  </si>
  <si>
    <t>Proposed amendments to the “Enforcement Rules of the Cleansing and Hygiene Products Control Act” </t>
  </si>
  <si>
    <t>The Ministry of Food and Drug Safety (MFDS) is proposing to amend the “Enforcement Rules of the Cleansing and Hygiene Products Control Act” as follows:A. To include labels and advertisements that may be perceived as having efficacy or effects in the prevention or treatment of disease within the scope of false, exaggerated, or slanderous labelling and advertisingB. To add labels and advertisements that state a medical professional (such as a doctor, dentist, or pharmacist) or any other person has certified, guaranteed, or recommended the cleansing and hygiene product to the scope of false, exaggerated, or slanderous labelling and advertising</t>
  </si>
  <si>
    <t>Hygiene products</t>
  </si>
  <si>
    <r>
      <rPr>
        <sz val="11"/>
        <rFont val="Calibri"/>
      </rPr>
      <t>https://members.wto.org/crnattachments/2025/TBT/KOR/25_09209_00_x.pdf</t>
    </r>
  </si>
  <si>
    <t>MFDS NOTIFICATION No. 2025-513, 19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</si>
</sst>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69"/>
  <sheetViews>
    <sheetView tabSelected="1" workbookViewId="0">
      <selection activeCell="B4" sqref="B4"/>
    </sheetView>
  </sheetViews>
  <sheetFormatPr defaultRowHeight="14.5" x14ac:dyDescent="0.35"/>
  <cols>
    <col min="1" max="1" width="53.1796875" style="2" customWidth="1"/>
    <col min="2" max="2" width="30" customWidth="1"/>
    <col min="3" max="3" width="20" style="4" customWidth="1"/>
    <col min="4" max="4" width="50" customWidth="1"/>
    <col min="5" max="6" width="100" style="2" customWidth="1"/>
    <col min="8" max="12" width="100" style="2" customWidth="1"/>
    <col min="13" max="13" width="100" customWidth="1"/>
    <col min="14" max="16" width="30" style="4" customWidth="1"/>
    <col min="17" max="28" width="100" customWidth="1"/>
    <col min="29" max="29" width="100" style="2" customWidth="1"/>
    <col min="30" max="34" width="100" customWidth="1"/>
    <col min="35" max="35" width="100" style="2" customWidth="1"/>
  </cols>
  <sheetData>
    <row r="1" spans="1:35" ht="30" customHeight="1" x14ac:dyDescent="0.35">
      <c r="A1" s="3" t="s">
        <v>5</v>
      </c>
      <c r="B1" s="1" t="s">
        <v>0</v>
      </c>
      <c r="C1" s="5" t="s">
        <v>1</v>
      </c>
      <c r="D1" s="1" t="s">
        <v>2</v>
      </c>
      <c r="E1" s="3" t="s">
        <v>3</v>
      </c>
      <c r="F1" s="3" t="s">
        <v>4</v>
      </c>
      <c r="H1" s="3" t="s">
        <v>6</v>
      </c>
      <c r="I1" s="3" t="s">
        <v>7</v>
      </c>
      <c r="J1" s="3" t="s">
        <v>8</v>
      </c>
      <c r="K1" s="3" t="s">
        <v>9</v>
      </c>
      <c r="L1" s="3" t="s">
        <v>10</v>
      </c>
      <c r="M1" s="1" t="s">
        <v>11</v>
      </c>
      <c r="N1" s="5" t="s">
        <v>12</v>
      </c>
      <c r="O1" s="5" t="s">
        <v>13</v>
      </c>
      <c r="P1" s="5" t="s">
        <v>14</v>
      </c>
      <c r="Q1" s="1" t="s">
        <v>15</v>
      </c>
      <c r="R1" s="1" t="s">
        <v>16</v>
      </c>
      <c r="S1" s="1" t="s">
        <v>17</v>
      </c>
      <c r="T1" s="1" t="s">
        <v>18</v>
      </c>
      <c r="U1" s="1" t="s">
        <v>19</v>
      </c>
      <c r="V1" s="1" t="s">
        <v>20</v>
      </c>
      <c r="W1" s="1" t="s">
        <v>21</v>
      </c>
      <c r="X1" s="1" t="s">
        <v>22</v>
      </c>
      <c r="Y1" s="1" t="s">
        <v>23</v>
      </c>
      <c r="Z1" s="1" t="s">
        <v>24</v>
      </c>
      <c r="AA1" s="1" t="s">
        <v>25</v>
      </c>
      <c r="AB1" s="1" t="s">
        <v>26</v>
      </c>
      <c r="AC1" s="3" t="s">
        <v>27</v>
      </c>
      <c r="AD1" s="1" t="s">
        <v>28</v>
      </c>
      <c r="AE1" s="1" t="s">
        <v>29</v>
      </c>
      <c r="AF1" s="1" t="s">
        <v>30</v>
      </c>
      <c r="AG1" s="1" t="s">
        <v>31</v>
      </c>
      <c r="AH1" s="1" t="s">
        <v>32</v>
      </c>
      <c r="AI1" s="3" t="s">
        <v>33</v>
      </c>
    </row>
    <row r="2" spans="1:35" ht="72.5" x14ac:dyDescent="0.35">
      <c r="A2" s="8" t="s">
        <v>37</v>
      </c>
      <c r="B2" s="6" t="s">
        <v>34</v>
      </c>
      <c r="C2" s="7">
        <v>46080</v>
      </c>
      <c r="D2" s="9" t="str">
        <f>HYPERLINK("https://www.epingalert.org/en/Search?viewData= G/TBT/N/CHL/788"," G/TBT/N/CHL/788")</f>
        <v xml:space="preserve"> G/TBT/N/CHL/788</v>
      </c>
      <c r="E2" s="8" t="s">
        <v>35</v>
      </c>
      <c r="F2" s="8" t="s">
        <v>36</v>
      </c>
      <c r="H2" s="8" t="s">
        <v>38</v>
      </c>
      <c r="I2" s="8" t="s">
        <v>39</v>
      </c>
      <c r="J2" s="8" t="s">
        <v>40</v>
      </c>
      <c r="K2" s="8" t="s">
        <v>41</v>
      </c>
      <c r="L2" s="8" t="s">
        <v>41</v>
      </c>
      <c r="M2" s="6"/>
      <c r="N2" s="7">
        <v>46140</v>
      </c>
      <c r="O2" s="7" t="s">
        <v>42</v>
      </c>
      <c r="P2" s="7" t="s">
        <v>42</v>
      </c>
      <c r="Q2" s="6" t="s">
        <v>43</v>
      </c>
      <c r="R2" s="8" t="s">
        <v>44</v>
      </c>
      <c r="S2" t="str">
        <f>HYPERLINK("https://docs.wto.org/imrd/directdoc.asp?DDFDocuments/t/G/TBTN26/CHL788.docx", "https://docs.wto.org/imrd/directdoc.asp?DDFDocuments/t/G/TBTN26/CHL788.docx")</f>
        <v>https://docs.wto.org/imrd/directdoc.asp?DDFDocuments/t/G/TBTN26/CHL788.docx</v>
      </c>
      <c r="T2" t="str">
        <f>HYPERLINK("https://docs.wto.org/imrd/directdoc.asp?DDFDocuments/u/G/TBTN26/CHL788.docx", "https://docs.wto.org/imrd/directdoc.asp?DDFDocuments/u/G/TBTN26/CHL788.docx")</f>
        <v>https://docs.wto.org/imrd/directdoc.asp?DDFDocuments/u/G/TBTN26/CHL788.docx</v>
      </c>
      <c r="U2" t="str">
        <f>HYPERLINK("https://docs.wto.org/imrd/directdoc.asp?DDFDocuments/v/G/TBTN26/CHL788.docx", "https://docs.wto.org/imrd/directdoc.asp?DDFDocuments/v/G/TBTN26/CHL788.docx")</f>
        <v>https://docs.wto.org/imrd/directdoc.asp?DDFDocuments/v/G/TBTN26/CHL788.docx</v>
      </c>
      <c r="V2" t="s">
        <v>45</v>
      </c>
      <c r="W2" t="s">
        <v>46</v>
      </c>
      <c r="X2" t="s">
        <v>46</v>
      </c>
      <c r="Y2" t="s">
        <v>46</v>
      </c>
      <c r="Z2" t="s">
        <v>46</v>
      </c>
      <c r="AA2" t="s">
        <v>46</v>
      </c>
      <c r="AB2" t="s">
        <v>46</v>
      </c>
      <c r="AC2" s="2" t="s">
        <v>47</v>
      </c>
      <c r="AD2" t="s">
        <v>41</v>
      </c>
      <c r="AE2" t="s">
        <v>41</v>
      </c>
      <c r="AF2" t="s">
        <v>41</v>
      </c>
      <c r="AG2" t="s">
        <v>41</v>
      </c>
      <c r="AH2" t="s">
        <v>41</v>
      </c>
      <c r="AI2" s="2" t="s">
        <v>41</v>
      </c>
    </row>
    <row r="3" spans="1:35" ht="29" x14ac:dyDescent="0.35">
      <c r="A3" s="8" t="s">
        <v>51</v>
      </c>
      <c r="B3" s="6" t="s">
        <v>48</v>
      </c>
      <c r="C3" s="7">
        <v>46080</v>
      </c>
      <c r="D3" s="9" t="str">
        <f>HYPERLINK("https://www.epingalert.org/en/Search?viewData= G/TBT/N/PHL/357"," G/TBT/N/PHL/357")</f>
        <v xml:space="preserve"> G/TBT/N/PHL/357</v>
      </c>
      <c r="E3" s="8" t="s">
        <v>49</v>
      </c>
      <c r="F3" s="8" t="s">
        <v>50</v>
      </c>
      <c r="H3" s="8" t="s">
        <v>41</v>
      </c>
      <c r="I3" s="8" t="s">
        <v>39</v>
      </c>
      <c r="J3" s="8" t="s">
        <v>52</v>
      </c>
      <c r="K3" s="8" t="s">
        <v>41</v>
      </c>
      <c r="L3" s="8" t="s">
        <v>41</v>
      </c>
      <c r="M3" s="6"/>
      <c r="N3" s="7">
        <v>46138</v>
      </c>
      <c r="O3" s="7">
        <v>46203</v>
      </c>
      <c r="P3" s="7" t="s">
        <v>53</v>
      </c>
      <c r="Q3" s="6" t="s">
        <v>43</v>
      </c>
      <c r="R3" s="8" t="s">
        <v>54</v>
      </c>
      <c r="S3" t="str">
        <f>HYPERLINK("https://docs.wto.org/imrd/directdoc.asp?DDFDocuments/t/G/TBTN26/PHL357.docx", "https://docs.wto.org/imrd/directdoc.asp?DDFDocuments/t/G/TBTN26/PHL357.docx")</f>
        <v>https://docs.wto.org/imrd/directdoc.asp?DDFDocuments/t/G/TBTN26/PHL357.docx</v>
      </c>
      <c r="T3" t="str">
        <f>HYPERLINK("https://docs.wto.org/imrd/directdoc.asp?DDFDocuments/u/G/TBTN26/PHL357.docx", "https://docs.wto.org/imrd/directdoc.asp?DDFDocuments/u/G/TBTN26/PHL357.docx")</f>
        <v>https://docs.wto.org/imrd/directdoc.asp?DDFDocuments/u/G/TBTN26/PHL357.docx</v>
      </c>
      <c r="U3" t="str">
        <f>HYPERLINK("https://docs.wto.org/imrd/directdoc.asp?DDFDocuments/v/G/TBTN26/PHL357.docx", "https://docs.wto.org/imrd/directdoc.asp?DDFDocuments/v/G/TBTN26/PHL357.docx")</f>
        <v>https://docs.wto.org/imrd/directdoc.asp?DDFDocuments/v/G/TBTN26/PHL357.docx</v>
      </c>
      <c r="V3" t="s">
        <v>45</v>
      </c>
      <c r="W3" t="s">
        <v>46</v>
      </c>
      <c r="X3" t="s">
        <v>46</v>
      </c>
      <c r="Y3" t="s">
        <v>46</v>
      </c>
      <c r="Z3" t="s">
        <v>46</v>
      </c>
      <c r="AA3" t="s">
        <v>46</v>
      </c>
      <c r="AB3" t="s">
        <v>46</v>
      </c>
      <c r="AC3" s="2" t="s">
        <v>41</v>
      </c>
      <c r="AD3" t="s">
        <v>41</v>
      </c>
      <c r="AE3" t="s">
        <v>41</v>
      </c>
      <c r="AF3" t="s">
        <v>41</v>
      </c>
      <c r="AG3" t="s">
        <v>41</v>
      </c>
      <c r="AH3" t="s">
        <v>41</v>
      </c>
      <c r="AI3" s="2" t="s">
        <v>41</v>
      </c>
    </row>
    <row r="4" spans="1:35" ht="130.5" x14ac:dyDescent="0.35">
      <c r="A4" s="8" t="s">
        <v>58</v>
      </c>
      <c r="B4" s="6" t="s">
        <v>55</v>
      </c>
      <c r="C4" s="7">
        <v>46080</v>
      </c>
      <c r="D4" s="9" t="str">
        <f>HYPERLINK("https://www.epingalert.org/en/Search?viewData= G/TBT/N/MNG/21"," G/TBT/N/MNG/21")</f>
        <v xml:space="preserve"> G/TBT/N/MNG/21</v>
      </c>
      <c r="E4" s="8" t="s">
        <v>56</v>
      </c>
      <c r="F4" s="8" t="s">
        <v>57</v>
      </c>
      <c r="H4" s="8" t="s">
        <v>59</v>
      </c>
      <c r="I4" s="8" t="s">
        <v>60</v>
      </c>
      <c r="J4" s="8" t="s">
        <v>61</v>
      </c>
      <c r="K4" s="8" t="s">
        <v>41</v>
      </c>
      <c r="L4" s="8" t="s">
        <v>41</v>
      </c>
      <c r="M4" s="6"/>
      <c r="N4" s="7">
        <v>46140</v>
      </c>
      <c r="O4" s="7">
        <v>46157</v>
      </c>
      <c r="P4" s="7">
        <v>46262</v>
      </c>
      <c r="Q4" s="6" t="s">
        <v>43</v>
      </c>
      <c r="R4" s="8" t="s">
        <v>62</v>
      </c>
      <c r="S4" t="str">
        <f>HYPERLINK("https://docs.wto.org/imrd/directdoc.asp?DDFDocuments/t/G/TBTN26/MNG21.docx", "https://docs.wto.org/imrd/directdoc.asp?DDFDocuments/t/G/TBTN26/MNG21.docx")</f>
        <v>https://docs.wto.org/imrd/directdoc.asp?DDFDocuments/t/G/TBTN26/MNG21.docx</v>
      </c>
      <c r="T4" t="str">
        <f>HYPERLINK("https://docs.wto.org/imrd/directdoc.asp?DDFDocuments/u/G/TBTN26/MNG21.docx", "https://docs.wto.org/imrd/directdoc.asp?DDFDocuments/u/G/TBTN26/MNG21.docx")</f>
        <v>https://docs.wto.org/imrd/directdoc.asp?DDFDocuments/u/G/TBTN26/MNG21.docx</v>
      </c>
      <c r="U4" t="str">
        <f>HYPERLINK("https://docs.wto.org/imrd/directdoc.asp?DDFDocuments/v/G/TBTN26/MNG21.docx", "https://docs.wto.org/imrd/directdoc.asp?DDFDocuments/v/G/TBTN26/MNG21.docx")</f>
        <v>https://docs.wto.org/imrd/directdoc.asp?DDFDocuments/v/G/TBTN26/MNG21.docx</v>
      </c>
      <c r="V4" t="s">
        <v>45</v>
      </c>
      <c r="W4" t="s">
        <v>46</v>
      </c>
      <c r="X4" t="s">
        <v>46</v>
      </c>
      <c r="Y4" t="s">
        <v>46</v>
      </c>
      <c r="Z4" t="s">
        <v>46</v>
      </c>
      <c r="AA4" t="s">
        <v>46</v>
      </c>
      <c r="AB4" t="s">
        <v>46</v>
      </c>
      <c r="AC4" s="2" t="s">
        <v>63</v>
      </c>
      <c r="AD4" t="s">
        <v>41</v>
      </c>
      <c r="AE4" t="s">
        <v>41</v>
      </c>
      <c r="AF4" t="s">
        <v>41</v>
      </c>
      <c r="AG4" t="s">
        <v>41</v>
      </c>
      <c r="AH4" t="s">
        <v>41</v>
      </c>
      <c r="AI4" s="2" t="s">
        <v>41</v>
      </c>
    </row>
    <row r="5" spans="1:35" ht="174" x14ac:dyDescent="0.35">
      <c r="A5" s="8" t="s">
        <v>67</v>
      </c>
      <c r="B5" s="6" t="s">
        <v>64</v>
      </c>
      <c r="C5" s="7">
        <v>46079</v>
      </c>
      <c r="D5" s="9" t="str">
        <f>HYPERLINK("https://www.epingalert.org/en/Search?viewData= G/TBT/N/DNK/147"," G/TBT/N/DNK/147")</f>
        <v xml:space="preserve"> G/TBT/N/DNK/147</v>
      </c>
      <c r="E5" s="8" t="s">
        <v>65</v>
      </c>
      <c r="F5" s="8" t="s">
        <v>66</v>
      </c>
      <c r="H5" s="8" t="s">
        <v>68</v>
      </c>
      <c r="I5" s="8" t="s">
        <v>69</v>
      </c>
      <c r="J5" s="8" t="s">
        <v>70</v>
      </c>
      <c r="K5" s="8" t="s">
        <v>41</v>
      </c>
      <c r="L5" s="8" t="s">
        <v>41</v>
      </c>
      <c r="M5" s="6"/>
      <c r="N5" s="7">
        <v>46139</v>
      </c>
      <c r="O5" s="7">
        <v>46174</v>
      </c>
      <c r="P5" s="7">
        <v>46204</v>
      </c>
      <c r="Q5" s="6" t="s">
        <v>43</v>
      </c>
      <c r="R5" s="8" t="s">
        <v>71</v>
      </c>
      <c r="S5" t="str">
        <f>HYPERLINK("https://docs.wto.org/imrd/directdoc.asp?DDFDocuments/t/G/TBTN26/DNK147.docx", "https://docs.wto.org/imrd/directdoc.asp?DDFDocuments/t/G/TBTN26/DNK147.docx")</f>
        <v>https://docs.wto.org/imrd/directdoc.asp?DDFDocuments/t/G/TBTN26/DNK147.docx</v>
      </c>
      <c r="T5" t="str">
        <f>HYPERLINK("https://docs.wto.org/imrd/directdoc.asp?DDFDocuments/u/G/TBTN26/DNK147.docx", "https://docs.wto.org/imrd/directdoc.asp?DDFDocuments/u/G/TBTN26/DNK147.docx")</f>
        <v>https://docs.wto.org/imrd/directdoc.asp?DDFDocuments/u/G/TBTN26/DNK147.docx</v>
      </c>
      <c r="U5" t="str">
        <f>HYPERLINK("https://docs.wto.org/imrd/directdoc.asp?DDFDocuments/v/G/TBTN26/DNK147.docx", "https://docs.wto.org/imrd/directdoc.asp?DDFDocuments/v/G/TBTN26/DNK147.docx")</f>
        <v>https://docs.wto.org/imrd/directdoc.asp?DDFDocuments/v/G/TBTN26/DNK147.docx</v>
      </c>
      <c r="V5" t="s">
        <v>45</v>
      </c>
      <c r="W5" t="s">
        <v>46</v>
      </c>
      <c r="X5" t="s">
        <v>46</v>
      </c>
      <c r="Y5" t="s">
        <v>46</v>
      </c>
      <c r="Z5" t="s">
        <v>46</v>
      </c>
      <c r="AA5" t="s">
        <v>46</v>
      </c>
      <c r="AB5" t="s">
        <v>46</v>
      </c>
      <c r="AC5" s="2" t="s">
        <v>72</v>
      </c>
      <c r="AD5" t="s">
        <v>41</v>
      </c>
      <c r="AE5" t="s">
        <v>41</v>
      </c>
      <c r="AF5" t="s">
        <v>41</v>
      </c>
      <c r="AG5" t="s">
        <v>41</v>
      </c>
      <c r="AH5" t="s">
        <v>41</v>
      </c>
      <c r="AI5" s="2" t="s">
        <v>41</v>
      </c>
    </row>
    <row r="6" spans="1:35" x14ac:dyDescent="0.35">
      <c r="A6" s="8" t="s">
        <v>76</v>
      </c>
      <c r="B6" s="6" t="s">
        <v>73</v>
      </c>
      <c r="C6" s="7">
        <v>46078</v>
      </c>
      <c r="D6" s="9" t="str">
        <f>HYPERLINK("https://www.epingalert.org/en/Search?viewData=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E6" s="8" t="s">
        <v>74</v>
      </c>
      <c r="F6" s="8" t="s">
        <v>75</v>
      </c>
      <c r="H6" s="8" t="s">
        <v>41</v>
      </c>
      <c r="I6" s="8" t="s">
        <v>77</v>
      </c>
      <c r="J6" s="8" t="s">
        <v>78</v>
      </c>
      <c r="K6" s="8" t="s">
        <v>79</v>
      </c>
      <c r="L6" s="8" t="s">
        <v>80</v>
      </c>
      <c r="M6" s="6"/>
      <c r="N6" s="7">
        <v>46138</v>
      </c>
      <c r="O6" s="7" t="s">
        <v>81</v>
      </c>
      <c r="P6" s="7" t="s">
        <v>82</v>
      </c>
      <c r="Q6" s="6" t="s">
        <v>43</v>
      </c>
      <c r="R6" s="8" t="s">
        <v>83</v>
      </c>
      <c r="S6" t="str">
        <f>HYPERLINK("https://docs.wto.org/imrd/directdoc.asp?DDFDocuments/t/G/TBTN26/ARE697.docx", "https://docs.wto.org/imrd/directdoc.asp?DDFDocuments/t/G/TBTN26/ARE697.docx")</f>
        <v>https://docs.wto.org/imrd/directdoc.asp?DDFDocuments/t/G/TBTN26/ARE697.docx</v>
      </c>
      <c r="T6" t="str">
        <f>HYPERLINK("https://docs.wto.org/imrd/directdoc.asp?DDFDocuments/u/G/TBTN26/ARE697.docx", "https://docs.wto.org/imrd/directdoc.asp?DDFDocuments/u/G/TBTN26/ARE697.docx")</f>
        <v>https://docs.wto.org/imrd/directdoc.asp?DDFDocuments/u/G/TBTN26/ARE697.docx</v>
      </c>
      <c r="U6" t="str">
        <f>HYPERLINK("https://docs.wto.org/imrd/directdoc.asp?DDFDocuments/v/G/TBTN26/ARE697.docx", "https://docs.wto.org/imrd/directdoc.asp?DDFDocuments/v/G/TBTN26/ARE697.docx")</f>
        <v>https://docs.wto.org/imrd/directdoc.asp?DDFDocuments/v/G/TBTN26/ARE697.docx</v>
      </c>
      <c r="V6" t="s">
        <v>45</v>
      </c>
      <c r="W6" t="s">
        <v>46</v>
      </c>
      <c r="X6" t="s">
        <v>46</v>
      </c>
      <c r="Y6" t="s">
        <v>46</v>
      </c>
      <c r="Z6" t="s">
        <v>46</v>
      </c>
      <c r="AA6" t="s">
        <v>46</v>
      </c>
      <c r="AB6" t="s">
        <v>46</v>
      </c>
      <c r="AC6" s="2" t="s">
        <v>84</v>
      </c>
      <c r="AD6" t="s">
        <v>41</v>
      </c>
      <c r="AE6" t="s">
        <v>41</v>
      </c>
      <c r="AF6" t="s">
        <v>41</v>
      </c>
      <c r="AG6" t="s">
        <v>41</v>
      </c>
      <c r="AH6" t="s">
        <v>41</v>
      </c>
      <c r="AI6" s="2" t="s">
        <v>41</v>
      </c>
    </row>
    <row r="7" spans="1:35" x14ac:dyDescent="0.35">
      <c r="A7" s="8" t="s">
        <v>76</v>
      </c>
      <c r="B7" s="6" t="s">
        <v>85</v>
      </c>
      <c r="C7" s="7">
        <v>46078</v>
      </c>
      <c r="D7" s="9" t="str">
        <f>HYPERLINK("https://www.epingalert.org/en/Search?viewData=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E7" s="8" t="s">
        <v>74</v>
      </c>
      <c r="F7" s="8" t="s">
        <v>75</v>
      </c>
      <c r="H7" s="8" t="s">
        <v>41</v>
      </c>
      <c r="I7" s="8" t="s">
        <v>77</v>
      </c>
      <c r="J7" s="8" t="s">
        <v>78</v>
      </c>
      <c r="K7" s="8" t="s">
        <v>79</v>
      </c>
      <c r="L7" s="8" t="s">
        <v>80</v>
      </c>
      <c r="M7" s="6"/>
      <c r="N7" s="7">
        <v>46138</v>
      </c>
      <c r="O7" s="7" t="s">
        <v>81</v>
      </c>
      <c r="P7" s="7" t="s">
        <v>82</v>
      </c>
      <c r="Q7" s="6" t="s">
        <v>43</v>
      </c>
      <c r="R7" s="8" t="s">
        <v>83</v>
      </c>
      <c r="S7" t="str">
        <f>HYPERLINK("https://docs.wto.org/imrd/directdoc.asp?DDFDocuments/t/G/TBTN26/ARE697.docx", "https://docs.wto.org/imrd/directdoc.asp?DDFDocuments/t/G/TBTN26/ARE697.docx")</f>
        <v>https://docs.wto.org/imrd/directdoc.asp?DDFDocuments/t/G/TBTN26/ARE697.docx</v>
      </c>
      <c r="T7" t="str">
        <f>HYPERLINK("https://docs.wto.org/imrd/directdoc.asp?DDFDocuments/u/G/TBTN26/ARE697.docx", "https://docs.wto.org/imrd/directdoc.asp?DDFDocuments/u/G/TBTN26/ARE697.docx")</f>
        <v>https://docs.wto.org/imrd/directdoc.asp?DDFDocuments/u/G/TBTN26/ARE697.docx</v>
      </c>
      <c r="U7" t="str">
        <f>HYPERLINK("https://docs.wto.org/imrd/directdoc.asp?DDFDocuments/v/G/TBTN26/ARE697.docx", "https://docs.wto.org/imrd/directdoc.asp?DDFDocuments/v/G/TBTN26/ARE697.docx")</f>
        <v>https://docs.wto.org/imrd/directdoc.asp?DDFDocuments/v/G/TBTN26/ARE697.docx</v>
      </c>
      <c r="V7" t="s">
        <v>45</v>
      </c>
      <c r="W7" t="s">
        <v>46</v>
      </c>
      <c r="X7" t="s">
        <v>46</v>
      </c>
      <c r="Y7" t="s">
        <v>46</v>
      </c>
      <c r="Z7" t="s">
        <v>46</v>
      </c>
      <c r="AA7" t="s">
        <v>46</v>
      </c>
      <c r="AB7" t="s">
        <v>46</v>
      </c>
      <c r="AC7" s="2" t="s">
        <v>84</v>
      </c>
      <c r="AD7" t="s">
        <v>41</v>
      </c>
      <c r="AE7" t="s">
        <v>41</v>
      </c>
      <c r="AF7" t="s">
        <v>41</v>
      </c>
      <c r="AG7" t="s">
        <v>41</v>
      </c>
      <c r="AH7" t="s">
        <v>41</v>
      </c>
      <c r="AI7" s="2" t="s">
        <v>41</v>
      </c>
    </row>
    <row r="8" spans="1:35" ht="116" x14ac:dyDescent="0.35">
      <c r="A8" s="8" t="s">
        <v>89</v>
      </c>
      <c r="B8" s="6" t="s">
        <v>86</v>
      </c>
      <c r="C8" s="7">
        <v>46078</v>
      </c>
      <c r="D8" s="9" t="str">
        <f>HYPERLINK("https://www.epingalert.org/en/Search?viewData= G/TBT/N/TPKM/587"," G/TBT/N/TPKM/587")</f>
        <v xml:space="preserve"> G/TBT/N/TPKM/587</v>
      </c>
      <c r="E8" s="8" t="s">
        <v>87</v>
      </c>
      <c r="F8" s="8" t="s">
        <v>88</v>
      </c>
      <c r="H8" s="8" t="s">
        <v>90</v>
      </c>
      <c r="I8" s="8" t="s">
        <v>91</v>
      </c>
      <c r="J8" s="8" t="s">
        <v>92</v>
      </c>
      <c r="K8" s="8" t="s">
        <v>41</v>
      </c>
      <c r="L8" s="8" t="s">
        <v>41</v>
      </c>
      <c r="M8" s="6"/>
      <c r="N8" s="7">
        <v>46138</v>
      </c>
      <c r="O8" s="7">
        <v>46204</v>
      </c>
      <c r="P8" s="7">
        <v>46204</v>
      </c>
      <c r="Q8" s="6" t="s">
        <v>43</v>
      </c>
      <c r="R8" s="8" t="s">
        <v>93</v>
      </c>
      <c r="S8" t="str">
        <f>HYPERLINK("https://docs.wto.org/imrd/directdoc.asp?DDFDocuments/t/G/TBTN26/TPKM587.docx", "https://docs.wto.org/imrd/directdoc.asp?DDFDocuments/t/G/TBTN26/TPKM587.docx")</f>
        <v>https://docs.wto.org/imrd/directdoc.asp?DDFDocuments/t/G/TBTN26/TPKM587.docx</v>
      </c>
      <c r="T8" t="str">
        <f>HYPERLINK("https://docs.wto.org/imrd/directdoc.asp?DDFDocuments/u/G/TBTN26/TPKM587.docx", "https://docs.wto.org/imrd/directdoc.asp?DDFDocuments/u/G/TBTN26/TPKM587.docx")</f>
        <v>https://docs.wto.org/imrd/directdoc.asp?DDFDocuments/u/G/TBTN26/TPKM587.docx</v>
      </c>
      <c r="U8" t="str">
        <f>HYPERLINK("https://docs.wto.org/imrd/directdoc.asp?DDFDocuments/v/G/TBTN26/TPKM587.docx", "https://docs.wto.org/imrd/directdoc.asp?DDFDocuments/v/G/TBTN26/TPKM587.docx")</f>
        <v>https://docs.wto.org/imrd/directdoc.asp?DDFDocuments/v/G/TBTN26/TPKM587.docx</v>
      </c>
      <c r="V8" t="s">
        <v>45</v>
      </c>
      <c r="W8" t="s">
        <v>46</v>
      </c>
      <c r="X8" t="s">
        <v>45</v>
      </c>
      <c r="Y8" t="s">
        <v>46</v>
      </c>
      <c r="Z8" t="s">
        <v>46</v>
      </c>
      <c r="AA8" t="s">
        <v>46</v>
      </c>
      <c r="AB8" t="s">
        <v>46</v>
      </c>
      <c r="AC8" s="2" t="s">
        <v>94</v>
      </c>
      <c r="AD8" t="s">
        <v>41</v>
      </c>
      <c r="AE8" t="s">
        <v>41</v>
      </c>
      <c r="AF8" t="s">
        <v>41</v>
      </c>
      <c r="AG8" t="s">
        <v>41</v>
      </c>
      <c r="AH8" t="s">
        <v>41</v>
      </c>
      <c r="AI8" s="2" t="s">
        <v>41</v>
      </c>
    </row>
    <row r="9" spans="1:35" x14ac:dyDescent="0.35">
      <c r="A9" s="8" t="s">
        <v>76</v>
      </c>
      <c r="B9" s="6" t="s">
        <v>95</v>
      </c>
      <c r="C9" s="7">
        <v>46078</v>
      </c>
      <c r="D9" s="9" t="str">
        <f>HYPERLINK("https://www.epingalert.org/en/Search?viewData=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E9" s="8" t="s">
        <v>74</v>
      </c>
      <c r="F9" s="8" t="s">
        <v>75</v>
      </c>
      <c r="H9" s="8" t="s">
        <v>41</v>
      </c>
      <c r="I9" s="8" t="s">
        <v>77</v>
      </c>
      <c r="J9" s="8" t="s">
        <v>78</v>
      </c>
      <c r="K9" s="8" t="s">
        <v>79</v>
      </c>
      <c r="L9" s="8" t="s">
        <v>80</v>
      </c>
      <c r="M9" s="6"/>
      <c r="N9" s="7">
        <v>46138</v>
      </c>
      <c r="O9" s="7" t="s">
        <v>81</v>
      </c>
      <c r="P9" s="7" t="s">
        <v>82</v>
      </c>
      <c r="Q9" s="6" t="s">
        <v>43</v>
      </c>
      <c r="R9" s="8" t="s">
        <v>83</v>
      </c>
      <c r="S9" t="str">
        <f>HYPERLINK("https://docs.wto.org/imrd/directdoc.asp?DDFDocuments/t/G/TBTN26/ARE697.docx", "https://docs.wto.org/imrd/directdoc.asp?DDFDocuments/t/G/TBTN26/ARE697.docx")</f>
        <v>https://docs.wto.org/imrd/directdoc.asp?DDFDocuments/t/G/TBTN26/ARE697.docx</v>
      </c>
      <c r="T9" t="str">
        <f>HYPERLINK("https://docs.wto.org/imrd/directdoc.asp?DDFDocuments/u/G/TBTN26/ARE697.docx", "https://docs.wto.org/imrd/directdoc.asp?DDFDocuments/u/G/TBTN26/ARE697.docx")</f>
        <v>https://docs.wto.org/imrd/directdoc.asp?DDFDocuments/u/G/TBTN26/ARE697.docx</v>
      </c>
      <c r="U9" t="str">
        <f>HYPERLINK("https://docs.wto.org/imrd/directdoc.asp?DDFDocuments/v/G/TBTN26/ARE697.docx", "https://docs.wto.org/imrd/directdoc.asp?DDFDocuments/v/G/TBTN26/ARE697.docx")</f>
        <v>https://docs.wto.org/imrd/directdoc.asp?DDFDocuments/v/G/TBTN26/ARE697.docx</v>
      </c>
      <c r="V9" t="s">
        <v>45</v>
      </c>
      <c r="W9" t="s">
        <v>46</v>
      </c>
      <c r="X9" t="s">
        <v>46</v>
      </c>
      <c r="Y9" t="s">
        <v>46</v>
      </c>
      <c r="Z9" t="s">
        <v>46</v>
      </c>
      <c r="AA9" t="s">
        <v>46</v>
      </c>
      <c r="AB9" t="s">
        <v>46</v>
      </c>
      <c r="AC9" s="2" t="s">
        <v>84</v>
      </c>
      <c r="AD9" t="s">
        <v>41</v>
      </c>
      <c r="AE9" t="s">
        <v>41</v>
      </c>
      <c r="AF9" t="s">
        <v>41</v>
      </c>
      <c r="AG9" t="s">
        <v>41</v>
      </c>
      <c r="AH9" t="s">
        <v>41</v>
      </c>
      <c r="AI9" s="2" t="s">
        <v>41</v>
      </c>
    </row>
    <row r="10" spans="1:35" ht="275.5" x14ac:dyDescent="0.35">
      <c r="A10" s="8" t="s">
        <v>99</v>
      </c>
      <c r="B10" s="6" t="s">
        <v>96</v>
      </c>
      <c r="C10" s="7">
        <v>46078</v>
      </c>
      <c r="D10" s="9" t="str">
        <f>HYPERLINK("https://www.epingalert.org/en/Search?viewData= G/TBT/N/KEN/1990"," G/TBT/N/KEN/1990")</f>
        <v xml:space="preserve"> G/TBT/N/KEN/1990</v>
      </c>
      <c r="E10" s="8" t="s">
        <v>97</v>
      </c>
      <c r="F10" s="8" t="s">
        <v>98</v>
      </c>
      <c r="H10" s="8" t="s">
        <v>41</v>
      </c>
      <c r="I10" s="8" t="s">
        <v>100</v>
      </c>
      <c r="J10" s="8" t="s">
        <v>101</v>
      </c>
      <c r="K10" s="8" t="s">
        <v>41</v>
      </c>
      <c r="L10" s="8" t="s">
        <v>102</v>
      </c>
      <c r="M10" s="6"/>
      <c r="N10" s="7">
        <v>46138</v>
      </c>
      <c r="O10" s="7">
        <v>46203</v>
      </c>
      <c r="P10" s="7" t="s">
        <v>81</v>
      </c>
      <c r="Q10" s="6" t="s">
        <v>43</v>
      </c>
      <c r="R10" s="8" t="s">
        <v>103</v>
      </c>
      <c r="S10" t="str">
        <f>HYPERLINK("https://docs.wto.org/imrd/directdoc.asp?DDFDocuments/t/G/TBTN26/KEN1990.docx", "https://docs.wto.org/imrd/directdoc.asp?DDFDocuments/t/G/TBTN26/KEN1990.docx")</f>
        <v>https://docs.wto.org/imrd/directdoc.asp?DDFDocuments/t/G/TBTN26/KEN1990.docx</v>
      </c>
      <c r="T10" t="str">
        <f>HYPERLINK("https://docs.wto.org/imrd/directdoc.asp?DDFDocuments/u/G/TBTN26/KEN1990.docx", "https://docs.wto.org/imrd/directdoc.asp?DDFDocuments/u/G/TBTN26/KEN1990.docx")</f>
        <v>https://docs.wto.org/imrd/directdoc.asp?DDFDocuments/u/G/TBTN26/KEN1990.docx</v>
      </c>
      <c r="U10" t="str">
        <f>HYPERLINK("https://docs.wto.org/imrd/directdoc.asp?DDFDocuments/v/G/TBTN26/KEN1990.docx", "https://docs.wto.org/imrd/directdoc.asp?DDFDocuments/v/G/TBTN26/KEN1990.docx")</f>
        <v>https://docs.wto.org/imrd/directdoc.asp?DDFDocuments/v/G/TBTN26/KEN1990.docx</v>
      </c>
      <c r="V10" t="s">
        <v>45</v>
      </c>
      <c r="W10" t="s">
        <v>46</v>
      </c>
      <c r="X10" t="s">
        <v>46</v>
      </c>
      <c r="Y10" t="s">
        <v>46</v>
      </c>
      <c r="Z10" t="s">
        <v>46</v>
      </c>
      <c r="AA10" t="s">
        <v>46</v>
      </c>
      <c r="AB10" t="s">
        <v>46</v>
      </c>
      <c r="AC10" s="2" t="s">
        <v>104</v>
      </c>
      <c r="AD10" t="s">
        <v>41</v>
      </c>
      <c r="AE10" t="s">
        <v>41</v>
      </c>
      <c r="AF10" t="s">
        <v>41</v>
      </c>
      <c r="AG10" t="s">
        <v>41</v>
      </c>
      <c r="AH10" t="s">
        <v>41</v>
      </c>
      <c r="AI10" s="2" t="s">
        <v>41</v>
      </c>
    </row>
    <row r="11" spans="1:35" x14ac:dyDescent="0.35">
      <c r="A11" s="8" t="s">
        <v>76</v>
      </c>
      <c r="B11" s="6" t="s">
        <v>105</v>
      </c>
      <c r="C11" s="7">
        <v>46078</v>
      </c>
      <c r="D11" s="9" t="str">
        <f>HYPERLINK("https://www.epingalert.org/en/Search?viewData=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E11" s="8" t="s">
        <v>74</v>
      </c>
      <c r="F11" s="8" t="s">
        <v>75</v>
      </c>
      <c r="H11" s="8" t="s">
        <v>41</v>
      </c>
      <c r="I11" s="8" t="s">
        <v>77</v>
      </c>
      <c r="J11" s="8" t="s">
        <v>78</v>
      </c>
      <c r="K11" s="8" t="s">
        <v>79</v>
      </c>
      <c r="L11" s="8" t="s">
        <v>80</v>
      </c>
      <c r="M11" s="6"/>
      <c r="N11" s="7">
        <v>46138</v>
      </c>
      <c r="O11" s="7" t="s">
        <v>81</v>
      </c>
      <c r="P11" s="7" t="s">
        <v>82</v>
      </c>
      <c r="Q11" s="6" t="s">
        <v>43</v>
      </c>
      <c r="R11" s="8" t="s">
        <v>83</v>
      </c>
      <c r="S11" t="str">
        <f>HYPERLINK("https://docs.wto.org/imrd/directdoc.asp?DDFDocuments/t/G/TBTN26/ARE697.docx", "https://docs.wto.org/imrd/directdoc.asp?DDFDocuments/t/G/TBTN26/ARE697.docx")</f>
        <v>https://docs.wto.org/imrd/directdoc.asp?DDFDocuments/t/G/TBTN26/ARE697.docx</v>
      </c>
      <c r="T11" t="str">
        <f>HYPERLINK("https://docs.wto.org/imrd/directdoc.asp?DDFDocuments/u/G/TBTN26/ARE697.docx", "https://docs.wto.org/imrd/directdoc.asp?DDFDocuments/u/G/TBTN26/ARE697.docx")</f>
        <v>https://docs.wto.org/imrd/directdoc.asp?DDFDocuments/u/G/TBTN26/ARE697.docx</v>
      </c>
      <c r="U11" t="str">
        <f>HYPERLINK("https://docs.wto.org/imrd/directdoc.asp?DDFDocuments/v/G/TBTN26/ARE697.docx", "https://docs.wto.org/imrd/directdoc.asp?DDFDocuments/v/G/TBTN26/ARE697.docx")</f>
        <v>https://docs.wto.org/imrd/directdoc.asp?DDFDocuments/v/G/TBTN26/ARE697.docx</v>
      </c>
      <c r="V11" t="s">
        <v>45</v>
      </c>
      <c r="W11" t="s">
        <v>46</v>
      </c>
      <c r="X11" t="s">
        <v>46</v>
      </c>
      <c r="Y11" t="s">
        <v>46</v>
      </c>
      <c r="Z11" t="s">
        <v>46</v>
      </c>
      <c r="AA11" t="s">
        <v>46</v>
      </c>
      <c r="AB11" t="s">
        <v>46</v>
      </c>
      <c r="AC11" s="2" t="s">
        <v>84</v>
      </c>
      <c r="AD11" t="s">
        <v>41</v>
      </c>
      <c r="AE11" t="s">
        <v>41</v>
      </c>
      <c r="AF11" t="s">
        <v>41</v>
      </c>
      <c r="AG11" t="s">
        <v>41</v>
      </c>
      <c r="AH11" t="s">
        <v>41</v>
      </c>
      <c r="AI11" s="2" t="s">
        <v>41</v>
      </c>
    </row>
    <row r="12" spans="1:35" x14ac:dyDescent="0.35">
      <c r="A12" s="8" t="s">
        <v>76</v>
      </c>
      <c r="B12" s="6" t="s">
        <v>106</v>
      </c>
      <c r="C12" s="7">
        <v>46078</v>
      </c>
      <c r="D12" s="9" t="str">
        <f>HYPERLINK("https://www.epingalert.org/en/Search?viewData=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E12" s="8" t="s">
        <v>74</v>
      </c>
      <c r="F12" s="8" t="s">
        <v>75</v>
      </c>
      <c r="H12" s="8" t="s">
        <v>41</v>
      </c>
      <c r="I12" s="8" t="s">
        <v>77</v>
      </c>
      <c r="J12" s="8" t="s">
        <v>78</v>
      </c>
      <c r="K12" s="8" t="s">
        <v>79</v>
      </c>
      <c r="L12" s="8" t="s">
        <v>80</v>
      </c>
      <c r="M12" s="6"/>
      <c r="N12" s="7">
        <v>46138</v>
      </c>
      <c r="O12" s="7" t="s">
        <v>81</v>
      </c>
      <c r="P12" s="7" t="s">
        <v>82</v>
      </c>
      <c r="Q12" s="6" t="s">
        <v>43</v>
      </c>
      <c r="R12" s="8" t="s">
        <v>83</v>
      </c>
      <c r="S12" t="str">
        <f>HYPERLINK("https://docs.wto.org/imrd/directdoc.asp?DDFDocuments/t/G/TBTN26/ARE697.docx", "https://docs.wto.org/imrd/directdoc.asp?DDFDocuments/t/G/TBTN26/ARE697.docx")</f>
        <v>https://docs.wto.org/imrd/directdoc.asp?DDFDocuments/t/G/TBTN26/ARE697.docx</v>
      </c>
      <c r="T12" t="str">
        <f>HYPERLINK("https://docs.wto.org/imrd/directdoc.asp?DDFDocuments/u/G/TBTN26/ARE697.docx", "https://docs.wto.org/imrd/directdoc.asp?DDFDocuments/u/G/TBTN26/ARE697.docx")</f>
        <v>https://docs.wto.org/imrd/directdoc.asp?DDFDocuments/u/G/TBTN26/ARE697.docx</v>
      </c>
      <c r="U12" t="str">
        <f>HYPERLINK("https://docs.wto.org/imrd/directdoc.asp?DDFDocuments/v/G/TBTN26/ARE697.docx", "https://docs.wto.org/imrd/directdoc.asp?DDFDocuments/v/G/TBTN26/ARE697.docx")</f>
        <v>https://docs.wto.org/imrd/directdoc.asp?DDFDocuments/v/G/TBTN26/ARE697.docx</v>
      </c>
      <c r="V12" t="s">
        <v>45</v>
      </c>
      <c r="W12" t="s">
        <v>46</v>
      </c>
      <c r="X12" t="s">
        <v>46</v>
      </c>
      <c r="Y12" t="s">
        <v>46</v>
      </c>
      <c r="Z12" t="s">
        <v>46</v>
      </c>
      <c r="AA12" t="s">
        <v>46</v>
      </c>
      <c r="AB12" t="s">
        <v>46</v>
      </c>
      <c r="AC12" s="2" t="s">
        <v>84</v>
      </c>
      <c r="AD12" t="s">
        <v>41</v>
      </c>
      <c r="AE12" t="s">
        <v>41</v>
      </c>
      <c r="AF12" t="s">
        <v>41</v>
      </c>
      <c r="AG12" t="s">
        <v>41</v>
      </c>
      <c r="AH12" t="s">
        <v>41</v>
      </c>
      <c r="AI12" s="2" t="s">
        <v>41</v>
      </c>
    </row>
    <row r="13" spans="1:35" ht="72.5" x14ac:dyDescent="0.35">
      <c r="A13" s="8" t="s">
        <v>109</v>
      </c>
      <c r="B13" s="6" t="s">
        <v>96</v>
      </c>
      <c r="C13" s="7">
        <v>46078</v>
      </c>
      <c r="D13" s="9" t="str">
        <f>HYPERLINK("https://www.epingalert.org/en/Search?viewData= G/TBT/N/KEN/1989"," G/TBT/N/KEN/1989")</f>
        <v xml:space="preserve"> G/TBT/N/KEN/1989</v>
      </c>
      <c r="E13" s="8" t="s">
        <v>107</v>
      </c>
      <c r="F13" s="8" t="s">
        <v>108</v>
      </c>
      <c r="H13" s="8" t="s">
        <v>41</v>
      </c>
      <c r="I13" s="8" t="s">
        <v>110</v>
      </c>
      <c r="J13" s="8" t="s">
        <v>111</v>
      </c>
      <c r="K13" s="8" t="s">
        <v>112</v>
      </c>
      <c r="L13" s="8" t="s">
        <v>41</v>
      </c>
      <c r="M13" s="6"/>
      <c r="N13" s="7" t="s">
        <v>41</v>
      </c>
      <c r="O13" s="7">
        <v>46072</v>
      </c>
      <c r="P13" s="7">
        <v>46072</v>
      </c>
      <c r="Q13" s="6" t="s">
        <v>43</v>
      </c>
      <c r="R13" s="8" t="s">
        <v>113</v>
      </c>
      <c r="S13" t="str">
        <f>HYPERLINK("https://docs.wto.org/imrd/directdoc.asp?DDFDocuments/t/G/TBTN26/KEN1989.docx", "https://docs.wto.org/imrd/directdoc.asp?DDFDocuments/t/G/TBTN26/KEN1989.docx")</f>
        <v>https://docs.wto.org/imrd/directdoc.asp?DDFDocuments/t/G/TBTN26/KEN1989.docx</v>
      </c>
      <c r="T13" t="str">
        <f>HYPERLINK("https://docs.wto.org/imrd/directdoc.asp?DDFDocuments/u/G/TBTN26/KEN1989.docx", "https://docs.wto.org/imrd/directdoc.asp?DDFDocuments/u/G/TBTN26/KEN1989.docx")</f>
        <v>https://docs.wto.org/imrd/directdoc.asp?DDFDocuments/u/G/TBTN26/KEN1989.docx</v>
      </c>
      <c r="U13" t="str">
        <f>HYPERLINK("https://docs.wto.org/imrd/directdoc.asp?DDFDocuments/v/G/TBTN26/KEN1989.docx", "https://docs.wto.org/imrd/directdoc.asp?DDFDocuments/v/G/TBTN26/KEN1989.docx")</f>
        <v>https://docs.wto.org/imrd/directdoc.asp?DDFDocuments/v/G/TBTN26/KEN1989.docx</v>
      </c>
      <c r="V13" t="s">
        <v>46</v>
      </c>
      <c r="W13" t="s">
        <v>46</v>
      </c>
      <c r="X13" t="s">
        <v>46</v>
      </c>
      <c r="Y13" t="s">
        <v>45</v>
      </c>
      <c r="Z13" t="s">
        <v>46</v>
      </c>
      <c r="AA13" t="s">
        <v>46</v>
      </c>
      <c r="AB13" t="s">
        <v>46</v>
      </c>
      <c r="AC13" s="2" t="s">
        <v>114</v>
      </c>
      <c r="AD13" t="s">
        <v>41</v>
      </c>
      <c r="AE13" t="s">
        <v>41</v>
      </c>
      <c r="AF13" t="s">
        <v>41</v>
      </c>
      <c r="AG13" t="s">
        <v>41</v>
      </c>
      <c r="AH13" t="s">
        <v>41</v>
      </c>
      <c r="AI13" s="2" t="s">
        <v>41</v>
      </c>
    </row>
    <row r="14" spans="1:35" ht="72.5" x14ac:dyDescent="0.35">
      <c r="A14" s="8" t="s">
        <v>117</v>
      </c>
      <c r="B14" s="6" t="s">
        <v>34</v>
      </c>
      <c r="C14" s="7">
        <v>46078</v>
      </c>
      <c r="D14" s="9" t="str">
        <f>HYPERLINK("https://www.epingalert.org/en/Search?viewData= G/TBT/N/CHL/787"," G/TBT/N/CHL/787")</f>
        <v xml:space="preserve"> G/TBT/N/CHL/787</v>
      </c>
      <c r="E14" s="8" t="s">
        <v>115</v>
      </c>
      <c r="F14" s="8" t="s">
        <v>116</v>
      </c>
      <c r="H14" s="8" t="s">
        <v>118</v>
      </c>
      <c r="I14" s="8" t="s">
        <v>119</v>
      </c>
      <c r="J14" s="8" t="s">
        <v>120</v>
      </c>
      <c r="K14" s="8" t="s">
        <v>41</v>
      </c>
      <c r="L14" s="8" t="s">
        <v>80</v>
      </c>
      <c r="M14" s="6"/>
      <c r="N14" s="7">
        <v>46138</v>
      </c>
      <c r="O14" s="7" t="s">
        <v>42</v>
      </c>
      <c r="P14" s="7" t="s">
        <v>42</v>
      </c>
      <c r="Q14" s="6" t="s">
        <v>43</v>
      </c>
      <c r="R14" s="8" t="s">
        <v>121</v>
      </c>
      <c r="S14" t="str">
        <f>HYPERLINK("https://docs.wto.org/imrd/directdoc.asp?DDFDocuments/t/G/TBTN26/CHL787.docx", "https://docs.wto.org/imrd/directdoc.asp?DDFDocuments/t/G/TBTN26/CHL787.docx")</f>
        <v>https://docs.wto.org/imrd/directdoc.asp?DDFDocuments/t/G/TBTN26/CHL787.docx</v>
      </c>
      <c r="T14" t="str">
        <f>HYPERLINK("https://docs.wto.org/imrd/directdoc.asp?DDFDocuments/u/G/TBTN26/CHL787.docx", "https://docs.wto.org/imrd/directdoc.asp?DDFDocuments/u/G/TBTN26/CHL787.docx")</f>
        <v>https://docs.wto.org/imrd/directdoc.asp?DDFDocuments/u/G/TBTN26/CHL787.docx</v>
      </c>
      <c r="U14" t="str">
        <f>HYPERLINK("https://docs.wto.org/imrd/directdoc.asp?DDFDocuments/v/G/TBTN26/CHL787.docx", "https://docs.wto.org/imrd/directdoc.asp?DDFDocuments/v/G/TBTN26/CHL787.docx")</f>
        <v>https://docs.wto.org/imrd/directdoc.asp?DDFDocuments/v/G/TBTN26/CHL787.docx</v>
      </c>
      <c r="V14" t="s">
        <v>45</v>
      </c>
      <c r="W14" t="s">
        <v>46</v>
      </c>
      <c r="X14" t="s">
        <v>46</v>
      </c>
      <c r="Y14" t="s">
        <v>46</v>
      </c>
      <c r="Z14" t="s">
        <v>46</v>
      </c>
      <c r="AA14" t="s">
        <v>46</v>
      </c>
      <c r="AB14" t="s">
        <v>46</v>
      </c>
      <c r="AC14" s="2" t="s">
        <v>122</v>
      </c>
      <c r="AD14" t="s">
        <v>41</v>
      </c>
      <c r="AE14" t="s">
        <v>41</v>
      </c>
      <c r="AF14" t="s">
        <v>41</v>
      </c>
      <c r="AG14" t="s">
        <v>41</v>
      </c>
      <c r="AH14" t="s">
        <v>41</v>
      </c>
      <c r="AI14" s="2" t="s">
        <v>41</v>
      </c>
    </row>
    <row r="15" spans="1:35" x14ac:dyDescent="0.35">
      <c r="A15" s="8" t="s">
        <v>76</v>
      </c>
      <c r="B15" s="6" t="s">
        <v>123</v>
      </c>
      <c r="C15" s="7">
        <v>46078</v>
      </c>
      <c r="D15" s="9" t="str">
        <f>HYPERLINK("https://www.epingalert.org/en/Search?viewData=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E15" s="8" t="s">
        <v>74</v>
      </c>
      <c r="F15" s="8" t="s">
        <v>75</v>
      </c>
      <c r="H15" s="8" t="s">
        <v>41</v>
      </c>
      <c r="I15" s="8" t="s">
        <v>77</v>
      </c>
      <c r="J15" s="8" t="s">
        <v>78</v>
      </c>
      <c r="K15" s="8" t="s">
        <v>79</v>
      </c>
      <c r="L15" s="8" t="s">
        <v>80</v>
      </c>
      <c r="M15" s="6"/>
      <c r="N15" s="7">
        <v>46138</v>
      </c>
      <c r="O15" s="7" t="s">
        <v>81</v>
      </c>
      <c r="P15" s="7" t="s">
        <v>82</v>
      </c>
      <c r="Q15" s="6" t="s">
        <v>43</v>
      </c>
      <c r="R15" s="8" t="s">
        <v>83</v>
      </c>
      <c r="S15" t="str">
        <f>HYPERLINK("https://docs.wto.org/imrd/directdoc.asp?DDFDocuments/t/G/TBTN26/ARE697.docx", "https://docs.wto.org/imrd/directdoc.asp?DDFDocuments/t/G/TBTN26/ARE697.docx")</f>
        <v>https://docs.wto.org/imrd/directdoc.asp?DDFDocuments/t/G/TBTN26/ARE697.docx</v>
      </c>
      <c r="T15" t="str">
        <f>HYPERLINK("https://docs.wto.org/imrd/directdoc.asp?DDFDocuments/u/G/TBTN26/ARE697.docx", "https://docs.wto.org/imrd/directdoc.asp?DDFDocuments/u/G/TBTN26/ARE697.docx")</f>
        <v>https://docs.wto.org/imrd/directdoc.asp?DDFDocuments/u/G/TBTN26/ARE697.docx</v>
      </c>
      <c r="U15" t="str">
        <f>HYPERLINK("https://docs.wto.org/imrd/directdoc.asp?DDFDocuments/v/G/TBTN26/ARE697.docx", "https://docs.wto.org/imrd/directdoc.asp?DDFDocuments/v/G/TBTN26/ARE697.docx")</f>
        <v>https://docs.wto.org/imrd/directdoc.asp?DDFDocuments/v/G/TBTN26/ARE697.docx</v>
      </c>
      <c r="V15" t="s">
        <v>45</v>
      </c>
      <c r="W15" t="s">
        <v>46</v>
      </c>
      <c r="X15" t="s">
        <v>46</v>
      </c>
      <c r="Y15" t="s">
        <v>46</v>
      </c>
      <c r="Z15" t="s">
        <v>46</v>
      </c>
      <c r="AA15" t="s">
        <v>46</v>
      </c>
      <c r="AB15" t="s">
        <v>46</v>
      </c>
      <c r="AC15" s="2" t="s">
        <v>84</v>
      </c>
      <c r="AD15" t="s">
        <v>41</v>
      </c>
      <c r="AE15" t="s">
        <v>41</v>
      </c>
      <c r="AF15" t="s">
        <v>41</v>
      </c>
      <c r="AG15" t="s">
        <v>41</v>
      </c>
      <c r="AH15" t="s">
        <v>41</v>
      </c>
      <c r="AI15" s="2" t="s">
        <v>41</v>
      </c>
    </row>
    <row r="16" spans="1:35" ht="29" x14ac:dyDescent="0.35">
      <c r="A16" s="8" t="s">
        <v>126</v>
      </c>
      <c r="B16" s="6" t="s">
        <v>105</v>
      </c>
      <c r="C16" s="7">
        <v>46078</v>
      </c>
      <c r="D16" s="9" t="str">
        <f>HYPERLINK("https://www.epingalert.org/en/Search?viewData= G/TBT/N/SAU/1431"," G/TBT/N/SAU/1431")</f>
        <v xml:space="preserve"> G/TBT/N/SAU/1431</v>
      </c>
      <c r="E16" s="8" t="s">
        <v>124</v>
      </c>
      <c r="F16" s="8" t="s">
        <v>125</v>
      </c>
      <c r="H16" s="8" t="s">
        <v>41</v>
      </c>
      <c r="I16" s="8" t="s">
        <v>127</v>
      </c>
      <c r="J16" s="8" t="s">
        <v>128</v>
      </c>
      <c r="K16" s="8" t="s">
        <v>129</v>
      </c>
      <c r="L16" s="8" t="s">
        <v>102</v>
      </c>
      <c r="M16" s="6"/>
      <c r="N16" s="7">
        <v>46138</v>
      </c>
      <c r="O16" s="7" t="s">
        <v>81</v>
      </c>
      <c r="P16" s="7" t="s">
        <v>82</v>
      </c>
      <c r="Q16" s="6" t="s">
        <v>43</v>
      </c>
      <c r="R16" s="8" t="s">
        <v>130</v>
      </c>
      <c r="S16" t="str">
        <f>HYPERLINK("https://docs.wto.org/imrd/directdoc.asp?DDFDocuments/t/G/TBTN26/SAU1431.docx", "https://docs.wto.org/imrd/directdoc.asp?DDFDocuments/t/G/TBTN26/SAU1431.docx")</f>
        <v>https://docs.wto.org/imrd/directdoc.asp?DDFDocuments/t/G/TBTN26/SAU1431.docx</v>
      </c>
      <c r="T16" t="str">
        <f>HYPERLINK("https://docs.wto.org/imrd/directdoc.asp?DDFDocuments/u/G/TBTN26/SAU1431.docx", "https://docs.wto.org/imrd/directdoc.asp?DDFDocuments/u/G/TBTN26/SAU1431.docx")</f>
        <v>https://docs.wto.org/imrd/directdoc.asp?DDFDocuments/u/G/TBTN26/SAU1431.docx</v>
      </c>
      <c r="U16" t="str">
        <f>HYPERLINK("https://docs.wto.org/imrd/directdoc.asp?DDFDocuments/v/G/TBTN26/SAU1431.docx", "https://docs.wto.org/imrd/directdoc.asp?DDFDocuments/v/G/TBTN26/SAU1431.docx")</f>
        <v>https://docs.wto.org/imrd/directdoc.asp?DDFDocuments/v/G/TBTN26/SAU1431.docx</v>
      </c>
      <c r="V16" t="s">
        <v>45</v>
      </c>
      <c r="W16" t="s">
        <v>46</v>
      </c>
      <c r="X16" t="s">
        <v>46</v>
      </c>
      <c r="Y16" t="s">
        <v>46</v>
      </c>
      <c r="Z16" t="s">
        <v>46</v>
      </c>
      <c r="AA16" t="s">
        <v>46</v>
      </c>
      <c r="AB16" t="s">
        <v>46</v>
      </c>
      <c r="AC16" s="2" t="s">
        <v>41</v>
      </c>
      <c r="AD16" t="s">
        <v>41</v>
      </c>
      <c r="AE16" t="s">
        <v>41</v>
      </c>
      <c r="AF16" t="s">
        <v>41</v>
      </c>
      <c r="AG16" t="s">
        <v>41</v>
      </c>
      <c r="AH16" t="s">
        <v>41</v>
      </c>
      <c r="AI16" s="2" t="s">
        <v>41</v>
      </c>
    </row>
    <row r="17" spans="1:35" ht="58" x14ac:dyDescent="0.35">
      <c r="A17" s="8" t="s">
        <v>133</v>
      </c>
      <c r="B17" s="6" t="s">
        <v>96</v>
      </c>
      <c r="C17" s="7">
        <v>46078</v>
      </c>
      <c r="D17" s="9" t="str">
        <f>HYPERLINK("https://www.epingalert.org/en/Search?viewData= G/TBT/N/KEN/1991"," G/TBT/N/KEN/1991")</f>
        <v xml:space="preserve"> G/TBT/N/KEN/1991</v>
      </c>
      <c r="E17" s="8" t="s">
        <v>131</v>
      </c>
      <c r="F17" s="8" t="s">
        <v>132</v>
      </c>
      <c r="H17" s="8" t="s">
        <v>41</v>
      </c>
      <c r="I17" s="8" t="s">
        <v>119</v>
      </c>
      <c r="J17" s="8" t="s">
        <v>134</v>
      </c>
      <c r="K17" s="8" t="s">
        <v>41</v>
      </c>
      <c r="L17" s="8" t="s">
        <v>80</v>
      </c>
      <c r="M17" s="6"/>
      <c r="N17" s="7">
        <v>46138</v>
      </c>
      <c r="O17" s="7">
        <v>46203</v>
      </c>
      <c r="P17" s="7" t="s">
        <v>81</v>
      </c>
      <c r="Q17" s="6" t="s">
        <v>43</v>
      </c>
      <c r="R17" s="8" t="s">
        <v>135</v>
      </c>
      <c r="S17" t="str">
        <f>HYPERLINK("https://docs.wto.org/imrd/directdoc.asp?DDFDocuments/t/G/TBTN26/KEN1991.docx", "https://docs.wto.org/imrd/directdoc.asp?DDFDocuments/t/G/TBTN26/KEN1991.docx")</f>
        <v>https://docs.wto.org/imrd/directdoc.asp?DDFDocuments/t/G/TBTN26/KEN1991.docx</v>
      </c>
      <c r="T17" t="str">
        <f>HYPERLINK("https://docs.wto.org/imrd/directdoc.asp?DDFDocuments/u/G/TBTN26/KEN1991.docx", "https://docs.wto.org/imrd/directdoc.asp?DDFDocuments/u/G/TBTN26/KEN1991.docx")</f>
        <v>https://docs.wto.org/imrd/directdoc.asp?DDFDocuments/u/G/TBTN26/KEN1991.docx</v>
      </c>
      <c r="U17" t="str">
        <f>HYPERLINK("https://docs.wto.org/imrd/directdoc.asp?DDFDocuments/v/G/TBTN26/KEN1991.docx", "https://docs.wto.org/imrd/directdoc.asp?DDFDocuments/v/G/TBTN26/KEN1991.docx")</f>
        <v>https://docs.wto.org/imrd/directdoc.asp?DDFDocuments/v/G/TBTN26/KEN1991.docx</v>
      </c>
      <c r="V17" t="s">
        <v>45</v>
      </c>
      <c r="W17" t="s">
        <v>46</v>
      </c>
      <c r="X17" t="s">
        <v>46</v>
      </c>
      <c r="Y17" t="s">
        <v>46</v>
      </c>
      <c r="Z17" t="s">
        <v>46</v>
      </c>
      <c r="AA17" t="s">
        <v>46</v>
      </c>
      <c r="AB17" t="s">
        <v>46</v>
      </c>
      <c r="AC17" s="2" t="s">
        <v>136</v>
      </c>
      <c r="AD17" t="s">
        <v>41</v>
      </c>
      <c r="AE17" t="s">
        <v>41</v>
      </c>
      <c r="AF17" t="s">
        <v>41</v>
      </c>
      <c r="AG17" t="s">
        <v>41</v>
      </c>
      <c r="AH17" t="s">
        <v>41</v>
      </c>
      <c r="AI17" s="2" t="s">
        <v>41</v>
      </c>
    </row>
    <row r="18" spans="1:35" x14ac:dyDescent="0.35">
      <c r="A18" s="8" t="s">
        <v>76</v>
      </c>
      <c r="B18" s="6" t="s">
        <v>137</v>
      </c>
      <c r="C18" s="7">
        <v>46078</v>
      </c>
      <c r="D18" s="9" t="str">
        <f>HYPERLINK("https://www.epingalert.org/en/Search?viewData= G/TBT/N/ARE/697, G/TBT/N/BHR/775, G/TBT/N/KWT/759, G/TBT/N/OMN/598, G/TBT/N/QAT/749, G/TBT/N/SAU/1432, G/TBT/N/YEM/348"," G/TBT/N/ARE/697, G/TBT/N/BHR/775, G/TBT/N/KWT/759, G/TBT/N/OMN/598, G/TBT/N/QAT/749, G/TBT/N/SAU/1432, G/TBT/N/YEM/348")</f>
        <v xml:space="preserve"> G/TBT/N/ARE/697, G/TBT/N/BHR/775, G/TBT/N/KWT/759, G/TBT/N/OMN/598, G/TBT/N/QAT/749, G/TBT/N/SAU/1432, G/TBT/N/YEM/348</v>
      </c>
      <c r="E18" s="8" t="s">
        <v>74</v>
      </c>
      <c r="F18" s="8" t="s">
        <v>75</v>
      </c>
      <c r="H18" s="8" t="s">
        <v>41</v>
      </c>
      <c r="I18" s="8" t="s">
        <v>77</v>
      </c>
      <c r="J18" s="8" t="s">
        <v>78</v>
      </c>
      <c r="K18" s="8" t="s">
        <v>79</v>
      </c>
      <c r="L18" s="8" t="s">
        <v>80</v>
      </c>
      <c r="M18" s="6"/>
      <c r="N18" s="7">
        <v>46138</v>
      </c>
      <c r="O18" s="7" t="s">
        <v>81</v>
      </c>
      <c r="P18" s="7" t="s">
        <v>82</v>
      </c>
      <c r="Q18" s="6" t="s">
        <v>43</v>
      </c>
      <c r="R18" s="8" t="s">
        <v>83</v>
      </c>
      <c r="S18" t="str">
        <f>HYPERLINK("https://docs.wto.org/imrd/directdoc.asp?DDFDocuments/t/G/TBTN26/ARE697.docx", "https://docs.wto.org/imrd/directdoc.asp?DDFDocuments/t/G/TBTN26/ARE697.docx")</f>
        <v>https://docs.wto.org/imrd/directdoc.asp?DDFDocuments/t/G/TBTN26/ARE697.docx</v>
      </c>
      <c r="T18" t="str">
        <f>HYPERLINK("https://docs.wto.org/imrd/directdoc.asp?DDFDocuments/u/G/TBTN26/ARE697.docx", "https://docs.wto.org/imrd/directdoc.asp?DDFDocuments/u/G/TBTN26/ARE697.docx")</f>
        <v>https://docs.wto.org/imrd/directdoc.asp?DDFDocuments/u/G/TBTN26/ARE697.docx</v>
      </c>
      <c r="U18" t="str">
        <f>HYPERLINK("https://docs.wto.org/imrd/directdoc.asp?DDFDocuments/v/G/TBTN26/ARE697.docx", "https://docs.wto.org/imrd/directdoc.asp?DDFDocuments/v/G/TBTN26/ARE697.docx")</f>
        <v>https://docs.wto.org/imrd/directdoc.asp?DDFDocuments/v/G/TBTN26/ARE697.docx</v>
      </c>
      <c r="V18" t="s">
        <v>45</v>
      </c>
      <c r="W18" t="s">
        <v>46</v>
      </c>
      <c r="X18" t="s">
        <v>46</v>
      </c>
      <c r="Y18" t="s">
        <v>46</v>
      </c>
      <c r="Z18" t="s">
        <v>46</v>
      </c>
      <c r="AA18" t="s">
        <v>46</v>
      </c>
      <c r="AB18" t="s">
        <v>46</v>
      </c>
      <c r="AC18" s="2" t="s">
        <v>84</v>
      </c>
      <c r="AD18" t="s">
        <v>41</v>
      </c>
      <c r="AE18" t="s">
        <v>41</v>
      </c>
      <c r="AF18" t="s">
        <v>41</v>
      </c>
      <c r="AG18" t="s">
        <v>41</v>
      </c>
      <c r="AH18" t="s">
        <v>41</v>
      </c>
      <c r="AI18" s="2" t="s">
        <v>41</v>
      </c>
    </row>
    <row r="19" spans="1:35" ht="116" x14ac:dyDescent="0.35">
      <c r="A19" s="8" t="s">
        <v>141</v>
      </c>
      <c r="B19" s="6" t="s">
        <v>138</v>
      </c>
      <c r="C19" s="7">
        <v>46077</v>
      </c>
      <c r="D19" s="9" t="str">
        <f>HYPERLINK("https://www.epingalert.org/en/Search?viewData= G/TBT/N/GBR/114"," G/TBT/N/GBR/114")</f>
        <v xml:space="preserve"> G/TBT/N/GBR/114</v>
      </c>
      <c r="E19" s="8" t="s">
        <v>139</v>
      </c>
      <c r="F19" s="8" t="s">
        <v>140</v>
      </c>
      <c r="H19" s="8" t="s">
        <v>41</v>
      </c>
      <c r="I19" s="8" t="s">
        <v>142</v>
      </c>
      <c r="J19" s="8" t="s">
        <v>143</v>
      </c>
      <c r="K19" s="8" t="s">
        <v>144</v>
      </c>
      <c r="L19" s="8" t="s">
        <v>41</v>
      </c>
      <c r="M19" s="6"/>
      <c r="N19" s="7">
        <v>46137</v>
      </c>
      <c r="O19" s="7">
        <v>46174</v>
      </c>
      <c r="P19" s="7">
        <v>46401</v>
      </c>
      <c r="Q19" s="6" t="s">
        <v>43</v>
      </c>
      <c r="R19" s="8" t="s">
        <v>145</v>
      </c>
      <c r="S19" t="str">
        <f>HYPERLINK("https://docs.wto.org/imrd/directdoc.asp?DDFDocuments/t/G/TBTN26/GBR114.docx", "https://docs.wto.org/imrd/directdoc.asp?DDFDocuments/t/G/TBTN26/GBR114.docx")</f>
        <v>https://docs.wto.org/imrd/directdoc.asp?DDFDocuments/t/G/TBTN26/GBR114.docx</v>
      </c>
      <c r="T19" t="str">
        <f>HYPERLINK("https://docs.wto.org/imrd/directdoc.asp?DDFDocuments/u/G/TBTN26/GBR114.docx", "https://docs.wto.org/imrd/directdoc.asp?DDFDocuments/u/G/TBTN26/GBR114.docx")</f>
        <v>https://docs.wto.org/imrd/directdoc.asp?DDFDocuments/u/G/TBTN26/GBR114.docx</v>
      </c>
      <c r="U19" t="str">
        <f>HYPERLINK("https://docs.wto.org/imrd/directdoc.asp?DDFDocuments/v/G/TBTN26/GBR114.docx", "https://docs.wto.org/imrd/directdoc.asp?DDFDocuments/v/G/TBTN26/GBR114.docx")</f>
        <v>https://docs.wto.org/imrd/directdoc.asp?DDFDocuments/v/G/TBTN26/GBR114.docx</v>
      </c>
      <c r="V19" t="s">
        <v>45</v>
      </c>
      <c r="W19" t="s">
        <v>46</v>
      </c>
      <c r="X19" t="s">
        <v>45</v>
      </c>
      <c r="Y19" t="s">
        <v>46</v>
      </c>
      <c r="Z19" t="s">
        <v>46</v>
      </c>
      <c r="AA19" t="s">
        <v>46</v>
      </c>
      <c r="AB19" t="s">
        <v>46</v>
      </c>
      <c r="AC19" s="2" t="s">
        <v>146</v>
      </c>
      <c r="AD19" t="s">
        <v>41</v>
      </c>
      <c r="AE19" t="s">
        <v>41</v>
      </c>
      <c r="AF19" t="s">
        <v>41</v>
      </c>
      <c r="AG19" t="s">
        <v>41</v>
      </c>
      <c r="AH19" t="s">
        <v>41</v>
      </c>
      <c r="AI19" s="2" t="s">
        <v>41</v>
      </c>
    </row>
    <row r="20" spans="1:35" ht="101.5" x14ac:dyDescent="0.35">
      <c r="A20" s="8" t="s">
        <v>150</v>
      </c>
      <c r="B20" s="6" t="s">
        <v>147</v>
      </c>
      <c r="C20" s="7">
        <v>46077</v>
      </c>
      <c r="D20" s="9" t="str">
        <f>HYPERLINK("https://www.epingalert.org/en/Search?viewData= G/TBT/N/BRA/1622"," G/TBT/N/BRA/1622")</f>
        <v xml:space="preserve"> G/TBT/N/BRA/1622</v>
      </c>
      <c r="E20" s="8" t="s">
        <v>148</v>
      </c>
      <c r="F20" s="8" t="s">
        <v>149</v>
      </c>
      <c r="H20" s="8" t="s">
        <v>151</v>
      </c>
      <c r="I20" s="8" t="s">
        <v>152</v>
      </c>
      <c r="J20" s="8" t="s">
        <v>153</v>
      </c>
      <c r="K20" s="8" t="s">
        <v>41</v>
      </c>
      <c r="L20" s="8" t="s">
        <v>80</v>
      </c>
      <c r="M20" s="6"/>
      <c r="N20" s="7">
        <v>46137</v>
      </c>
      <c r="O20" s="7" t="s">
        <v>154</v>
      </c>
      <c r="P20" s="7" t="s">
        <v>154</v>
      </c>
      <c r="Q20" s="6" t="s">
        <v>43</v>
      </c>
      <c r="R20" s="8" t="s">
        <v>155</v>
      </c>
      <c r="S20" t="str">
        <f>HYPERLINK("https://docs.wto.org/imrd/directdoc.asp?DDFDocuments/t/G/TBTN26/BRA1622.docx", "https://docs.wto.org/imrd/directdoc.asp?DDFDocuments/t/G/TBTN26/BRA1622.docx")</f>
        <v>https://docs.wto.org/imrd/directdoc.asp?DDFDocuments/t/G/TBTN26/BRA1622.docx</v>
      </c>
      <c r="T20" t="str">
        <f>HYPERLINK("https://docs.wto.org/imrd/directdoc.asp?DDFDocuments/u/G/TBTN26/BRA1622.docx", "https://docs.wto.org/imrd/directdoc.asp?DDFDocuments/u/G/TBTN26/BRA1622.docx")</f>
        <v>https://docs.wto.org/imrd/directdoc.asp?DDFDocuments/u/G/TBTN26/BRA1622.docx</v>
      </c>
      <c r="U20" t="str">
        <f>HYPERLINK("https://docs.wto.org/imrd/directdoc.asp?DDFDocuments/v/G/TBTN26/BRA1622.docx", "https://docs.wto.org/imrd/directdoc.asp?DDFDocuments/v/G/TBTN26/BRA1622.docx")</f>
        <v>https://docs.wto.org/imrd/directdoc.asp?DDFDocuments/v/G/TBTN26/BRA1622.docx</v>
      </c>
      <c r="V20" t="s">
        <v>45</v>
      </c>
      <c r="W20" t="s">
        <v>46</v>
      </c>
      <c r="X20" t="s">
        <v>46</v>
      </c>
      <c r="Y20" t="s">
        <v>46</v>
      </c>
      <c r="Z20" t="s">
        <v>46</v>
      </c>
      <c r="AA20" t="s">
        <v>46</v>
      </c>
      <c r="AB20" t="s">
        <v>46</v>
      </c>
      <c r="AC20" s="2" t="s">
        <v>156</v>
      </c>
      <c r="AD20" t="s">
        <v>41</v>
      </c>
      <c r="AE20" t="s">
        <v>41</v>
      </c>
      <c r="AF20" t="s">
        <v>41</v>
      </c>
      <c r="AG20" t="s">
        <v>41</v>
      </c>
      <c r="AH20" t="s">
        <v>41</v>
      </c>
      <c r="AI20" s="2" t="s">
        <v>41</v>
      </c>
    </row>
    <row r="21" spans="1:35" ht="159.5" x14ac:dyDescent="0.35">
      <c r="A21" s="8" t="s">
        <v>160</v>
      </c>
      <c r="B21" s="6" t="s">
        <v>157</v>
      </c>
      <c r="C21" s="7">
        <v>46076</v>
      </c>
      <c r="D21" s="9" t="str">
        <f>HYPERLINK("https://www.epingalert.org/en/Search?viewData= G/TBT/N/BDI/719, G/TBT/N/KEN/1988, G/TBT/N/RWA/1357, G/TBT/N/TZA/1503, G/TBT/N/UGA/2318"," G/TBT/N/BDI/719, G/TBT/N/KEN/1988, G/TBT/N/RWA/1357, G/TBT/N/TZA/1503, G/TBT/N/UGA/2318")</f>
        <v xml:space="preserve"> G/TBT/N/BDI/719, G/TBT/N/KEN/1988, G/TBT/N/RWA/1357, G/TBT/N/TZA/1503, G/TBT/N/UGA/2318</v>
      </c>
      <c r="E21" s="8" t="s">
        <v>158</v>
      </c>
      <c r="F21" s="8" t="s">
        <v>159</v>
      </c>
      <c r="H21" s="8" t="s">
        <v>161</v>
      </c>
      <c r="I21" s="8" t="s">
        <v>162</v>
      </c>
      <c r="J21" s="8" t="s">
        <v>163</v>
      </c>
      <c r="K21" s="8" t="s">
        <v>41</v>
      </c>
      <c r="L21" s="8" t="s">
        <v>41</v>
      </c>
      <c r="M21" s="6"/>
      <c r="N21" s="7">
        <v>46136</v>
      </c>
      <c r="O21" s="7" t="s">
        <v>164</v>
      </c>
      <c r="P21" s="7" t="s">
        <v>81</v>
      </c>
      <c r="Q21" s="6" t="s">
        <v>43</v>
      </c>
      <c r="R21" s="8" t="s">
        <v>165</v>
      </c>
      <c r="S21" t="str">
        <f>HYPERLINK("https://docs.wto.org/imrd/directdoc.asp?DDFDocuments/t/G/TBTN26/BDI719.docx", "https://docs.wto.org/imrd/directdoc.asp?DDFDocuments/t/G/TBTN26/BDI719.docx")</f>
        <v>https://docs.wto.org/imrd/directdoc.asp?DDFDocuments/t/G/TBTN26/BDI719.docx</v>
      </c>
      <c r="T21" t="str">
        <f>HYPERLINK("https://docs.wto.org/imrd/directdoc.asp?DDFDocuments/u/G/TBTN26/BDI719.docx", "https://docs.wto.org/imrd/directdoc.asp?DDFDocuments/u/G/TBTN26/BDI719.docx")</f>
        <v>https://docs.wto.org/imrd/directdoc.asp?DDFDocuments/u/G/TBTN26/BDI719.docx</v>
      </c>
      <c r="U21" t="str">
        <f>HYPERLINK("https://docs.wto.org/imrd/directdoc.asp?DDFDocuments/v/G/TBTN26/BDI719.docx", "https://docs.wto.org/imrd/directdoc.asp?DDFDocuments/v/G/TBTN26/BDI719.docx")</f>
        <v>https://docs.wto.org/imrd/directdoc.asp?DDFDocuments/v/G/TBTN26/BDI719.docx</v>
      </c>
      <c r="V21" t="s">
        <v>45</v>
      </c>
      <c r="W21" t="s">
        <v>46</v>
      </c>
      <c r="X21" t="s">
        <v>46</v>
      </c>
      <c r="Y21" t="s">
        <v>46</v>
      </c>
      <c r="Z21" t="s">
        <v>46</v>
      </c>
      <c r="AA21" t="s">
        <v>46</v>
      </c>
      <c r="AB21" t="s">
        <v>46</v>
      </c>
      <c r="AC21" s="2" t="s">
        <v>166</v>
      </c>
      <c r="AD21" t="s">
        <v>41</v>
      </c>
      <c r="AE21" t="s">
        <v>41</v>
      </c>
      <c r="AF21" t="s">
        <v>41</v>
      </c>
      <c r="AG21" t="s">
        <v>41</v>
      </c>
      <c r="AH21" t="s">
        <v>41</v>
      </c>
      <c r="AI21" s="2" t="s">
        <v>41</v>
      </c>
    </row>
    <row r="22" spans="1:35" ht="87" x14ac:dyDescent="0.35">
      <c r="A22" s="8" t="s">
        <v>170</v>
      </c>
      <c r="B22" s="6" t="s">
        <v>167</v>
      </c>
      <c r="C22" s="7">
        <v>46076</v>
      </c>
      <c r="D22" s="9" t="str">
        <f>HYPERLINK("https://www.epingalert.org/en/Search?viewData= G/TBT/N/BDI/716, G/TBT/N/KEN/1985, G/TBT/N/RWA/1354, G/TBT/N/TZA/1500, G/TBT/N/UGA/2315"," G/TBT/N/BDI/716, G/TBT/N/KEN/1985, G/TBT/N/RWA/1354, G/TBT/N/TZA/1500, G/TBT/N/UGA/2315")</f>
        <v xml:space="preserve"> G/TBT/N/BDI/716, G/TBT/N/KEN/1985, G/TBT/N/RWA/1354, G/TBT/N/TZA/1500, G/TBT/N/UGA/2315</v>
      </c>
      <c r="E22" s="8" t="s">
        <v>168</v>
      </c>
      <c r="F22" s="8" t="s">
        <v>169</v>
      </c>
      <c r="H22" s="8" t="s">
        <v>171</v>
      </c>
      <c r="I22" s="8" t="s">
        <v>172</v>
      </c>
      <c r="J22" s="8" t="s">
        <v>173</v>
      </c>
      <c r="K22" s="8" t="s">
        <v>41</v>
      </c>
      <c r="L22" s="8" t="s">
        <v>41</v>
      </c>
      <c r="M22" s="6"/>
      <c r="N22" s="7">
        <v>46136</v>
      </c>
      <c r="O22" s="7" t="s">
        <v>164</v>
      </c>
      <c r="P22" s="7" t="s">
        <v>81</v>
      </c>
      <c r="Q22" s="6" t="s">
        <v>43</v>
      </c>
      <c r="R22" s="8" t="s">
        <v>174</v>
      </c>
      <c r="S22" t="str">
        <f>HYPERLINK("https://docs.wto.org/imrd/directdoc.asp?DDFDocuments/t/G/TBTN26/BDI716.docx", "https://docs.wto.org/imrd/directdoc.asp?DDFDocuments/t/G/TBTN26/BDI716.docx")</f>
        <v>https://docs.wto.org/imrd/directdoc.asp?DDFDocuments/t/G/TBTN26/BDI716.docx</v>
      </c>
      <c r="T22" t="str">
        <f>HYPERLINK("https://docs.wto.org/imrd/directdoc.asp?DDFDocuments/u/G/TBTN26/BDI716.docx", "https://docs.wto.org/imrd/directdoc.asp?DDFDocuments/u/G/TBTN26/BDI716.docx")</f>
        <v>https://docs.wto.org/imrd/directdoc.asp?DDFDocuments/u/G/TBTN26/BDI716.docx</v>
      </c>
      <c r="U22" t="str">
        <f>HYPERLINK("https://docs.wto.org/imrd/directdoc.asp?DDFDocuments/v/G/TBTN26/BDI716.docx", "https://docs.wto.org/imrd/directdoc.asp?DDFDocuments/v/G/TBTN26/BDI716.docx")</f>
        <v>https://docs.wto.org/imrd/directdoc.asp?DDFDocuments/v/G/TBTN26/BDI716.docx</v>
      </c>
      <c r="V22" t="s">
        <v>45</v>
      </c>
      <c r="W22" t="s">
        <v>46</v>
      </c>
      <c r="X22" t="s">
        <v>46</v>
      </c>
      <c r="Y22" t="s">
        <v>46</v>
      </c>
      <c r="Z22" t="s">
        <v>46</v>
      </c>
      <c r="AA22" t="s">
        <v>46</v>
      </c>
      <c r="AB22" t="s">
        <v>46</v>
      </c>
      <c r="AC22" s="2" t="s">
        <v>175</v>
      </c>
      <c r="AD22" t="s">
        <v>41</v>
      </c>
      <c r="AE22" t="s">
        <v>41</v>
      </c>
      <c r="AF22" t="s">
        <v>41</v>
      </c>
      <c r="AG22" t="s">
        <v>41</v>
      </c>
      <c r="AH22" t="s">
        <v>41</v>
      </c>
      <c r="AI22" s="2" t="s">
        <v>41</v>
      </c>
    </row>
    <row r="23" spans="1:35" ht="58" x14ac:dyDescent="0.35">
      <c r="A23" s="8" t="s">
        <v>179</v>
      </c>
      <c r="B23" s="6" t="s">
        <v>176</v>
      </c>
      <c r="C23" s="7">
        <v>46076</v>
      </c>
      <c r="D23" s="9" t="str">
        <f>HYPERLINK("https://www.epingalert.org/en/Search?viewData= G/TBT/N/BDI/718, G/TBT/N/KEN/1987, G/TBT/N/RWA/1356, G/TBT/N/TZA/1502, G/TBT/N/UGA/2317"," G/TBT/N/BDI/718, G/TBT/N/KEN/1987, G/TBT/N/RWA/1356, G/TBT/N/TZA/1502, G/TBT/N/UGA/2317")</f>
        <v xml:space="preserve"> G/TBT/N/BDI/718, G/TBT/N/KEN/1987, G/TBT/N/RWA/1356, G/TBT/N/TZA/1502, G/TBT/N/UGA/2317</v>
      </c>
      <c r="E23" s="8" t="s">
        <v>177</v>
      </c>
      <c r="F23" s="8" t="s">
        <v>178</v>
      </c>
      <c r="H23" s="8" t="s">
        <v>180</v>
      </c>
      <c r="I23" s="8" t="s">
        <v>181</v>
      </c>
      <c r="J23" s="8" t="s">
        <v>182</v>
      </c>
      <c r="K23" s="8" t="s">
        <v>41</v>
      </c>
      <c r="L23" s="8" t="s">
        <v>41</v>
      </c>
      <c r="M23" s="6"/>
      <c r="N23" s="7">
        <v>46136</v>
      </c>
      <c r="O23" s="7" t="s">
        <v>164</v>
      </c>
      <c r="P23" s="7" t="s">
        <v>81</v>
      </c>
      <c r="Q23" s="6" t="s">
        <v>43</v>
      </c>
      <c r="R23" s="8" t="s">
        <v>183</v>
      </c>
      <c r="S23" t="str">
        <f>HYPERLINK("https://docs.wto.org/imrd/directdoc.asp?DDFDocuments/t/G/TBTN26/BDI718.docx", "https://docs.wto.org/imrd/directdoc.asp?DDFDocuments/t/G/TBTN26/BDI718.docx")</f>
        <v>https://docs.wto.org/imrd/directdoc.asp?DDFDocuments/t/G/TBTN26/BDI718.docx</v>
      </c>
      <c r="T23" t="str">
        <f>HYPERLINK("https://docs.wto.org/imrd/directdoc.asp?DDFDocuments/u/G/TBTN26/BDI718.docx", "https://docs.wto.org/imrd/directdoc.asp?DDFDocuments/u/G/TBTN26/BDI718.docx")</f>
        <v>https://docs.wto.org/imrd/directdoc.asp?DDFDocuments/u/G/TBTN26/BDI718.docx</v>
      </c>
      <c r="U23" t="str">
        <f>HYPERLINK("https://docs.wto.org/imrd/directdoc.asp?DDFDocuments/v/G/TBTN26/BDI718.docx", "https://docs.wto.org/imrd/directdoc.asp?DDFDocuments/v/G/TBTN26/BDI718.docx")</f>
        <v>https://docs.wto.org/imrd/directdoc.asp?DDFDocuments/v/G/TBTN26/BDI718.docx</v>
      </c>
      <c r="V23" t="s">
        <v>46</v>
      </c>
      <c r="W23" t="s">
        <v>46</v>
      </c>
      <c r="X23" t="s">
        <v>45</v>
      </c>
      <c r="Y23" t="s">
        <v>46</v>
      </c>
      <c r="Z23" t="s">
        <v>46</v>
      </c>
      <c r="AA23" t="s">
        <v>46</v>
      </c>
      <c r="AB23" t="s">
        <v>46</v>
      </c>
      <c r="AC23" s="2" t="s">
        <v>184</v>
      </c>
      <c r="AD23" t="s">
        <v>41</v>
      </c>
      <c r="AE23" t="s">
        <v>41</v>
      </c>
      <c r="AF23" t="s">
        <v>41</v>
      </c>
      <c r="AG23" t="s">
        <v>41</v>
      </c>
      <c r="AH23" t="s">
        <v>41</v>
      </c>
      <c r="AI23" s="2" t="s">
        <v>41</v>
      </c>
    </row>
    <row r="24" spans="1:35" ht="58" x14ac:dyDescent="0.35">
      <c r="A24" s="8" t="s">
        <v>187</v>
      </c>
      <c r="B24" s="6" t="s">
        <v>147</v>
      </c>
      <c r="C24" s="7">
        <v>46076</v>
      </c>
      <c r="D24" s="9" t="str">
        <f>HYPERLINK("https://www.epingalert.org/en/Search?viewData= G/TBT/N/BRA/1621"," G/TBT/N/BRA/1621")</f>
        <v xml:space="preserve"> G/TBT/N/BRA/1621</v>
      </c>
      <c r="E24" s="8" t="s">
        <v>185</v>
      </c>
      <c r="F24" s="8" t="s">
        <v>186</v>
      </c>
      <c r="H24" s="8" t="s">
        <v>188</v>
      </c>
      <c r="I24" s="8" t="s">
        <v>152</v>
      </c>
      <c r="J24" s="8" t="s">
        <v>153</v>
      </c>
      <c r="K24" s="8" t="s">
        <v>41</v>
      </c>
      <c r="L24" s="8" t="s">
        <v>80</v>
      </c>
      <c r="M24" s="6"/>
      <c r="N24" s="7">
        <v>46136</v>
      </c>
      <c r="O24" s="7" t="s">
        <v>154</v>
      </c>
      <c r="P24" s="7" t="s">
        <v>154</v>
      </c>
      <c r="Q24" s="6" t="s">
        <v>43</v>
      </c>
      <c r="R24" s="8" t="s">
        <v>189</v>
      </c>
      <c r="S24" t="str">
        <f>HYPERLINK("https://docs.wto.org/imrd/directdoc.asp?DDFDocuments/t/G/TBTN26/BRA1621.docx", "https://docs.wto.org/imrd/directdoc.asp?DDFDocuments/t/G/TBTN26/BRA1621.docx")</f>
        <v>https://docs.wto.org/imrd/directdoc.asp?DDFDocuments/t/G/TBTN26/BRA1621.docx</v>
      </c>
      <c r="T24" t="str">
        <f>HYPERLINK("https://docs.wto.org/imrd/directdoc.asp?DDFDocuments/u/G/TBTN26/BRA1621.docx", "https://docs.wto.org/imrd/directdoc.asp?DDFDocuments/u/G/TBTN26/BRA1621.docx")</f>
        <v>https://docs.wto.org/imrd/directdoc.asp?DDFDocuments/u/G/TBTN26/BRA1621.docx</v>
      </c>
      <c r="U24" t="str">
        <f>HYPERLINK("https://docs.wto.org/imrd/directdoc.asp?DDFDocuments/v/G/TBTN26/BRA1621.docx", "https://docs.wto.org/imrd/directdoc.asp?DDFDocuments/v/G/TBTN26/BRA1621.docx")</f>
        <v>https://docs.wto.org/imrd/directdoc.asp?DDFDocuments/v/G/TBTN26/BRA1621.docx</v>
      </c>
      <c r="V24" t="s">
        <v>45</v>
      </c>
      <c r="W24" t="s">
        <v>46</v>
      </c>
      <c r="X24" t="s">
        <v>46</v>
      </c>
      <c r="Y24" t="s">
        <v>46</v>
      </c>
      <c r="Z24" t="s">
        <v>46</v>
      </c>
      <c r="AA24" t="s">
        <v>46</v>
      </c>
      <c r="AB24" t="s">
        <v>46</v>
      </c>
      <c r="AC24" s="2" t="s">
        <v>190</v>
      </c>
      <c r="AD24" t="s">
        <v>41</v>
      </c>
      <c r="AE24" t="s">
        <v>41</v>
      </c>
      <c r="AF24" t="s">
        <v>41</v>
      </c>
      <c r="AG24" t="s">
        <v>41</v>
      </c>
      <c r="AH24" t="s">
        <v>41</v>
      </c>
      <c r="AI24" s="2" t="s">
        <v>41</v>
      </c>
    </row>
    <row r="25" spans="1:35" ht="246.5" x14ac:dyDescent="0.35">
      <c r="A25" s="8" t="s">
        <v>193</v>
      </c>
      <c r="B25" s="6" t="s">
        <v>157</v>
      </c>
      <c r="C25" s="7">
        <v>46076</v>
      </c>
      <c r="D25" s="9" t="str">
        <f>HYPERLINK("https://www.epingalert.org/en/Search?viewData= G/TBT/N/TZA/1504"," G/TBT/N/TZA/1504")</f>
        <v xml:space="preserve"> G/TBT/N/TZA/1504</v>
      </c>
      <c r="E25" s="8" t="s">
        <v>191</v>
      </c>
      <c r="F25" s="8" t="s">
        <v>192</v>
      </c>
      <c r="H25" s="8" t="s">
        <v>194</v>
      </c>
      <c r="I25" s="8" t="s">
        <v>195</v>
      </c>
      <c r="J25" s="8" t="s">
        <v>196</v>
      </c>
      <c r="K25" s="8" t="s">
        <v>41</v>
      </c>
      <c r="L25" s="8" t="s">
        <v>41</v>
      </c>
      <c r="M25" s="6"/>
      <c r="N25" s="7">
        <v>46136</v>
      </c>
      <c r="O25" s="7" t="s">
        <v>164</v>
      </c>
      <c r="P25" s="7" t="s">
        <v>81</v>
      </c>
      <c r="Q25" s="6" t="s">
        <v>43</v>
      </c>
      <c r="R25" s="8" t="s">
        <v>197</v>
      </c>
      <c r="S25" t="str">
        <f>HYPERLINK("https://docs.wto.org/imrd/directdoc.asp?DDFDocuments/t/G/TBTN26/TZA1504.docx", "https://docs.wto.org/imrd/directdoc.asp?DDFDocuments/t/G/TBTN26/TZA1504.docx")</f>
        <v>https://docs.wto.org/imrd/directdoc.asp?DDFDocuments/t/G/TBTN26/TZA1504.docx</v>
      </c>
      <c r="T25" t="str">
        <f>HYPERLINK("https://docs.wto.org/imrd/directdoc.asp?DDFDocuments/u/G/TBTN26/TZA1504.docx", "https://docs.wto.org/imrd/directdoc.asp?DDFDocuments/u/G/TBTN26/TZA1504.docx")</f>
        <v>https://docs.wto.org/imrd/directdoc.asp?DDFDocuments/u/G/TBTN26/TZA1504.docx</v>
      </c>
      <c r="U25" t="str">
        <f>HYPERLINK("https://docs.wto.org/imrd/directdoc.asp?DDFDocuments/v/G/TBTN26/TZA1504.docx", "https://docs.wto.org/imrd/directdoc.asp?DDFDocuments/v/G/TBTN26/TZA1504.docx")</f>
        <v>https://docs.wto.org/imrd/directdoc.asp?DDFDocuments/v/G/TBTN26/TZA1504.docx</v>
      </c>
      <c r="V25" t="s">
        <v>45</v>
      </c>
      <c r="W25" t="s">
        <v>46</v>
      </c>
      <c r="X25" t="s">
        <v>46</v>
      </c>
      <c r="Y25" t="s">
        <v>46</v>
      </c>
      <c r="Z25" t="s">
        <v>46</v>
      </c>
      <c r="AA25" t="s">
        <v>46</v>
      </c>
      <c r="AB25" t="s">
        <v>46</v>
      </c>
      <c r="AC25" s="2" t="s">
        <v>198</v>
      </c>
      <c r="AD25" t="s">
        <v>41</v>
      </c>
      <c r="AE25" t="s">
        <v>41</v>
      </c>
      <c r="AF25" t="s">
        <v>41</v>
      </c>
      <c r="AG25" t="s">
        <v>41</v>
      </c>
      <c r="AH25" t="s">
        <v>41</v>
      </c>
      <c r="AI25" s="2" t="s">
        <v>41</v>
      </c>
    </row>
    <row r="26" spans="1:35" ht="203" x14ac:dyDescent="0.35">
      <c r="A26" s="8" t="s">
        <v>201</v>
      </c>
      <c r="B26" s="6" t="s">
        <v>167</v>
      </c>
      <c r="C26" s="7">
        <v>46076</v>
      </c>
      <c r="D26" s="9" t="str">
        <f>HYPERLINK("https://www.epingalert.org/en/Search?viewData= G/TBT/N/RWA/1351"," G/TBT/N/RWA/1351")</f>
        <v xml:space="preserve"> G/TBT/N/RWA/1351</v>
      </c>
      <c r="E26" s="8" t="s">
        <v>199</v>
      </c>
      <c r="F26" s="8" t="s">
        <v>200</v>
      </c>
      <c r="H26" s="8" t="s">
        <v>41</v>
      </c>
      <c r="I26" s="8" t="s">
        <v>202</v>
      </c>
      <c r="J26" s="8" t="s">
        <v>203</v>
      </c>
      <c r="K26" s="8" t="s">
        <v>41</v>
      </c>
      <c r="L26" s="8" t="s">
        <v>41</v>
      </c>
      <c r="M26" s="6"/>
      <c r="N26" s="7">
        <v>46136</v>
      </c>
      <c r="O26" s="7" t="s">
        <v>81</v>
      </c>
      <c r="P26" s="7" t="s">
        <v>82</v>
      </c>
      <c r="Q26" s="6" t="s">
        <v>43</v>
      </c>
      <c r="R26" s="8" t="s">
        <v>204</v>
      </c>
      <c r="S26" t="str">
        <f>HYPERLINK("https://docs.wto.org/imrd/directdoc.asp?DDFDocuments/t/G/TBTN26/RWA1351.docx", "https://docs.wto.org/imrd/directdoc.asp?DDFDocuments/t/G/TBTN26/RWA1351.docx")</f>
        <v>https://docs.wto.org/imrd/directdoc.asp?DDFDocuments/t/G/TBTN26/RWA1351.docx</v>
      </c>
      <c r="T26" t="str">
        <f>HYPERLINK("https://docs.wto.org/imrd/directdoc.asp?DDFDocuments/u/G/TBTN26/RWA1351.docx", "https://docs.wto.org/imrd/directdoc.asp?DDFDocuments/u/G/TBTN26/RWA1351.docx")</f>
        <v>https://docs.wto.org/imrd/directdoc.asp?DDFDocuments/u/G/TBTN26/RWA1351.docx</v>
      </c>
      <c r="U26" t="str">
        <f>HYPERLINK("https://docs.wto.org/imrd/directdoc.asp?DDFDocuments/v/G/TBTN26/RWA1351.docx", "https://docs.wto.org/imrd/directdoc.asp?DDFDocuments/v/G/TBTN26/RWA1351.docx")</f>
        <v>https://docs.wto.org/imrd/directdoc.asp?DDFDocuments/v/G/TBTN26/RWA1351.docx</v>
      </c>
      <c r="V26" t="s">
        <v>45</v>
      </c>
      <c r="W26" t="s">
        <v>46</v>
      </c>
      <c r="X26" t="s">
        <v>46</v>
      </c>
      <c r="Y26" t="s">
        <v>46</v>
      </c>
      <c r="Z26" t="s">
        <v>46</v>
      </c>
      <c r="AA26" t="s">
        <v>46</v>
      </c>
      <c r="AB26" t="s">
        <v>46</v>
      </c>
      <c r="AC26" s="2" t="s">
        <v>205</v>
      </c>
      <c r="AD26" t="s">
        <v>41</v>
      </c>
      <c r="AE26" t="s">
        <v>41</v>
      </c>
      <c r="AF26" t="s">
        <v>41</v>
      </c>
      <c r="AG26" t="s">
        <v>41</v>
      </c>
      <c r="AH26" t="s">
        <v>41</v>
      </c>
      <c r="AI26" s="2" t="s">
        <v>41</v>
      </c>
    </row>
    <row r="27" spans="1:35" ht="87" x14ac:dyDescent="0.35">
      <c r="A27" s="8" t="s">
        <v>208</v>
      </c>
      <c r="B27" s="6" t="s">
        <v>167</v>
      </c>
      <c r="C27" s="7">
        <v>46076</v>
      </c>
      <c r="D27" s="9" t="str">
        <f>HYPERLINK("https://www.epingalert.org/en/Search?viewData= G/TBT/N/RWA/1352"," G/TBT/N/RWA/1352")</f>
        <v xml:space="preserve"> G/TBT/N/RWA/1352</v>
      </c>
      <c r="E27" s="8" t="s">
        <v>206</v>
      </c>
      <c r="F27" s="8" t="s">
        <v>207</v>
      </c>
      <c r="H27" s="8" t="s">
        <v>41</v>
      </c>
      <c r="I27" s="8" t="s">
        <v>209</v>
      </c>
      <c r="J27" s="8" t="s">
        <v>203</v>
      </c>
      <c r="K27" s="8" t="s">
        <v>41</v>
      </c>
      <c r="L27" s="8" t="s">
        <v>41</v>
      </c>
      <c r="M27" s="6"/>
      <c r="N27" s="7">
        <v>46136</v>
      </c>
      <c r="O27" s="7" t="s">
        <v>81</v>
      </c>
      <c r="P27" s="7" t="s">
        <v>82</v>
      </c>
      <c r="Q27" s="6" t="s">
        <v>43</v>
      </c>
      <c r="R27" s="8" t="s">
        <v>210</v>
      </c>
      <c r="S27" t="str">
        <f>HYPERLINK("https://docs.wto.org/imrd/directdoc.asp?DDFDocuments/t/G/TBTN26/RWA1352.docx", "https://docs.wto.org/imrd/directdoc.asp?DDFDocuments/t/G/TBTN26/RWA1352.docx")</f>
        <v>https://docs.wto.org/imrd/directdoc.asp?DDFDocuments/t/G/TBTN26/RWA1352.docx</v>
      </c>
      <c r="T27" t="str">
        <f>HYPERLINK("https://docs.wto.org/imrd/directdoc.asp?DDFDocuments/u/G/TBTN26/RWA1352.docx", "https://docs.wto.org/imrd/directdoc.asp?DDFDocuments/u/G/TBTN26/RWA1352.docx")</f>
        <v>https://docs.wto.org/imrd/directdoc.asp?DDFDocuments/u/G/TBTN26/RWA1352.docx</v>
      </c>
      <c r="U27" t="str">
        <f>HYPERLINK("https://docs.wto.org/imrd/directdoc.asp?DDFDocuments/v/G/TBTN26/RWA1352.docx", "https://docs.wto.org/imrd/directdoc.asp?DDFDocuments/v/G/TBTN26/RWA1352.docx")</f>
        <v>https://docs.wto.org/imrd/directdoc.asp?DDFDocuments/v/G/TBTN26/RWA1352.docx</v>
      </c>
      <c r="V27" t="s">
        <v>45</v>
      </c>
      <c r="W27" t="s">
        <v>46</v>
      </c>
      <c r="X27" t="s">
        <v>46</v>
      </c>
      <c r="Y27" t="s">
        <v>46</v>
      </c>
      <c r="Z27" t="s">
        <v>46</v>
      </c>
      <c r="AA27" t="s">
        <v>46</v>
      </c>
      <c r="AB27" t="s">
        <v>46</v>
      </c>
      <c r="AC27" s="2" t="s">
        <v>211</v>
      </c>
      <c r="AD27" t="s">
        <v>41</v>
      </c>
      <c r="AE27" t="s">
        <v>41</v>
      </c>
      <c r="AF27" t="s">
        <v>41</v>
      </c>
      <c r="AG27" t="s">
        <v>41</v>
      </c>
      <c r="AH27" t="s">
        <v>41</v>
      </c>
      <c r="AI27" s="2" t="s">
        <v>41</v>
      </c>
    </row>
    <row r="28" spans="1:35" ht="58" x14ac:dyDescent="0.35">
      <c r="A28" s="8" t="s">
        <v>179</v>
      </c>
      <c r="B28" s="6" t="s">
        <v>212</v>
      </c>
      <c r="C28" s="7">
        <v>46076</v>
      </c>
      <c r="D28" s="9" t="str">
        <f>HYPERLINK("https://www.epingalert.org/en/Search?viewData= G/TBT/N/BDI/718, G/TBT/N/KEN/1987, G/TBT/N/RWA/1356, G/TBT/N/TZA/1502, G/TBT/N/UGA/2317"," G/TBT/N/BDI/718, G/TBT/N/KEN/1987, G/TBT/N/RWA/1356, G/TBT/N/TZA/1502, G/TBT/N/UGA/2317")</f>
        <v xml:space="preserve"> G/TBT/N/BDI/718, G/TBT/N/KEN/1987, G/TBT/N/RWA/1356, G/TBT/N/TZA/1502, G/TBT/N/UGA/2317</v>
      </c>
      <c r="E28" s="8" t="s">
        <v>177</v>
      </c>
      <c r="F28" s="8" t="s">
        <v>178</v>
      </c>
      <c r="H28" s="8" t="s">
        <v>180</v>
      </c>
      <c r="I28" s="8" t="s">
        <v>181</v>
      </c>
      <c r="J28" s="8" t="s">
        <v>182</v>
      </c>
      <c r="K28" s="8" t="s">
        <v>41</v>
      </c>
      <c r="L28" s="8" t="s">
        <v>41</v>
      </c>
      <c r="M28" s="6"/>
      <c r="N28" s="7">
        <v>46136</v>
      </c>
      <c r="O28" s="7" t="s">
        <v>164</v>
      </c>
      <c r="P28" s="7" t="s">
        <v>81</v>
      </c>
      <c r="Q28" s="6" t="s">
        <v>43</v>
      </c>
      <c r="R28" s="8" t="s">
        <v>183</v>
      </c>
      <c r="S28" t="str">
        <f>HYPERLINK("https://docs.wto.org/imrd/directdoc.asp?DDFDocuments/t/G/TBTN26/BDI718.docx", "https://docs.wto.org/imrd/directdoc.asp?DDFDocuments/t/G/TBTN26/BDI718.docx")</f>
        <v>https://docs.wto.org/imrd/directdoc.asp?DDFDocuments/t/G/TBTN26/BDI718.docx</v>
      </c>
      <c r="T28" t="str">
        <f>HYPERLINK("https://docs.wto.org/imrd/directdoc.asp?DDFDocuments/u/G/TBTN26/BDI718.docx", "https://docs.wto.org/imrd/directdoc.asp?DDFDocuments/u/G/TBTN26/BDI718.docx")</f>
        <v>https://docs.wto.org/imrd/directdoc.asp?DDFDocuments/u/G/TBTN26/BDI718.docx</v>
      </c>
      <c r="U28" t="str">
        <f>HYPERLINK("https://docs.wto.org/imrd/directdoc.asp?DDFDocuments/v/G/TBTN26/BDI718.docx", "https://docs.wto.org/imrd/directdoc.asp?DDFDocuments/v/G/TBTN26/BDI718.docx")</f>
        <v>https://docs.wto.org/imrd/directdoc.asp?DDFDocuments/v/G/TBTN26/BDI718.docx</v>
      </c>
      <c r="V28" t="s">
        <v>46</v>
      </c>
      <c r="W28" t="s">
        <v>46</v>
      </c>
      <c r="X28" t="s">
        <v>45</v>
      </c>
      <c r="Y28" t="s">
        <v>46</v>
      </c>
      <c r="Z28" t="s">
        <v>46</v>
      </c>
      <c r="AA28" t="s">
        <v>46</v>
      </c>
      <c r="AB28" t="s">
        <v>46</v>
      </c>
      <c r="AC28" s="2" t="s">
        <v>184</v>
      </c>
      <c r="AD28" t="s">
        <v>41</v>
      </c>
      <c r="AE28" t="s">
        <v>41</v>
      </c>
      <c r="AF28" t="s">
        <v>41</v>
      </c>
      <c r="AG28" t="s">
        <v>41</v>
      </c>
      <c r="AH28" t="s">
        <v>41</v>
      </c>
      <c r="AI28" s="2" t="s">
        <v>41</v>
      </c>
    </row>
    <row r="29" spans="1:35" ht="29" x14ac:dyDescent="0.35">
      <c r="A29" s="8" t="s">
        <v>170</v>
      </c>
      <c r="B29" s="6" t="s">
        <v>157</v>
      </c>
      <c r="C29" s="7">
        <v>46076</v>
      </c>
      <c r="D29" s="9" t="str">
        <f>HYPERLINK("https://www.epingalert.org/en/Search?viewData= G/TBT/N/BDI/717, G/TBT/N/KEN/1986, G/TBT/N/RWA/1355, G/TBT/N/TZA/1501, G/TBT/N/UGA/2316"," G/TBT/N/BDI/717, G/TBT/N/KEN/1986, G/TBT/N/RWA/1355, G/TBT/N/TZA/1501, G/TBT/N/UGA/2316")</f>
        <v xml:space="preserve"> G/TBT/N/BDI/717, G/TBT/N/KEN/1986, G/TBT/N/RWA/1355, G/TBT/N/TZA/1501, G/TBT/N/UGA/2316</v>
      </c>
      <c r="E29" s="8" t="s">
        <v>213</v>
      </c>
      <c r="F29" s="8" t="s">
        <v>214</v>
      </c>
      <c r="H29" s="8" t="s">
        <v>171</v>
      </c>
      <c r="I29" s="8" t="s">
        <v>172</v>
      </c>
      <c r="J29" s="8" t="s">
        <v>70</v>
      </c>
      <c r="K29" s="8" t="s">
        <v>41</v>
      </c>
      <c r="L29" s="8" t="s">
        <v>41</v>
      </c>
      <c r="M29" s="6"/>
      <c r="N29" s="7">
        <v>46136</v>
      </c>
      <c r="O29" s="7" t="s">
        <v>164</v>
      </c>
      <c r="P29" s="7" t="s">
        <v>81</v>
      </c>
      <c r="Q29" s="6" t="s">
        <v>43</v>
      </c>
      <c r="R29" s="8" t="s">
        <v>215</v>
      </c>
      <c r="S29" t="str">
        <f>HYPERLINK("https://docs.wto.org/imrd/directdoc.asp?DDFDocuments/t/G/TBTN26/BDI717.docx", "https://docs.wto.org/imrd/directdoc.asp?DDFDocuments/t/G/TBTN26/BDI717.docx")</f>
        <v>https://docs.wto.org/imrd/directdoc.asp?DDFDocuments/t/G/TBTN26/BDI717.docx</v>
      </c>
      <c r="T29" t="str">
        <f>HYPERLINK("https://docs.wto.org/imrd/directdoc.asp?DDFDocuments/u/G/TBTN26/BDI717.docx", "https://docs.wto.org/imrd/directdoc.asp?DDFDocuments/u/G/TBTN26/BDI717.docx")</f>
        <v>https://docs.wto.org/imrd/directdoc.asp?DDFDocuments/u/G/TBTN26/BDI717.docx</v>
      </c>
      <c r="U29" t="str">
        <f>HYPERLINK("https://docs.wto.org/imrd/directdoc.asp?DDFDocuments/v/G/TBTN26/BDI717.docx", "https://docs.wto.org/imrd/directdoc.asp?DDFDocuments/v/G/TBTN26/BDI717.docx")</f>
        <v>https://docs.wto.org/imrd/directdoc.asp?DDFDocuments/v/G/TBTN26/BDI717.docx</v>
      </c>
      <c r="V29" t="s">
        <v>46</v>
      </c>
      <c r="W29" t="s">
        <v>46</v>
      </c>
      <c r="X29" t="s">
        <v>45</v>
      </c>
      <c r="Y29" t="s">
        <v>46</v>
      </c>
      <c r="Z29" t="s">
        <v>46</v>
      </c>
      <c r="AA29" t="s">
        <v>46</v>
      </c>
      <c r="AB29" t="s">
        <v>46</v>
      </c>
      <c r="AC29" s="2" t="s">
        <v>41</v>
      </c>
      <c r="AD29" t="s">
        <v>41</v>
      </c>
      <c r="AE29" t="s">
        <v>41</v>
      </c>
      <c r="AF29" t="s">
        <v>41</v>
      </c>
      <c r="AG29" t="s">
        <v>41</v>
      </c>
      <c r="AH29" t="s">
        <v>41</v>
      </c>
      <c r="AI29" s="2" t="s">
        <v>41</v>
      </c>
    </row>
    <row r="30" spans="1:35" ht="246.5" x14ac:dyDescent="0.35">
      <c r="A30" s="8" t="s">
        <v>218</v>
      </c>
      <c r="B30" s="6" t="s">
        <v>167</v>
      </c>
      <c r="C30" s="7">
        <v>46076</v>
      </c>
      <c r="D30" s="9" t="str">
        <f>HYPERLINK("https://www.epingalert.org/en/Search?viewData= G/TBT/N/RWA/1349"," G/TBT/N/RWA/1349")</f>
        <v xml:space="preserve"> G/TBT/N/RWA/1349</v>
      </c>
      <c r="E30" s="8" t="s">
        <v>216</v>
      </c>
      <c r="F30" s="8" t="s">
        <v>217</v>
      </c>
      <c r="H30" s="8" t="s">
        <v>41</v>
      </c>
      <c r="I30" s="8" t="s">
        <v>219</v>
      </c>
      <c r="J30" s="8" t="s">
        <v>203</v>
      </c>
      <c r="K30" s="8" t="s">
        <v>41</v>
      </c>
      <c r="L30" s="8" t="s">
        <v>41</v>
      </c>
      <c r="M30" s="6"/>
      <c r="N30" s="7">
        <v>46136</v>
      </c>
      <c r="O30" s="7" t="s">
        <v>81</v>
      </c>
      <c r="P30" s="7" t="s">
        <v>82</v>
      </c>
      <c r="Q30" s="6" t="s">
        <v>43</v>
      </c>
      <c r="R30" s="8" t="s">
        <v>220</v>
      </c>
      <c r="S30" t="str">
        <f>HYPERLINK("https://docs.wto.org/imrd/directdoc.asp?DDFDocuments/t/G/TBTN26/RWA1349.docx", "https://docs.wto.org/imrd/directdoc.asp?DDFDocuments/t/G/TBTN26/RWA1349.docx")</f>
        <v>https://docs.wto.org/imrd/directdoc.asp?DDFDocuments/t/G/TBTN26/RWA1349.docx</v>
      </c>
      <c r="T30" t="str">
        <f>HYPERLINK("https://docs.wto.org/imrd/directdoc.asp?DDFDocuments/u/G/TBTN26/RWA1349.docx", "https://docs.wto.org/imrd/directdoc.asp?DDFDocuments/u/G/TBTN26/RWA1349.docx")</f>
        <v>https://docs.wto.org/imrd/directdoc.asp?DDFDocuments/u/G/TBTN26/RWA1349.docx</v>
      </c>
      <c r="U30" t="str">
        <f>HYPERLINK("https://docs.wto.org/imrd/directdoc.asp?DDFDocuments/v/G/TBTN26/RWA1349.docx", "https://docs.wto.org/imrd/directdoc.asp?DDFDocuments/v/G/TBTN26/RWA1349.docx")</f>
        <v>https://docs.wto.org/imrd/directdoc.asp?DDFDocuments/v/G/TBTN26/RWA1349.docx</v>
      </c>
      <c r="V30" t="s">
        <v>45</v>
      </c>
      <c r="W30" t="s">
        <v>46</v>
      </c>
      <c r="X30" t="s">
        <v>46</v>
      </c>
      <c r="Y30" t="s">
        <v>46</v>
      </c>
      <c r="Z30" t="s">
        <v>46</v>
      </c>
      <c r="AA30" t="s">
        <v>46</v>
      </c>
      <c r="AB30" t="s">
        <v>46</v>
      </c>
      <c r="AC30" s="2" t="s">
        <v>221</v>
      </c>
      <c r="AD30" t="s">
        <v>41</v>
      </c>
      <c r="AE30" t="s">
        <v>41</v>
      </c>
      <c r="AF30" t="s">
        <v>41</v>
      </c>
      <c r="AG30" t="s">
        <v>41</v>
      </c>
      <c r="AH30" t="s">
        <v>41</v>
      </c>
      <c r="AI30" s="2" t="s">
        <v>41</v>
      </c>
    </row>
    <row r="31" spans="1:35" ht="58" x14ac:dyDescent="0.35">
      <c r="A31" s="8" t="s">
        <v>218</v>
      </c>
      <c r="B31" s="6" t="s">
        <v>167</v>
      </c>
      <c r="C31" s="7">
        <v>46076</v>
      </c>
      <c r="D31" s="9" t="str">
        <f>HYPERLINK("https://www.epingalert.org/en/Search?viewData= G/TBT/N/RWA/1360"," G/TBT/N/RWA/1360")</f>
        <v xml:space="preserve"> G/TBT/N/RWA/1360</v>
      </c>
      <c r="E31" s="8" t="s">
        <v>222</v>
      </c>
      <c r="F31" s="8" t="s">
        <v>223</v>
      </c>
      <c r="H31" s="8" t="s">
        <v>41</v>
      </c>
      <c r="I31" s="8" t="s">
        <v>219</v>
      </c>
      <c r="J31" s="8" t="s">
        <v>203</v>
      </c>
      <c r="K31" s="8" t="s">
        <v>41</v>
      </c>
      <c r="L31" s="8" t="s">
        <v>41</v>
      </c>
      <c r="M31" s="6"/>
      <c r="N31" s="7">
        <v>46136</v>
      </c>
      <c r="O31" s="7" t="s">
        <v>81</v>
      </c>
      <c r="P31" s="7" t="s">
        <v>82</v>
      </c>
      <c r="Q31" s="6" t="s">
        <v>43</v>
      </c>
      <c r="R31" s="8" t="s">
        <v>224</v>
      </c>
      <c r="S31" t="str">
        <f>HYPERLINK("https://docs.wto.org/imrd/directdoc.asp?DDFDocuments/t/G/TBTN26/RWA1360.docx", "https://docs.wto.org/imrd/directdoc.asp?DDFDocuments/t/G/TBTN26/RWA1360.docx")</f>
        <v>https://docs.wto.org/imrd/directdoc.asp?DDFDocuments/t/G/TBTN26/RWA1360.docx</v>
      </c>
      <c r="T31" t="str">
        <f>HYPERLINK("https://docs.wto.org/imrd/directdoc.asp?DDFDocuments/u/G/TBTN26/RWA1360.docx", "https://docs.wto.org/imrd/directdoc.asp?DDFDocuments/u/G/TBTN26/RWA1360.docx")</f>
        <v>https://docs.wto.org/imrd/directdoc.asp?DDFDocuments/u/G/TBTN26/RWA1360.docx</v>
      </c>
      <c r="U31" t="str">
        <f>HYPERLINK("https://docs.wto.org/imrd/directdoc.asp?DDFDocuments/v/G/TBTN26/RWA1360.docx", "https://docs.wto.org/imrd/directdoc.asp?DDFDocuments/v/G/TBTN26/RWA1360.docx")</f>
        <v>https://docs.wto.org/imrd/directdoc.asp?DDFDocuments/v/G/TBTN26/RWA1360.docx</v>
      </c>
      <c r="V31" t="s">
        <v>45</v>
      </c>
      <c r="W31" t="s">
        <v>46</v>
      </c>
      <c r="X31" t="s">
        <v>46</v>
      </c>
      <c r="Y31" t="s">
        <v>46</v>
      </c>
      <c r="Z31" t="s">
        <v>46</v>
      </c>
      <c r="AA31" t="s">
        <v>46</v>
      </c>
      <c r="AB31" t="s">
        <v>46</v>
      </c>
      <c r="AC31" s="2" t="s">
        <v>225</v>
      </c>
      <c r="AD31" t="s">
        <v>41</v>
      </c>
      <c r="AE31" t="s">
        <v>41</v>
      </c>
      <c r="AF31" t="s">
        <v>41</v>
      </c>
      <c r="AG31" t="s">
        <v>41</v>
      </c>
      <c r="AH31" t="s">
        <v>41</v>
      </c>
      <c r="AI31" s="2" t="s">
        <v>41</v>
      </c>
    </row>
    <row r="32" spans="1:35" ht="87" x14ac:dyDescent="0.35">
      <c r="A32" s="8" t="s">
        <v>170</v>
      </c>
      <c r="B32" s="6" t="s">
        <v>176</v>
      </c>
      <c r="C32" s="7">
        <v>46076</v>
      </c>
      <c r="D32" s="9" t="str">
        <f>HYPERLINK("https://www.epingalert.org/en/Search?viewData= G/TBT/N/BDI/716, G/TBT/N/KEN/1985, G/TBT/N/RWA/1354, G/TBT/N/TZA/1500, G/TBT/N/UGA/2315"," G/TBT/N/BDI/716, G/TBT/N/KEN/1985, G/TBT/N/RWA/1354, G/TBT/N/TZA/1500, G/TBT/N/UGA/2315")</f>
        <v xml:space="preserve"> G/TBT/N/BDI/716, G/TBT/N/KEN/1985, G/TBT/N/RWA/1354, G/TBT/N/TZA/1500, G/TBT/N/UGA/2315</v>
      </c>
      <c r="E32" s="8" t="s">
        <v>168</v>
      </c>
      <c r="F32" s="8" t="s">
        <v>169</v>
      </c>
      <c r="H32" s="8" t="s">
        <v>171</v>
      </c>
      <c r="I32" s="8" t="s">
        <v>172</v>
      </c>
      <c r="J32" s="8" t="s">
        <v>173</v>
      </c>
      <c r="K32" s="8" t="s">
        <v>41</v>
      </c>
      <c r="L32" s="8" t="s">
        <v>41</v>
      </c>
      <c r="M32" s="6"/>
      <c r="N32" s="7">
        <v>46136</v>
      </c>
      <c r="O32" s="7" t="s">
        <v>164</v>
      </c>
      <c r="P32" s="7" t="s">
        <v>81</v>
      </c>
      <c r="Q32" s="6" t="s">
        <v>43</v>
      </c>
      <c r="R32" s="8" t="s">
        <v>174</v>
      </c>
      <c r="S32" t="str">
        <f>HYPERLINK("https://docs.wto.org/imrd/directdoc.asp?DDFDocuments/t/G/TBTN26/BDI716.docx", "https://docs.wto.org/imrd/directdoc.asp?DDFDocuments/t/G/TBTN26/BDI716.docx")</f>
        <v>https://docs.wto.org/imrd/directdoc.asp?DDFDocuments/t/G/TBTN26/BDI716.docx</v>
      </c>
      <c r="T32" t="str">
        <f>HYPERLINK("https://docs.wto.org/imrd/directdoc.asp?DDFDocuments/u/G/TBTN26/BDI716.docx", "https://docs.wto.org/imrd/directdoc.asp?DDFDocuments/u/G/TBTN26/BDI716.docx")</f>
        <v>https://docs.wto.org/imrd/directdoc.asp?DDFDocuments/u/G/TBTN26/BDI716.docx</v>
      </c>
      <c r="U32" t="str">
        <f>HYPERLINK("https://docs.wto.org/imrd/directdoc.asp?DDFDocuments/v/G/TBTN26/BDI716.docx", "https://docs.wto.org/imrd/directdoc.asp?DDFDocuments/v/G/TBTN26/BDI716.docx")</f>
        <v>https://docs.wto.org/imrd/directdoc.asp?DDFDocuments/v/G/TBTN26/BDI716.docx</v>
      </c>
      <c r="V32" t="s">
        <v>45</v>
      </c>
      <c r="W32" t="s">
        <v>46</v>
      </c>
      <c r="X32" t="s">
        <v>46</v>
      </c>
      <c r="Y32" t="s">
        <v>46</v>
      </c>
      <c r="Z32" t="s">
        <v>46</v>
      </c>
      <c r="AA32" t="s">
        <v>46</v>
      </c>
      <c r="AB32" t="s">
        <v>46</v>
      </c>
      <c r="AC32" s="2" t="s">
        <v>175</v>
      </c>
      <c r="AD32" t="s">
        <v>41</v>
      </c>
      <c r="AE32" t="s">
        <v>41</v>
      </c>
      <c r="AF32" t="s">
        <v>41</v>
      </c>
      <c r="AG32" t="s">
        <v>41</v>
      </c>
      <c r="AH32" t="s">
        <v>41</v>
      </c>
      <c r="AI32" s="2" t="s">
        <v>41</v>
      </c>
    </row>
    <row r="33" spans="1:35" ht="159.5" x14ac:dyDescent="0.35">
      <c r="A33" s="8" t="s">
        <v>160</v>
      </c>
      <c r="B33" s="6" t="s">
        <v>212</v>
      </c>
      <c r="C33" s="7">
        <v>46076</v>
      </c>
      <c r="D33" s="9" t="str">
        <f>HYPERLINK("https://www.epingalert.org/en/Search?viewData= G/TBT/N/BDI/719, G/TBT/N/KEN/1988, G/TBT/N/RWA/1357, G/TBT/N/TZA/1503, G/TBT/N/UGA/2318"," G/TBT/N/BDI/719, G/TBT/N/KEN/1988, G/TBT/N/RWA/1357, G/TBT/N/TZA/1503, G/TBT/N/UGA/2318")</f>
        <v xml:space="preserve"> G/TBT/N/BDI/719, G/TBT/N/KEN/1988, G/TBT/N/RWA/1357, G/TBT/N/TZA/1503, G/TBT/N/UGA/2318</v>
      </c>
      <c r="E33" s="8" t="s">
        <v>158</v>
      </c>
      <c r="F33" s="8" t="s">
        <v>159</v>
      </c>
      <c r="H33" s="8" t="s">
        <v>161</v>
      </c>
      <c r="I33" s="8" t="s">
        <v>162</v>
      </c>
      <c r="J33" s="8" t="s">
        <v>163</v>
      </c>
      <c r="K33" s="8" t="s">
        <v>41</v>
      </c>
      <c r="L33" s="8" t="s">
        <v>41</v>
      </c>
      <c r="M33" s="6"/>
      <c r="N33" s="7">
        <v>46136</v>
      </c>
      <c r="O33" s="7" t="s">
        <v>164</v>
      </c>
      <c r="P33" s="7" t="s">
        <v>81</v>
      </c>
      <c r="Q33" s="6" t="s">
        <v>43</v>
      </c>
      <c r="R33" s="8" t="s">
        <v>165</v>
      </c>
      <c r="S33" t="str">
        <f>HYPERLINK("https://docs.wto.org/imrd/directdoc.asp?DDFDocuments/t/G/TBTN26/BDI719.docx", "https://docs.wto.org/imrd/directdoc.asp?DDFDocuments/t/G/TBTN26/BDI719.docx")</f>
        <v>https://docs.wto.org/imrd/directdoc.asp?DDFDocuments/t/G/TBTN26/BDI719.docx</v>
      </c>
      <c r="T33" t="str">
        <f>HYPERLINK("https://docs.wto.org/imrd/directdoc.asp?DDFDocuments/u/G/TBTN26/BDI719.docx", "https://docs.wto.org/imrd/directdoc.asp?DDFDocuments/u/G/TBTN26/BDI719.docx")</f>
        <v>https://docs.wto.org/imrd/directdoc.asp?DDFDocuments/u/G/TBTN26/BDI719.docx</v>
      </c>
      <c r="U33" t="str">
        <f>HYPERLINK("https://docs.wto.org/imrd/directdoc.asp?DDFDocuments/v/G/TBTN26/BDI719.docx", "https://docs.wto.org/imrd/directdoc.asp?DDFDocuments/v/G/TBTN26/BDI719.docx")</f>
        <v>https://docs.wto.org/imrd/directdoc.asp?DDFDocuments/v/G/TBTN26/BDI719.docx</v>
      </c>
      <c r="V33" t="s">
        <v>45</v>
      </c>
      <c r="W33" t="s">
        <v>46</v>
      </c>
      <c r="X33" t="s">
        <v>46</v>
      </c>
      <c r="Y33" t="s">
        <v>46</v>
      </c>
      <c r="Z33" t="s">
        <v>46</v>
      </c>
      <c r="AA33" t="s">
        <v>46</v>
      </c>
      <c r="AB33" t="s">
        <v>46</v>
      </c>
      <c r="AC33" s="2" t="s">
        <v>166</v>
      </c>
      <c r="AD33" t="s">
        <v>41</v>
      </c>
      <c r="AE33" t="s">
        <v>41</v>
      </c>
      <c r="AF33" t="s">
        <v>41</v>
      </c>
      <c r="AG33" t="s">
        <v>41</v>
      </c>
      <c r="AH33" t="s">
        <v>41</v>
      </c>
      <c r="AI33" s="2" t="s">
        <v>41</v>
      </c>
    </row>
    <row r="34" spans="1:35" ht="58" x14ac:dyDescent="0.35">
      <c r="A34" s="8" t="s">
        <v>179</v>
      </c>
      <c r="B34" s="6" t="s">
        <v>157</v>
      </c>
      <c r="C34" s="7">
        <v>46076</v>
      </c>
      <c r="D34" s="9" t="str">
        <f>HYPERLINK("https://www.epingalert.org/en/Search?viewData= G/TBT/N/BDI/718, G/TBT/N/KEN/1987, G/TBT/N/RWA/1356, G/TBT/N/TZA/1502, G/TBT/N/UGA/2317"," G/TBT/N/BDI/718, G/TBT/N/KEN/1987, G/TBT/N/RWA/1356, G/TBT/N/TZA/1502, G/TBT/N/UGA/2317")</f>
        <v xml:space="preserve"> G/TBT/N/BDI/718, G/TBT/N/KEN/1987, G/TBT/N/RWA/1356, G/TBT/N/TZA/1502, G/TBT/N/UGA/2317</v>
      </c>
      <c r="E34" s="8" t="s">
        <v>177</v>
      </c>
      <c r="F34" s="8" t="s">
        <v>178</v>
      </c>
      <c r="H34" s="8" t="s">
        <v>180</v>
      </c>
      <c r="I34" s="8" t="s">
        <v>181</v>
      </c>
      <c r="J34" s="8" t="s">
        <v>182</v>
      </c>
      <c r="K34" s="8" t="s">
        <v>41</v>
      </c>
      <c r="L34" s="8" t="s">
        <v>41</v>
      </c>
      <c r="M34" s="6"/>
      <c r="N34" s="7">
        <v>46136</v>
      </c>
      <c r="O34" s="7" t="s">
        <v>164</v>
      </c>
      <c r="P34" s="7" t="s">
        <v>81</v>
      </c>
      <c r="Q34" s="6" t="s">
        <v>43</v>
      </c>
      <c r="R34" s="8" t="s">
        <v>183</v>
      </c>
      <c r="S34" t="str">
        <f>HYPERLINK("https://docs.wto.org/imrd/directdoc.asp?DDFDocuments/t/G/TBTN26/BDI718.docx", "https://docs.wto.org/imrd/directdoc.asp?DDFDocuments/t/G/TBTN26/BDI718.docx")</f>
        <v>https://docs.wto.org/imrd/directdoc.asp?DDFDocuments/t/G/TBTN26/BDI718.docx</v>
      </c>
      <c r="T34" t="str">
        <f>HYPERLINK("https://docs.wto.org/imrd/directdoc.asp?DDFDocuments/u/G/TBTN26/BDI718.docx", "https://docs.wto.org/imrd/directdoc.asp?DDFDocuments/u/G/TBTN26/BDI718.docx")</f>
        <v>https://docs.wto.org/imrd/directdoc.asp?DDFDocuments/u/G/TBTN26/BDI718.docx</v>
      </c>
      <c r="U34" t="str">
        <f>HYPERLINK("https://docs.wto.org/imrd/directdoc.asp?DDFDocuments/v/G/TBTN26/BDI718.docx", "https://docs.wto.org/imrd/directdoc.asp?DDFDocuments/v/G/TBTN26/BDI718.docx")</f>
        <v>https://docs.wto.org/imrd/directdoc.asp?DDFDocuments/v/G/TBTN26/BDI718.docx</v>
      </c>
      <c r="V34" t="s">
        <v>46</v>
      </c>
      <c r="W34" t="s">
        <v>46</v>
      </c>
      <c r="X34" t="s">
        <v>45</v>
      </c>
      <c r="Y34" t="s">
        <v>46</v>
      </c>
      <c r="Z34" t="s">
        <v>46</v>
      </c>
      <c r="AA34" t="s">
        <v>46</v>
      </c>
      <c r="AB34" t="s">
        <v>46</v>
      </c>
      <c r="AC34" s="2" t="s">
        <v>184</v>
      </c>
      <c r="AD34" t="s">
        <v>41</v>
      </c>
      <c r="AE34" t="s">
        <v>41</v>
      </c>
      <c r="AF34" t="s">
        <v>41</v>
      </c>
      <c r="AG34" t="s">
        <v>41</v>
      </c>
      <c r="AH34" t="s">
        <v>41</v>
      </c>
      <c r="AI34" s="2" t="s">
        <v>41</v>
      </c>
    </row>
    <row r="35" spans="1:35" ht="188.5" x14ac:dyDescent="0.35">
      <c r="A35" s="8" t="s">
        <v>201</v>
      </c>
      <c r="B35" s="6" t="s">
        <v>167</v>
      </c>
      <c r="C35" s="7">
        <v>46076</v>
      </c>
      <c r="D35" s="9" t="str">
        <f>HYPERLINK("https://www.epingalert.org/en/Search?viewData= G/TBT/N/RWA/1346"," G/TBT/N/RWA/1346")</f>
        <v xml:space="preserve"> G/TBT/N/RWA/1346</v>
      </c>
      <c r="E35" s="8" t="s">
        <v>226</v>
      </c>
      <c r="F35" s="8" t="s">
        <v>227</v>
      </c>
      <c r="H35" s="8" t="s">
        <v>41</v>
      </c>
      <c r="I35" s="8" t="s">
        <v>202</v>
      </c>
      <c r="J35" s="8" t="s">
        <v>203</v>
      </c>
      <c r="K35" s="8" t="s">
        <v>41</v>
      </c>
      <c r="L35" s="8" t="s">
        <v>41</v>
      </c>
      <c r="M35" s="6"/>
      <c r="N35" s="7">
        <v>46136</v>
      </c>
      <c r="O35" s="7" t="s">
        <v>81</v>
      </c>
      <c r="P35" s="7" t="s">
        <v>82</v>
      </c>
      <c r="Q35" s="6" t="s">
        <v>43</v>
      </c>
      <c r="R35" s="8" t="s">
        <v>228</v>
      </c>
      <c r="S35" t="str">
        <f>HYPERLINK("https://docs.wto.org/imrd/directdoc.asp?DDFDocuments/t/G/TBTN26/RWA1346.docx", "https://docs.wto.org/imrd/directdoc.asp?DDFDocuments/t/G/TBTN26/RWA1346.docx")</f>
        <v>https://docs.wto.org/imrd/directdoc.asp?DDFDocuments/t/G/TBTN26/RWA1346.docx</v>
      </c>
      <c r="T35" t="str">
        <f>HYPERLINK("https://docs.wto.org/imrd/directdoc.asp?DDFDocuments/u/G/TBTN26/RWA1346.docx", "https://docs.wto.org/imrd/directdoc.asp?DDFDocuments/u/G/TBTN26/RWA1346.docx")</f>
        <v>https://docs.wto.org/imrd/directdoc.asp?DDFDocuments/u/G/TBTN26/RWA1346.docx</v>
      </c>
      <c r="U35" t="str">
        <f>HYPERLINK("https://docs.wto.org/imrd/directdoc.asp?DDFDocuments/v/G/TBTN26/RWA1346.docx", "https://docs.wto.org/imrd/directdoc.asp?DDFDocuments/v/G/TBTN26/RWA1346.docx")</f>
        <v>https://docs.wto.org/imrd/directdoc.asp?DDFDocuments/v/G/TBTN26/RWA1346.docx</v>
      </c>
      <c r="V35" t="s">
        <v>45</v>
      </c>
      <c r="W35" t="s">
        <v>46</v>
      </c>
      <c r="X35" t="s">
        <v>46</v>
      </c>
      <c r="Y35" t="s">
        <v>46</v>
      </c>
      <c r="Z35" t="s">
        <v>46</v>
      </c>
      <c r="AA35" t="s">
        <v>46</v>
      </c>
      <c r="AB35" t="s">
        <v>46</v>
      </c>
      <c r="AC35" s="2" t="s">
        <v>229</v>
      </c>
      <c r="AD35" t="s">
        <v>41</v>
      </c>
      <c r="AE35" t="s">
        <v>41</v>
      </c>
      <c r="AF35" t="s">
        <v>41</v>
      </c>
      <c r="AG35" t="s">
        <v>41</v>
      </c>
      <c r="AH35" t="s">
        <v>41</v>
      </c>
      <c r="AI35" s="2" t="s">
        <v>41</v>
      </c>
    </row>
    <row r="36" spans="1:35" ht="159.5" x14ac:dyDescent="0.35">
      <c r="A36" s="8" t="s">
        <v>160</v>
      </c>
      <c r="B36" s="6" t="s">
        <v>96</v>
      </c>
      <c r="C36" s="7">
        <v>46076</v>
      </c>
      <c r="D36" s="9" t="str">
        <f>HYPERLINK("https://www.epingalert.org/en/Search?viewData= G/TBT/N/BDI/719, G/TBT/N/KEN/1988, G/TBT/N/RWA/1357, G/TBT/N/TZA/1503, G/TBT/N/UGA/2318"," G/TBT/N/BDI/719, G/TBT/N/KEN/1988, G/TBT/N/RWA/1357, G/TBT/N/TZA/1503, G/TBT/N/UGA/2318")</f>
        <v xml:space="preserve"> G/TBT/N/BDI/719, G/TBT/N/KEN/1988, G/TBT/N/RWA/1357, G/TBT/N/TZA/1503, G/TBT/N/UGA/2318</v>
      </c>
      <c r="E36" s="8" t="s">
        <v>158</v>
      </c>
      <c r="F36" s="8" t="s">
        <v>159</v>
      </c>
      <c r="H36" s="8" t="s">
        <v>161</v>
      </c>
      <c r="I36" s="8" t="s">
        <v>162</v>
      </c>
      <c r="J36" s="8" t="s">
        <v>163</v>
      </c>
      <c r="K36" s="8" t="s">
        <v>41</v>
      </c>
      <c r="L36" s="8" t="s">
        <v>41</v>
      </c>
      <c r="M36" s="6"/>
      <c r="N36" s="7">
        <v>46136</v>
      </c>
      <c r="O36" s="7" t="s">
        <v>164</v>
      </c>
      <c r="P36" s="7" t="s">
        <v>81</v>
      </c>
      <c r="Q36" s="6" t="s">
        <v>43</v>
      </c>
      <c r="R36" s="8" t="s">
        <v>165</v>
      </c>
      <c r="S36" t="str">
        <f>HYPERLINK("https://docs.wto.org/imrd/directdoc.asp?DDFDocuments/t/G/TBTN26/BDI719.docx", "https://docs.wto.org/imrd/directdoc.asp?DDFDocuments/t/G/TBTN26/BDI719.docx")</f>
        <v>https://docs.wto.org/imrd/directdoc.asp?DDFDocuments/t/G/TBTN26/BDI719.docx</v>
      </c>
      <c r="T36" t="str">
        <f>HYPERLINK("https://docs.wto.org/imrd/directdoc.asp?DDFDocuments/u/G/TBTN26/BDI719.docx", "https://docs.wto.org/imrd/directdoc.asp?DDFDocuments/u/G/TBTN26/BDI719.docx")</f>
        <v>https://docs.wto.org/imrd/directdoc.asp?DDFDocuments/u/G/TBTN26/BDI719.docx</v>
      </c>
      <c r="U36" t="str">
        <f>HYPERLINK("https://docs.wto.org/imrd/directdoc.asp?DDFDocuments/v/G/TBTN26/BDI719.docx", "https://docs.wto.org/imrd/directdoc.asp?DDFDocuments/v/G/TBTN26/BDI719.docx")</f>
        <v>https://docs.wto.org/imrd/directdoc.asp?DDFDocuments/v/G/TBTN26/BDI719.docx</v>
      </c>
      <c r="V36" t="s">
        <v>45</v>
      </c>
      <c r="W36" t="s">
        <v>46</v>
      </c>
      <c r="X36" t="s">
        <v>46</v>
      </c>
      <c r="Y36" t="s">
        <v>46</v>
      </c>
      <c r="Z36" t="s">
        <v>46</v>
      </c>
      <c r="AA36" t="s">
        <v>46</v>
      </c>
      <c r="AB36" t="s">
        <v>46</v>
      </c>
      <c r="AC36" s="2" t="s">
        <v>166</v>
      </c>
      <c r="AD36" t="s">
        <v>41</v>
      </c>
      <c r="AE36" t="s">
        <v>41</v>
      </c>
      <c r="AF36" t="s">
        <v>41</v>
      </c>
      <c r="AG36" t="s">
        <v>41</v>
      </c>
      <c r="AH36" t="s">
        <v>41</v>
      </c>
      <c r="AI36" s="2" t="s">
        <v>41</v>
      </c>
    </row>
    <row r="37" spans="1:35" ht="87" x14ac:dyDescent="0.35">
      <c r="A37" s="8" t="s">
        <v>170</v>
      </c>
      <c r="B37" s="6" t="s">
        <v>157</v>
      </c>
      <c r="C37" s="7">
        <v>46076</v>
      </c>
      <c r="D37" s="9" t="str">
        <f>HYPERLINK("https://www.epingalert.org/en/Search?viewData= G/TBT/N/BDI/716, G/TBT/N/KEN/1985, G/TBT/N/RWA/1354, G/TBT/N/TZA/1500, G/TBT/N/UGA/2315"," G/TBT/N/BDI/716, G/TBT/N/KEN/1985, G/TBT/N/RWA/1354, G/TBT/N/TZA/1500, G/TBT/N/UGA/2315")</f>
        <v xml:space="preserve"> G/TBT/N/BDI/716, G/TBT/N/KEN/1985, G/TBT/N/RWA/1354, G/TBT/N/TZA/1500, G/TBT/N/UGA/2315</v>
      </c>
      <c r="E37" s="8" t="s">
        <v>168</v>
      </c>
      <c r="F37" s="8" t="s">
        <v>169</v>
      </c>
      <c r="H37" s="8" t="s">
        <v>171</v>
      </c>
      <c r="I37" s="8" t="s">
        <v>172</v>
      </c>
      <c r="J37" s="8" t="s">
        <v>173</v>
      </c>
      <c r="K37" s="8" t="s">
        <v>41</v>
      </c>
      <c r="L37" s="8" t="s">
        <v>41</v>
      </c>
      <c r="M37" s="6"/>
      <c r="N37" s="7">
        <v>46136</v>
      </c>
      <c r="O37" s="7" t="s">
        <v>164</v>
      </c>
      <c r="P37" s="7" t="s">
        <v>81</v>
      </c>
      <c r="Q37" s="6" t="s">
        <v>43</v>
      </c>
      <c r="R37" s="8" t="s">
        <v>174</v>
      </c>
      <c r="S37" t="str">
        <f>HYPERLINK("https://docs.wto.org/imrd/directdoc.asp?DDFDocuments/t/G/TBTN26/BDI716.docx", "https://docs.wto.org/imrd/directdoc.asp?DDFDocuments/t/G/TBTN26/BDI716.docx")</f>
        <v>https://docs.wto.org/imrd/directdoc.asp?DDFDocuments/t/G/TBTN26/BDI716.docx</v>
      </c>
      <c r="T37" t="str">
        <f>HYPERLINK("https://docs.wto.org/imrd/directdoc.asp?DDFDocuments/u/G/TBTN26/BDI716.docx", "https://docs.wto.org/imrd/directdoc.asp?DDFDocuments/u/G/TBTN26/BDI716.docx")</f>
        <v>https://docs.wto.org/imrd/directdoc.asp?DDFDocuments/u/G/TBTN26/BDI716.docx</v>
      </c>
      <c r="U37" t="str">
        <f>HYPERLINK("https://docs.wto.org/imrd/directdoc.asp?DDFDocuments/v/G/TBTN26/BDI716.docx", "https://docs.wto.org/imrd/directdoc.asp?DDFDocuments/v/G/TBTN26/BDI716.docx")</f>
        <v>https://docs.wto.org/imrd/directdoc.asp?DDFDocuments/v/G/TBTN26/BDI716.docx</v>
      </c>
      <c r="V37" t="s">
        <v>45</v>
      </c>
      <c r="W37" t="s">
        <v>46</v>
      </c>
      <c r="X37" t="s">
        <v>46</v>
      </c>
      <c r="Y37" t="s">
        <v>46</v>
      </c>
      <c r="Z37" t="s">
        <v>46</v>
      </c>
      <c r="AA37" t="s">
        <v>46</v>
      </c>
      <c r="AB37" t="s">
        <v>46</v>
      </c>
      <c r="AC37" s="2" t="s">
        <v>175</v>
      </c>
      <c r="AD37" t="s">
        <v>41</v>
      </c>
      <c r="AE37" t="s">
        <v>41</v>
      </c>
      <c r="AF37" t="s">
        <v>41</v>
      </c>
      <c r="AG37" t="s">
        <v>41</v>
      </c>
      <c r="AH37" t="s">
        <v>41</v>
      </c>
      <c r="AI37" s="2" t="s">
        <v>41</v>
      </c>
    </row>
    <row r="38" spans="1:35" ht="87" x14ac:dyDescent="0.35">
      <c r="A38" s="8" t="s">
        <v>170</v>
      </c>
      <c r="B38" s="6" t="s">
        <v>212</v>
      </c>
      <c r="C38" s="7">
        <v>46076</v>
      </c>
      <c r="D38" s="9" t="str">
        <f>HYPERLINK("https://www.epingalert.org/en/Search?viewData= G/TBT/N/BDI/716, G/TBT/N/KEN/1985, G/TBT/N/RWA/1354, G/TBT/N/TZA/1500, G/TBT/N/UGA/2315"," G/TBT/N/BDI/716, G/TBT/N/KEN/1985, G/TBT/N/RWA/1354, G/TBT/N/TZA/1500, G/TBT/N/UGA/2315")</f>
        <v xml:space="preserve"> G/TBT/N/BDI/716, G/TBT/N/KEN/1985, G/TBT/N/RWA/1354, G/TBT/N/TZA/1500, G/TBT/N/UGA/2315</v>
      </c>
      <c r="E38" s="8" t="s">
        <v>168</v>
      </c>
      <c r="F38" s="8" t="s">
        <v>169</v>
      </c>
      <c r="H38" s="8" t="s">
        <v>171</v>
      </c>
      <c r="I38" s="8" t="s">
        <v>172</v>
      </c>
      <c r="J38" s="8" t="s">
        <v>173</v>
      </c>
      <c r="K38" s="8" t="s">
        <v>41</v>
      </c>
      <c r="L38" s="8" t="s">
        <v>41</v>
      </c>
      <c r="M38" s="6"/>
      <c r="N38" s="7">
        <v>46136</v>
      </c>
      <c r="O38" s="7" t="s">
        <v>164</v>
      </c>
      <c r="P38" s="7" t="s">
        <v>81</v>
      </c>
      <c r="Q38" s="6" t="s">
        <v>43</v>
      </c>
      <c r="R38" s="8" t="s">
        <v>174</v>
      </c>
      <c r="S38" t="str">
        <f>HYPERLINK("https://docs.wto.org/imrd/directdoc.asp?DDFDocuments/t/G/TBTN26/BDI716.docx", "https://docs.wto.org/imrd/directdoc.asp?DDFDocuments/t/G/TBTN26/BDI716.docx")</f>
        <v>https://docs.wto.org/imrd/directdoc.asp?DDFDocuments/t/G/TBTN26/BDI716.docx</v>
      </c>
      <c r="T38" t="str">
        <f>HYPERLINK("https://docs.wto.org/imrd/directdoc.asp?DDFDocuments/u/G/TBTN26/BDI716.docx", "https://docs.wto.org/imrd/directdoc.asp?DDFDocuments/u/G/TBTN26/BDI716.docx")</f>
        <v>https://docs.wto.org/imrd/directdoc.asp?DDFDocuments/u/G/TBTN26/BDI716.docx</v>
      </c>
      <c r="U38" t="str">
        <f>HYPERLINK("https://docs.wto.org/imrd/directdoc.asp?DDFDocuments/v/G/TBTN26/BDI716.docx", "https://docs.wto.org/imrd/directdoc.asp?DDFDocuments/v/G/TBTN26/BDI716.docx")</f>
        <v>https://docs.wto.org/imrd/directdoc.asp?DDFDocuments/v/G/TBTN26/BDI716.docx</v>
      </c>
      <c r="V38" t="s">
        <v>45</v>
      </c>
      <c r="W38" t="s">
        <v>46</v>
      </c>
      <c r="X38" t="s">
        <v>46</v>
      </c>
      <c r="Y38" t="s">
        <v>46</v>
      </c>
      <c r="Z38" t="s">
        <v>46</v>
      </c>
      <c r="AA38" t="s">
        <v>46</v>
      </c>
      <c r="AB38" t="s">
        <v>46</v>
      </c>
      <c r="AC38" s="2" t="s">
        <v>175</v>
      </c>
      <c r="AD38" t="s">
        <v>41</v>
      </c>
      <c r="AE38" t="s">
        <v>41</v>
      </c>
      <c r="AF38" t="s">
        <v>41</v>
      </c>
      <c r="AG38" t="s">
        <v>41</v>
      </c>
      <c r="AH38" t="s">
        <v>41</v>
      </c>
      <c r="AI38" s="2" t="s">
        <v>41</v>
      </c>
    </row>
    <row r="39" spans="1:35" ht="159.5" x14ac:dyDescent="0.35">
      <c r="A39" s="8" t="s">
        <v>160</v>
      </c>
      <c r="B39" s="6" t="s">
        <v>176</v>
      </c>
      <c r="C39" s="7">
        <v>46076</v>
      </c>
      <c r="D39" s="9" t="str">
        <f>HYPERLINK("https://www.epingalert.org/en/Search?viewData= G/TBT/N/BDI/719, G/TBT/N/KEN/1988, G/TBT/N/RWA/1357, G/TBT/N/TZA/1503, G/TBT/N/UGA/2318"," G/TBT/N/BDI/719, G/TBT/N/KEN/1988, G/TBT/N/RWA/1357, G/TBT/N/TZA/1503, G/TBT/N/UGA/2318")</f>
        <v xml:space="preserve"> G/TBT/N/BDI/719, G/TBT/N/KEN/1988, G/TBT/N/RWA/1357, G/TBT/N/TZA/1503, G/TBT/N/UGA/2318</v>
      </c>
      <c r="E39" s="8" t="s">
        <v>158</v>
      </c>
      <c r="F39" s="8" t="s">
        <v>159</v>
      </c>
      <c r="H39" s="8" t="s">
        <v>161</v>
      </c>
      <c r="I39" s="8" t="s">
        <v>162</v>
      </c>
      <c r="J39" s="8" t="s">
        <v>163</v>
      </c>
      <c r="K39" s="8" t="s">
        <v>41</v>
      </c>
      <c r="L39" s="8" t="s">
        <v>41</v>
      </c>
      <c r="M39" s="6"/>
      <c r="N39" s="7">
        <v>46136</v>
      </c>
      <c r="O39" s="7" t="s">
        <v>164</v>
      </c>
      <c r="P39" s="7" t="s">
        <v>81</v>
      </c>
      <c r="Q39" s="6" t="s">
        <v>43</v>
      </c>
      <c r="R39" s="8" t="s">
        <v>165</v>
      </c>
      <c r="S39" t="str">
        <f>HYPERLINK("https://docs.wto.org/imrd/directdoc.asp?DDFDocuments/t/G/TBTN26/BDI719.docx", "https://docs.wto.org/imrd/directdoc.asp?DDFDocuments/t/G/TBTN26/BDI719.docx")</f>
        <v>https://docs.wto.org/imrd/directdoc.asp?DDFDocuments/t/G/TBTN26/BDI719.docx</v>
      </c>
      <c r="T39" t="str">
        <f>HYPERLINK("https://docs.wto.org/imrd/directdoc.asp?DDFDocuments/u/G/TBTN26/BDI719.docx", "https://docs.wto.org/imrd/directdoc.asp?DDFDocuments/u/G/TBTN26/BDI719.docx")</f>
        <v>https://docs.wto.org/imrd/directdoc.asp?DDFDocuments/u/G/TBTN26/BDI719.docx</v>
      </c>
      <c r="U39" t="str">
        <f>HYPERLINK("https://docs.wto.org/imrd/directdoc.asp?DDFDocuments/v/G/TBTN26/BDI719.docx", "https://docs.wto.org/imrd/directdoc.asp?DDFDocuments/v/G/TBTN26/BDI719.docx")</f>
        <v>https://docs.wto.org/imrd/directdoc.asp?DDFDocuments/v/G/TBTN26/BDI719.docx</v>
      </c>
      <c r="V39" t="s">
        <v>45</v>
      </c>
      <c r="W39" t="s">
        <v>46</v>
      </c>
      <c r="X39" t="s">
        <v>46</v>
      </c>
      <c r="Y39" t="s">
        <v>46</v>
      </c>
      <c r="Z39" t="s">
        <v>46</v>
      </c>
      <c r="AA39" t="s">
        <v>46</v>
      </c>
      <c r="AB39" t="s">
        <v>46</v>
      </c>
      <c r="AC39" s="2" t="s">
        <v>166</v>
      </c>
      <c r="AD39" t="s">
        <v>41</v>
      </c>
      <c r="AE39" t="s">
        <v>41</v>
      </c>
      <c r="AF39" t="s">
        <v>41</v>
      </c>
      <c r="AG39" t="s">
        <v>41</v>
      </c>
      <c r="AH39" t="s">
        <v>41</v>
      </c>
      <c r="AI39" s="2" t="s">
        <v>41</v>
      </c>
    </row>
    <row r="40" spans="1:35" ht="159.5" x14ac:dyDescent="0.35">
      <c r="A40" s="8" t="s">
        <v>160</v>
      </c>
      <c r="B40" s="6" t="s">
        <v>167</v>
      </c>
      <c r="C40" s="7">
        <v>46076</v>
      </c>
      <c r="D40" s="9" t="str">
        <f>HYPERLINK("https://www.epingalert.org/en/Search?viewData= G/TBT/N/BDI/719, G/TBT/N/KEN/1988, G/TBT/N/RWA/1357, G/TBT/N/TZA/1503, G/TBT/N/UGA/2318"," G/TBT/N/BDI/719, G/TBT/N/KEN/1988, G/TBT/N/RWA/1357, G/TBT/N/TZA/1503, G/TBT/N/UGA/2318")</f>
        <v xml:space="preserve"> G/TBT/N/BDI/719, G/TBT/N/KEN/1988, G/TBT/N/RWA/1357, G/TBT/N/TZA/1503, G/TBT/N/UGA/2318</v>
      </c>
      <c r="E40" s="8" t="s">
        <v>158</v>
      </c>
      <c r="F40" s="8" t="s">
        <v>159</v>
      </c>
      <c r="H40" s="8" t="s">
        <v>161</v>
      </c>
      <c r="I40" s="8" t="s">
        <v>162</v>
      </c>
      <c r="J40" s="8" t="s">
        <v>163</v>
      </c>
      <c r="K40" s="8" t="s">
        <v>41</v>
      </c>
      <c r="L40" s="8" t="s">
        <v>41</v>
      </c>
      <c r="M40" s="6"/>
      <c r="N40" s="7">
        <v>46136</v>
      </c>
      <c r="O40" s="7" t="s">
        <v>164</v>
      </c>
      <c r="P40" s="7" t="s">
        <v>81</v>
      </c>
      <c r="Q40" s="6" t="s">
        <v>43</v>
      </c>
      <c r="R40" s="8" t="s">
        <v>165</v>
      </c>
      <c r="S40" t="str">
        <f>HYPERLINK("https://docs.wto.org/imrd/directdoc.asp?DDFDocuments/t/G/TBTN26/BDI719.docx", "https://docs.wto.org/imrd/directdoc.asp?DDFDocuments/t/G/TBTN26/BDI719.docx")</f>
        <v>https://docs.wto.org/imrd/directdoc.asp?DDFDocuments/t/G/TBTN26/BDI719.docx</v>
      </c>
      <c r="T40" t="str">
        <f>HYPERLINK("https://docs.wto.org/imrd/directdoc.asp?DDFDocuments/u/G/TBTN26/BDI719.docx", "https://docs.wto.org/imrd/directdoc.asp?DDFDocuments/u/G/TBTN26/BDI719.docx")</f>
        <v>https://docs.wto.org/imrd/directdoc.asp?DDFDocuments/u/G/TBTN26/BDI719.docx</v>
      </c>
      <c r="U40" t="str">
        <f>HYPERLINK("https://docs.wto.org/imrd/directdoc.asp?DDFDocuments/v/G/TBTN26/BDI719.docx", "https://docs.wto.org/imrd/directdoc.asp?DDFDocuments/v/G/TBTN26/BDI719.docx")</f>
        <v>https://docs.wto.org/imrd/directdoc.asp?DDFDocuments/v/G/TBTN26/BDI719.docx</v>
      </c>
      <c r="V40" t="s">
        <v>45</v>
      </c>
      <c r="W40" t="s">
        <v>46</v>
      </c>
      <c r="X40" t="s">
        <v>46</v>
      </c>
      <c r="Y40" t="s">
        <v>46</v>
      </c>
      <c r="Z40" t="s">
        <v>46</v>
      </c>
      <c r="AA40" t="s">
        <v>46</v>
      </c>
      <c r="AB40" t="s">
        <v>46</v>
      </c>
      <c r="AC40" s="2" t="s">
        <v>166</v>
      </c>
      <c r="AD40" t="s">
        <v>41</v>
      </c>
      <c r="AE40" t="s">
        <v>41</v>
      </c>
      <c r="AF40" t="s">
        <v>41</v>
      </c>
      <c r="AG40" t="s">
        <v>41</v>
      </c>
      <c r="AH40" t="s">
        <v>41</v>
      </c>
      <c r="AI40" s="2" t="s">
        <v>41</v>
      </c>
    </row>
    <row r="41" spans="1:35" ht="232" x14ac:dyDescent="0.35">
      <c r="A41" s="8" t="s">
        <v>232</v>
      </c>
      <c r="B41" s="6" t="s">
        <v>157</v>
      </c>
      <c r="C41" s="7">
        <v>46076</v>
      </c>
      <c r="D41" s="9" t="str">
        <f>HYPERLINK("https://www.epingalert.org/en/Search?viewData= G/TBT/N/TZA/1505"," G/TBT/N/TZA/1505")</f>
        <v xml:space="preserve"> G/TBT/N/TZA/1505</v>
      </c>
      <c r="E41" s="8" t="s">
        <v>230</v>
      </c>
      <c r="F41" s="8" t="s">
        <v>231</v>
      </c>
      <c r="H41" s="8" t="s">
        <v>233</v>
      </c>
      <c r="I41" s="8" t="s">
        <v>234</v>
      </c>
      <c r="J41" s="8" t="s">
        <v>196</v>
      </c>
      <c r="K41" s="8" t="s">
        <v>41</v>
      </c>
      <c r="L41" s="8" t="s">
        <v>41</v>
      </c>
      <c r="M41" s="6"/>
      <c r="N41" s="7">
        <v>46136</v>
      </c>
      <c r="O41" s="7" t="s">
        <v>164</v>
      </c>
      <c r="P41" s="7" t="s">
        <v>81</v>
      </c>
      <c r="Q41" s="6" t="s">
        <v>43</v>
      </c>
      <c r="R41" s="8" t="s">
        <v>235</v>
      </c>
      <c r="S41" t="str">
        <f>HYPERLINK("https://docs.wto.org/imrd/directdoc.asp?DDFDocuments/t/G/TBTN26/TZA1505.docx", "https://docs.wto.org/imrd/directdoc.asp?DDFDocuments/t/G/TBTN26/TZA1505.docx")</f>
        <v>https://docs.wto.org/imrd/directdoc.asp?DDFDocuments/t/G/TBTN26/TZA1505.docx</v>
      </c>
      <c r="T41" t="str">
        <f>HYPERLINK("https://docs.wto.org/imrd/directdoc.asp?DDFDocuments/u/G/TBTN26/TZA1505.docx", "https://docs.wto.org/imrd/directdoc.asp?DDFDocuments/u/G/TBTN26/TZA1505.docx")</f>
        <v>https://docs.wto.org/imrd/directdoc.asp?DDFDocuments/u/G/TBTN26/TZA1505.docx</v>
      </c>
      <c r="U41" t="str">
        <f>HYPERLINK("https://docs.wto.org/imrd/directdoc.asp?DDFDocuments/v/G/TBTN26/TZA1505.docx", "https://docs.wto.org/imrd/directdoc.asp?DDFDocuments/v/G/TBTN26/TZA1505.docx")</f>
        <v>https://docs.wto.org/imrd/directdoc.asp?DDFDocuments/v/G/TBTN26/TZA1505.docx</v>
      </c>
      <c r="V41" t="s">
        <v>45</v>
      </c>
      <c r="W41" t="s">
        <v>46</v>
      </c>
      <c r="X41" t="s">
        <v>46</v>
      </c>
      <c r="Y41" t="s">
        <v>46</v>
      </c>
      <c r="Z41" t="s">
        <v>46</v>
      </c>
      <c r="AA41" t="s">
        <v>46</v>
      </c>
      <c r="AB41" t="s">
        <v>46</v>
      </c>
      <c r="AC41" s="2" t="s">
        <v>236</v>
      </c>
      <c r="AD41" t="s">
        <v>41</v>
      </c>
      <c r="AE41" t="s">
        <v>41</v>
      </c>
      <c r="AF41" t="s">
        <v>41</v>
      </c>
      <c r="AG41" t="s">
        <v>41</v>
      </c>
      <c r="AH41" t="s">
        <v>41</v>
      </c>
      <c r="AI41" s="2" t="s">
        <v>41</v>
      </c>
    </row>
    <row r="42" spans="1:35" ht="87" x14ac:dyDescent="0.35">
      <c r="A42" s="8" t="s">
        <v>170</v>
      </c>
      <c r="B42" s="6" t="s">
        <v>96</v>
      </c>
      <c r="C42" s="7">
        <v>46076</v>
      </c>
      <c r="D42" s="9" t="str">
        <f>HYPERLINK("https://www.epingalert.org/en/Search?viewData= G/TBT/N/BDI/716, G/TBT/N/KEN/1985, G/TBT/N/RWA/1354, G/TBT/N/TZA/1500, G/TBT/N/UGA/2315"," G/TBT/N/BDI/716, G/TBT/N/KEN/1985, G/TBT/N/RWA/1354, G/TBT/N/TZA/1500, G/TBT/N/UGA/2315")</f>
        <v xml:space="preserve"> G/TBT/N/BDI/716, G/TBT/N/KEN/1985, G/TBT/N/RWA/1354, G/TBT/N/TZA/1500, G/TBT/N/UGA/2315</v>
      </c>
      <c r="E42" s="8" t="s">
        <v>168</v>
      </c>
      <c r="F42" s="8" t="s">
        <v>169</v>
      </c>
      <c r="H42" s="8" t="s">
        <v>171</v>
      </c>
      <c r="I42" s="8" t="s">
        <v>172</v>
      </c>
      <c r="J42" s="8" t="s">
        <v>173</v>
      </c>
      <c r="K42" s="8" t="s">
        <v>41</v>
      </c>
      <c r="L42" s="8" t="s">
        <v>41</v>
      </c>
      <c r="M42" s="6"/>
      <c r="N42" s="7">
        <v>46136</v>
      </c>
      <c r="O42" s="7" t="s">
        <v>164</v>
      </c>
      <c r="P42" s="7" t="s">
        <v>81</v>
      </c>
      <c r="Q42" s="6" t="s">
        <v>43</v>
      </c>
      <c r="R42" s="8" t="s">
        <v>174</v>
      </c>
      <c r="S42" t="str">
        <f>HYPERLINK("https://docs.wto.org/imrd/directdoc.asp?DDFDocuments/t/G/TBTN26/BDI716.docx", "https://docs.wto.org/imrd/directdoc.asp?DDFDocuments/t/G/TBTN26/BDI716.docx")</f>
        <v>https://docs.wto.org/imrd/directdoc.asp?DDFDocuments/t/G/TBTN26/BDI716.docx</v>
      </c>
      <c r="T42" t="str">
        <f>HYPERLINK("https://docs.wto.org/imrd/directdoc.asp?DDFDocuments/u/G/TBTN26/BDI716.docx", "https://docs.wto.org/imrd/directdoc.asp?DDFDocuments/u/G/TBTN26/BDI716.docx")</f>
        <v>https://docs.wto.org/imrd/directdoc.asp?DDFDocuments/u/G/TBTN26/BDI716.docx</v>
      </c>
      <c r="U42" t="str">
        <f>HYPERLINK("https://docs.wto.org/imrd/directdoc.asp?DDFDocuments/v/G/TBTN26/BDI716.docx", "https://docs.wto.org/imrd/directdoc.asp?DDFDocuments/v/G/TBTN26/BDI716.docx")</f>
        <v>https://docs.wto.org/imrd/directdoc.asp?DDFDocuments/v/G/TBTN26/BDI716.docx</v>
      </c>
      <c r="V42" t="s">
        <v>45</v>
      </c>
      <c r="W42" t="s">
        <v>46</v>
      </c>
      <c r="X42" t="s">
        <v>46</v>
      </c>
      <c r="Y42" t="s">
        <v>46</v>
      </c>
      <c r="Z42" t="s">
        <v>46</v>
      </c>
      <c r="AA42" t="s">
        <v>46</v>
      </c>
      <c r="AB42" t="s">
        <v>46</v>
      </c>
      <c r="AC42" s="2" t="s">
        <v>175</v>
      </c>
      <c r="AD42" t="s">
        <v>41</v>
      </c>
      <c r="AE42" t="s">
        <v>41</v>
      </c>
      <c r="AF42" t="s">
        <v>41</v>
      </c>
      <c r="AG42" t="s">
        <v>41</v>
      </c>
      <c r="AH42" t="s">
        <v>41</v>
      </c>
      <c r="AI42" s="2" t="s">
        <v>41</v>
      </c>
    </row>
    <row r="43" spans="1:35" ht="72.5" x14ac:dyDescent="0.35">
      <c r="A43" s="8" t="s">
        <v>170</v>
      </c>
      <c r="B43" s="6" t="s">
        <v>167</v>
      </c>
      <c r="C43" s="7">
        <v>46076</v>
      </c>
      <c r="D43" s="9" t="str">
        <f>HYPERLINK("https://www.epingalert.org/en/Search?viewData= G/TBT/N/BDI/715, G/TBT/N/KEN/1984, G/TBT/N/RWA/1353, G/TBT/N/TZA/1499, G/TBT/N/UGA/2314"," G/TBT/N/BDI/715, G/TBT/N/KEN/1984, G/TBT/N/RWA/1353, G/TBT/N/TZA/1499, G/TBT/N/UGA/2314")</f>
        <v xml:space="preserve"> G/TBT/N/BDI/715, G/TBT/N/KEN/1984, G/TBT/N/RWA/1353, G/TBT/N/TZA/1499, G/TBT/N/UGA/2314</v>
      </c>
      <c r="E43" s="8" t="s">
        <v>237</v>
      </c>
      <c r="F43" s="8" t="s">
        <v>238</v>
      </c>
      <c r="H43" s="8" t="s">
        <v>171</v>
      </c>
      <c r="I43" s="8" t="s">
        <v>172</v>
      </c>
      <c r="J43" s="8" t="s">
        <v>239</v>
      </c>
      <c r="K43" s="8" t="s">
        <v>41</v>
      </c>
      <c r="L43" s="8" t="s">
        <v>41</v>
      </c>
      <c r="M43" s="6"/>
      <c r="N43" s="7">
        <v>46136</v>
      </c>
      <c r="O43" s="7" t="s">
        <v>164</v>
      </c>
      <c r="P43" s="7" t="s">
        <v>81</v>
      </c>
      <c r="Q43" s="6" t="s">
        <v>43</v>
      </c>
      <c r="R43" s="8" t="s">
        <v>240</v>
      </c>
      <c r="S43" t="str">
        <f>HYPERLINK("https://docs.wto.org/imrd/directdoc.asp?DDFDocuments/t/G/TBTN26/BDI715.docx", "https://docs.wto.org/imrd/directdoc.asp?DDFDocuments/t/G/TBTN26/BDI715.docx")</f>
        <v>https://docs.wto.org/imrd/directdoc.asp?DDFDocuments/t/G/TBTN26/BDI715.docx</v>
      </c>
      <c r="T43" t="str">
        <f>HYPERLINK("https://docs.wto.org/imrd/directdoc.asp?DDFDocuments/u/G/TBTN26/BDI715.docx", "https://docs.wto.org/imrd/directdoc.asp?DDFDocuments/u/G/TBTN26/BDI715.docx")</f>
        <v>https://docs.wto.org/imrd/directdoc.asp?DDFDocuments/u/G/TBTN26/BDI715.docx</v>
      </c>
      <c r="U43" t="str">
        <f>HYPERLINK("https://docs.wto.org/imrd/directdoc.asp?DDFDocuments/v/G/TBTN26/BDI715.docx", "https://docs.wto.org/imrd/directdoc.asp?DDFDocuments/v/G/TBTN26/BDI715.docx")</f>
        <v>https://docs.wto.org/imrd/directdoc.asp?DDFDocuments/v/G/TBTN26/BDI715.docx</v>
      </c>
      <c r="V43" t="s">
        <v>45</v>
      </c>
      <c r="W43" t="s">
        <v>46</v>
      </c>
      <c r="X43" t="s">
        <v>46</v>
      </c>
      <c r="Y43" t="s">
        <v>46</v>
      </c>
      <c r="Z43" t="s">
        <v>46</v>
      </c>
      <c r="AA43" t="s">
        <v>46</v>
      </c>
      <c r="AB43" t="s">
        <v>46</v>
      </c>
      <c r="AC43" s="2" t="s">
        <v>241</v>
      </c>
      <c r="AD43" t="s">
        <v>41</v>
      </c>
      <c r="AE43" t="s">
        <v>41</v>
      </c>
      <c r="AF43" t="s">
        <v>41</v>
      </c>
      <c r="AG43" t="s">
        <v>41</v>
      </c>
      <c r="AH43" t="s">
        <v>41</v>
      </c>
      <c r="AI43" s="2" t="s">
        <v>41</v>
      </c>
    </row>
    <row r="44" spans="1:35" ht="72.5" x14ac:dyDescent="0.35">
      <c r="A44" s="8" t="s">
        <v>170</v>
      </c>
      <c r="B44" s="6" t="s">
        <v>157</v>
      </c>
      <c r="C44" s="7">
        <v>46076</v>
      </c>
      <c r="D44" s="9" t="str">
        <f>HYPERLINK("https://www.epingalert.org/en/Search?viewData= G/TBT/N/BDI/715, G/TBT/N/KEN/1984, G/TBT/N/RWA/1353, G/TBT/N/TZA/1499, G/TBT/N/UGA/2314"," G/TBT/N/BDI/715, G/TBT/N/KEN/1984, G/TBT/N/RWA/1353, G/TBT/N/TZA/1499, G/TBT/N/UGA/2314")</f>
        <v xml:space="preserve"> G/TBT/N/BDI/715, G/TBT/N/KEN/1984, G/TBT/N/RWA/1353, G/TBT/N/TZA/1499, G/TBT/N/UGA/2314</v>
      </c>
      <c r="E44" s="8" t="s">
        <v>237</v>
      </c>
      <c r="F44" s="8" t="s">
        <v>238</v>
      </c>
      <c r="H44" s="8" t="s">
        <v>171</v>
      </c>
      <c r="I44" s="8" t="s">
        <v>172</v>
      </c>
      <c r="J44" s="8" t="s">
        <v>239</v>
      </c>
      <c r="K44" s="8" t="s">
        <v>41</v>
      </c>
      <c r="L44" s="8" t="s">
        <v>41</v>
      </c>
      <c r="M44" s="6"/>
      <c r="N44" s="7">
        <v>46136</v>
      </c>
      <c r="O44" s="7" t="s">
        <v>164</v>
      </c>
      <c r="P44" s="7" t="s">
        <v>81</v>
      </c>
      <c r="Q44" s="6" t="s">
        <v>43</v>
      </c>
      <c r="R44" s="8" t="s">
        <v>240</v>
      </c>
      <c r="S44" t="str">
        <f>HYPERLINK("https://docs.wto.org/imrd/directdoc.asp?DDFDocuments/t/G/TBTN26/BDI715.docx", "https://docs.wto.org/imrd/directdoc.asp?DDFDocuments/t/G/TBTN26/BDI715.docx")</f>
        <v>https://docs.wto.org/imrd/directdoc.asp?DDFDocuments/t/G/TBTN26/BDI715.docx</v>
      </c>
      <c r="T44" t="str">
        <f>HYPERLINK("https://docs.wto.org/imrd/directdoc.asp?DDFDocuments/u/G/TBTN26/BDI715.docx", "https://docs.wto.org/imrd/directdoc.asp?DDFDocuments/u/G/TBTN26/BDI715.docx")</f>
        <v>https://docs.wto.org/imrd/directdoc.asp?DDFDocuments/u/G/TBTN26/BDI715.docx</v>
      </c>
      <c r="U44" t="str">
        <f>HYPERLINK("https://docs.wto.org/imrd/directdoc.asp?DDFDocuments/v/G/TBTN26/BDI715.docx", "https://docs.wto.org/imrd/directdoc.asp?DDFDocuments/v/G/TBTN26/BDI715.docx")</f>
        <v>https://docs.wto.org/imrd/directdoc.asp?DDFDocuments/v/G/TBTN26/BDI715.docx</v>
      </c>
      <c r="V44" t="s">
        <v>45</v>
      </c>
      <c r="W44" t="s">
        <v>46</v>
      </c>
      <c r="X44" t="s">
        <v>46</v>
      </c>
      <c r="Y44" t="s">
        <v>46</v>
      </c>
      <c r="Z44" t="s">
        <v>46</v>
      </c>
      <c r="AA44" t="s">
        <v>46</v>
      </c>
      <c r="AB44" t="s">
        <v>46</v>
      </c>
      <c r="AC44" s="2" t="s">
        <v>241</v>
      </c>
      <c r="AD44" t="s">
        <v>41</v>
      </c>
      <c r="AE44" t="s">
        <v>41</v>
      </c>
      <c r="AF44" t="s">
        <v>41</v>
      </c>
      <c r="AG44" t="s">
        <v>41</v>
      </c>
      <c r="AH44" t="s">
        <v>41</v>
      </c>
      <c r="AI44" s="2" t="s">
        <v>41</v>
      </c>
    </row>
    <row r="45" spans="1:35" ht="203" x14ac:dyDescent="0.35">
      <c r="A45" s="8" t="s">
        <v>218</v>
      </c>
      <c r="B45" s="6" t="s">
        <v>167</v>
      </c>
      <c r="C45" s="7">
        <v>46076</v>
      </c>
      <c r="D45" s="9" t="str">
        <f>HYPERLINK("https://www.epingalert.org/en/Search?viewData= G/TBT/N/RWA/1350"," G/TBT/N/RWA/1350")</f>
        <v xml:space="preserve"> G/TBT/N/RWA/1350</v>
      </c>
      <c r="E45" s="8" t="s">
        <v>242</v>
      </c>
      <c r="F45" s="8" t="s">
        <v>243</v>
      </c>
      <c r="H45" s="8" t="s">
        <v>41</v>
      </c>
      <c r="I45" s="8" t="s">
        <v>219</v>
      </c>
      <c r="J45" s="8" t="s">
        <v>203</v>
      </c>
      <c r="K45" s="8" t="s">
        <v>41</v>
      </c>
      <c r="L45" s="8" t="s">
        <v>41</v>
      </c>
      <c r="M45" s="6"/>
      <c r="N45" s="7">
        <v>46136</v>
      </c>
      <c r="O45" s="7" t="s">
        <v>81</v>
      </c>
      <c r="P45" s="7" t="s">
        <v>82</v>
      </c>
      <c r="Q45" s="6" t="s">
        <v>43</v>
      </c>
      <c r="R45" s="8" t="s">
        <v>244</v>
      </c>
      <c r="S45" t="str">
        <f>HYPERLINK("https://docs.wto.org/imrd/directdoc.asp?DDFDocuments/t/G/TBTN26/RWA1350.docx", "https://docs.wto.org/imrd/directdoc.asp?DDFDocuments/t/G/TBTN26/RWA1350.docx")</f>
        <v>https://docs.wto.org/imrd/directdoc.asp?DDFDocuments/t/G/TBTN26/RWA1350.docx</v>
      </c>
      <c r="T45" t="str">
        <f>HYPERLINK("https://docs.wto.org/imrd/directdoc.asp?DDFDocuments/u/G/TBTN26/RWA1350.docx", "https://docs.wto.org/imrd/directdoc.asp?DDFDocuments/u/G/TBTN26/RWA1350.docx")</f>
        <v>https://docs.wto.org/imrd/directdoc.asp?DDFDocuments/u/G/TBTN26/RWA1350.docx</v>
      </c>
      <c r="U45" t="str">
        <f>HYPERLINK("https://docs.wto.org/imrd/directdoc.asp?DDFDocuments/v/G/TBTN26/RWA1350.docx", "https://docs.wto.org/imrd/directdoc.asp?DDFDocuments/v/G/TBTN26/RWA1350.docx")</f>
        <v>https://docs.wto.org/imrd/directdoc.asp?DDFDocuments/v/G/TBTN26/RWA1350.docx</v>
      </c>
      <c r="V45" t="s">
        <v>45</v>
      </c>
      <c r="W45" t="s">
        <v>46</v>
      </c>
      <c r="X45" t="s">
        <v>46</v>
      </c>
      <c r="Y45" t="s">
        <v>46</v>
      </c>
      <c r="Z45" t="s">
        <v>46</v>
      </c>
      <c r="AA45" t="s">
        <v>46</v>
      </c>
      <c r="AB45" t="s">
        <v>46</v>
      </c>
      <c r="AC45" s="2" t="s">
        <v>245</v>
      </c>
      <c r="AD45" t="s">
        <v>41</v>
      </c>
      <c r="AE45" t="s">
        <v>41</v>
      </c>
      <c r="AF45" t="s">
        <v>41</v>
      </c>
      <c r="AG45" t="s">
        <v>41</v>
      </c>
      <c r="AH45" t="s">
        <v>41</v>
      </c>
      <c r="AI45" s="2" t="s">
        <v>41</v>
      </c>
    </row>
    <row r="46" spans="1:35" ht="72.5" x14ac:dyDescent="0.35">
      <c r="A46" s="8" t="s">
        <v>170</v>
      </c>
      <c r="B46" s="6" t="s">
        <v>212</v>
      </c>
      <c r="C46" s="7">
        <v>46076</v>
      </c>
      <c r="D46" s="9" t="str">
        <f>HYPERLINK("https://www.epingalert.org/en/Search?viewData= G/TBT/N/BDI/715, G/TBT/N/KEN/1984, G/TBT/N/RWA/1353, G/TBT/N/TZA/1499, G/TBT/N/UGA/2314"," G/TBT/N/BDI/715, G/TBT/N/KEN/1984, G/TBT/N/RWA/1353, G/TBT/N/TZA/1499, G/TBT/N/UGA/2314")</f>
        <v xml:space="preserve"> G/TBT/N/BDI/715, G/TBT/N/KEN/1984, G/TBT/N/RWA/1353, G/TBT/N/TZA/1499, G/TBT/N/UGA/2314</v>
      </c>
      <c r="E46" s="8" t="s">
        <v>237</v>
      </c>
      <c r="F46" s="8" t="s">
        <v>238</v>
      </c>
      <c r="H46" s="8" t="s">
        <v>171</v>
      </c>
      <c r="I46" s="8" t="s">
        <v>172</v>
      </c>
      <c r="J46" s="8" t="s">
        <v>239</v>
      </c>
      <c r="K46" s="8" t="s">
        <v>41</v>
      </c>
      <c r="L46" s="8" t="s">
        <v>41</v>
      </c>
      <c r="M46" s="6"/>
      <c r="N46" s="7">
        <v>46136</v>
      </c>
      <c r="O46" s="7" t="s">
        <v>164</v>
      </c>
      <c r="P46" s="7" t="s">
        <v>81</v>
      </c>
      <c r="Q46" s="6" t="s">
        <v>43</v>
      </c>
      <c r="R46" s="8" t="s">
        <v>240</v>
      </c>
      <c r="S46" t="str">
        <f>HYPERLINK("https://docs.wto.org/imrd/directdoc.asp?DDFDocuments/t/G/TBTN26/BDI715.docx", "https://docs.wto.org/imrd/directdoc.asp?DDFDocuments/t/G/TBTN26/BDI715.docx")</f>
        <v>https://docs.wto.org/imrd/directdoc.asp?DDFDocuments/t/G/TBTN26/BDI715.docx</v>
      </c>
      <c r="T46" t="str">
        <f>HYPERLINK("https://docs.wto.org/imrd/directdoc.asp?DDFDocuments/u/G/TBTN26/BDI715.docx", "https://docs.wto.org/imrd/directdoc.asp?DDFDocuments/u/G/TBTN26/BDI715.docx")</f>
        <v>https://docs.wto.org/imrd/directdoc.asp?DDFDocuments/u/G/TBTN26/BDI715.docx</v>
      </c>
      <c r="U46" t="str">
        <f>HYPERLINK("https://docs.wto.org/imrd/directdoc.asp?DDFDocuments/v/G/TBTN26/BDI715.docx", "https://docs.wto.org/imrd/directdoc.asp?DDFDocuments/v/G/TBTN26/BDI715.docx")</f>
        <v>https://docs.wto.org/imrd/directdoc.asp?DDFDocuments/v/G/TBTN26/BDI715.docx</v>
      </c>
      <c r="V46" t="s">
        <v>45</v>
      </c>
      <c r="W46" t="s">
        <v>46</v>
      </c>
      <c r="X46" t="s">
        <v>46</v>
      </c>
      <c r="Y46" t="s">
        <v>46</v>
      </c>
      <c r="Z46" t="s">
        <v>46</v>
      </c>
      <c r="AA46" t="s">
        <v>46</v>
      </c>
      <c r="AB46" t="s">
        <v>46</v>
      </c>
      <c r="AC46" s="2" t="s">
        <v>241</v>
      </c>
      <c r="AD46" t="s">
        <v>41</v>
      </c>
      <c r="AE46" t="s">
        <v>41</v>
      </c>
      <c r="AF46" t="s">
        <v>41</v>
      </c>
      <c r="AG46" t="s">
        <v>41</v>
      </c>
      <c r="AH46" t="s">
        <v>41</v>
      </c>
      <c r="AI46" s="2" t="s">
        <v>41</v>
      </c>
    </row>
    <row r="47" spans="1:35" ht="159.5" x14ac:dyDescent="0.35">
      <c r="A47" s="8" t="s">
        <v>248</v>
      </c>
      <c r="B47" s="6" t="s">
        <v>167</v>
      </c>
      <c r="C47" s="7">
        <v>46076</v>
      </c>
      <c r="D47" s="9" t="str">
        <f>HYPERLINK("https://www.epingalert.org/en/Search?viewData= G/TBT/N/RWA/1361"," G/TBT/N/RWA/1361")</f>
        <v xml:space="preserve"> G/TBT/N/RWA/1361</v>
      </c>
      <c r="E47" s="8" t="s">
        <v>246</v>
      </c>
      <c r="F47" s="8" t="s">
        <v>247</v>
      </c>
      <c r="H47" s="8" t="s">
        <v>41</v>
      </c>
      <c r="I47" s="8" t="s">
        <v>249</v>
      </c>
      <c r="J47" s="8" t="s">
        <v>203</v>
      </c>
      <c r="K47" s="8" t="s">
        <v>41</v>
      </c>
      <c r="L47" s="8" t="s">
        <v>41</v>
      </c>
      <c r="M47" s="6"/>
      <c r="N47" s="7">
        <v>46136</v>
      </c>
      <c r="O47" s="7" t="s">
        <v>81</v>
      </c>
      <c r="P47" s="7" t="s">
        <v>82</v>
      </c>
      <c r="Q47" s="6" t="s">
        <v>43</v>
      </c>
      <c r="R47" s="8" t="s">
        <v>250</v>
      </c>
      <c r="S47" t="str">
        <f>HYPERLINK("https://docs.wto.org/imrd/directdoc.asp?DDFDocuments/t/G/TBTN26/RWA1361.docx", "https://docs.wto.org/imrd/directdoc.asp?DDFDocuments/t/G/TBTN26/RWA1361.docx")</f>
        <v>https://docs.wto.org/imrd/directdoc.asp?DDFDocuments/t/G/TBTN26/RWA1361.docx</v>
      </c>
      <c r="T47" t="str">
        <f>HYPERLINK("https://docs.wto.org/imrd/directdoc.asp?DDFDocuments/u/G/TBTN26/RWA1361.docx", "https://docs.wto.org/imrd/directdoc.asp?DDFDocuments/u/G/TBTN26/RWA1361.docx")</f>
        <v>https://docs.wto.org/imrd/directdoc.asp?DDFDocuments/u/G/TBTN26/RWA1361.docx</v>
      </c>
      <c r="U47" t="str">
        <f>HYPERLINK("https://docs.wto.org/imrd/directdoc.asp?DDFDocuments/v/G/TBTN26/RWA1361.docx", "https://docs.wto.org/imrd/directdoc.asp?DDFDocuments/v/G/TBTN26/RWA1361.docx")</f>
        <v>https://docs.wto.org/imrd/directdoc.asp?DDFDocuments/v/G/TBTN26/RWA1361.docx</v>
      </c>
      <c r="V47" t="s">
        <v>45</v>
      </c>
      <c r="W47" t="s">
        <v>46</v>
      </c>
      <c r="X47" t="s">
        <v>46</v>
      </c>
      <c r="Y47" t="s">
        <v>46</v>
      </c>
      <c r="Z47" t="s">
        <v>46</v>
      </c>
      <c r="AA47" t="s">
        <v>46</v>
      </c>
      <c r="AB47" t="s">
        <v>46</v>
      </c>
      <c r="AC47" s="2" t="s">
        <v>251</v>
      </c>
      <c r="AD47" t="s">
        <v>41</v>
      </c>
      <c r="AE47" t="s">
        <v>41</v>
      </c>
      <c r="AF47" t="s">
        <v>41</v>
      </c>
      <c r="AG47" t="s">
        <v>41</v>
      </c>
      <c r="AH47" t="s">
        <v>41</v>
      </c>
      <c r="AI47" s="2" t="s">
        <v>41</v>
      </c>
    </row>
    <row r="48" spans="1:35" ht="29" x14ac:dyDescent="0.35">
      <c r="A48" s="8" t="s">
        <v>170</v>
      </c>
      <c r="B48" s="6" t="s">
        <v>176</v>
      </c>
      <c r="C48" s="7">
        <v>46076</v>
      </c>
      <c r="D48" s="9" t="str">
        <f>HYPERLINK("https://www.epingalert.org/en/Search?viewData= G/TBT/N/BDI/717, G/TBT/N/KEN/1986, G/TBT/N/RWA/1355, G/TBT/N/TZA/1501, G/TBT/N/UGA/2316"," G/TBT/N/BDI/717, G/TBT/N/KEN/1986, G/TBT/N/RWA/1355, G/TBT/N/TZA/1501, G/TBT/N/UGA/2316")</f>
        <v xml:space="preserve"> G/TBT/N/BDI/717, G/TBT/N/KEN/1986, G/TBT/N/RWA/1355, G/TBT/N/TZA/1501, G/TBT/N/UGA/2316</v>
      </c>
      <c r="E48" s="8" t="s">
        <v>213</v>
      </c>
      <c r="F48" s="8" t="s">
        <v>214</v>
      </c>
      <c r="H48" s="8" t="s">
        <v>171</v>
      </c>
      <c r="I48" s="8" t="s">
        <v>172</v>
      </c>
      <c r="J48" s="8" t="s">
        <v>70</v>
      </c>
      <c r="K48" s="8" t="s">
        <v>41</v>
      </c>
      <c r="L48" s="8" t="s">
        <v>41</v>
      </c>
      <c r="M48" s="6"/>
      <c r="N48" s="7">
        <v>46136</v>
      </c>
      <c r="O48" s="7" t="s">
        <v>164</v>
      </c>
      <c r="P48" s="7" t="s">
        <v>81</v>
      </c>
      <c r="Q48" s="6" t="s">
        <v>43</v>
      </c>
      <c r="R48" s="8" t="s">
        <v>215</v>
      </c>
      <c r="S48" t="str">
        <f>HYPERLINK("https://docs.wto.org/imrd/directdoc.asp?DDFDocuments/t/G/TBTN26/BDI717.docx", "https://docs.wto.org/imrd/directdoc.asp?DDFDocuments/t/G/TBTN26/BDI717.docx")</f>
        <v>https://docs.wto.org/imrd/directdoc.asp?DDFDocuments/t/G/TBTN26/BDI717.docx</v>
      </c>
      <c r="T48" t="str">
        <f>HYPERLINK("https://docs.wto.org/imrd/directdoc.asp?DDFDocuments/u/G/TBTN26/BDI717.docx", "https://docs.wto.org/imrd/directdoc.asp?DDFDocuments/u/G/TBTN26/BDI717.docx")</f>
        <v>https://docs.wto.org/imrd/directdoc.asp?DDFDocuments/u/G/TBTN26/BDI717.docx</v>
      </c>
      <c r="U48" t="str">
        <f>HYPERLINK("https://docs.wto.org/imrd/directdoc.asp?DDFDocuments/v/G/TBTN26/BDI717.docx", "https://docs.wto.org/imrd/directdoc.asp?DDFDocuments/v/G/TBTN26/BDI717.docx")</f>
        <v>https://docs.wto.org/imrd/directdoc.asp?DDFDocuments/v/G/TBTN26/BDI717.docx</v>
      </c>
      <c r="V48" t="s">
        <v>46</v>
      </c>
      <c r="W48" t="s">
        <v>46</v>
      </c>
      <c r="X48" t="s">
        <v>45</v>
      </c>
      <c r="Y48" t="s">
        <v>46</v>
      </c>
      <c r="Z48" t="s">
        <v>46</v>
      </c>
      <c r="AA48" t="s">
        <v>46</v>
      </c>
      <c r="AB48" t="s">
        <v>46</v>
      </c>
      <c r="AC48" s="2" t="s">
        <v>41</v>
      </c>
      <c r="AD48" t="s">
        <v>41</v>
      </c>
      <c r="AE48" t="s">
        <v>41</v>
      </c>
      <c r="AF48" t="s">
        <v>41</v>
      </c>
      <c r="AG48" t="s">
        <v>41</v>
      </c>
      <c r="AH48" t="s">
        <v>41</v>
      </c>
      <c r="AI48" s="2" t="s">
        <v>41</v>
      </c>
    </row>
    <row r="49" spans="1:35" ht="29" x14ac:dyDescent="0.35">
      <c r="A49" s="8" t="s">
        <v>170</v>
      </c>
      <c r="B49" s="6" t="s">
        <v>212</v>
      </c>
      <c r="C49" s="7">
        <v>46076</v>
      </c>
      <c r="D49" s="9" t="str">
        <f>HYPERLINK("https://www.epingalert.org/en/Search?viewData= G/TBT/N/BDI/717, G/TBT/N/KEN/1986, G/TBT/N/RWA/1355, G/TBT/N/TZA/1501, G/TBT/N/UGA/2316"," G/TBT/N/BDI/717, G/TBT/N/KEN/1986, G/TBT/N/RWA/1355, G/TBT/N/TZA/1501, G/TBT/N/UGA/2316")</f>
        <v xml:space="preserve"> G/TBT/N/BDI/717, G/TBT/N/KEN/1986, G/TBT/N/RWA/1355, G/TBT/N/TZA/1501, G/TBT/N/UGA/2316</v>
      </c>
      <c r="E49" s="8" t="s">
        <v>213</v>
      </c>
      <c r="F49" s="8" t="s">
        <v>214</v>
      </c>
      <c r="H49" s="8" t="s">
        <v>171</v>
      </c>
      <c r="I49" s="8" t="s">
        <v>172</v>
      </c>
      <c r="J49" s="8" t="s">
        <v>70</v>
      </c>
      <c r="K49" s="8" t="s">
        <v>41</v>
      </c>
      <c r="L49" s="8" t="s">
        <v>41</v>
      </c>
      <c r="M49" s="6"/>
      <c r="N49" s="7">
        <v>46136</v>
      </c>
      <c r="O49" s="7" t="s">
        <v>164</v>
      </c>
      <c r="P49" s="7" t="s">
        <v>81</v>
      </c>
      <c r="Q49" s="6" t="s">
        <v>43</v>
      </c>
      <c r="R49" s="8" t="s">
        <v>215</v>
      </c>
      <c r="S49" t="str">
        <f>HYPERLINK("https://docs.wto.org/imrd/directdoc.asp?DDFDocuments/t/G/TBTN26/BDI717.docx", "https://docs.wto.org/imrd/directdoc.asp?DDFDocuments/t/G/TBTN26/BDI717.docx")</f>
        <v>https://docs.wto.org/imrd/directdoc.asp?DDFDocuments/t/G/TBTN26/BDI717.docx</v>
      </c>
      <c r="T49" t="str">
        <f>HYPERLINK("https://docs.wto.org/imrd/directdoc.asp?DDFDocuments/u/G/TBTN26/BDI717.docx", "https://docs.wto.org/imrd/directdoc.asp?DDFDocuments/u/G/TBTN26/BDI717.docx")</f>
        <v>https://docs.wto.org/imrd/directdoc.asp?DDFDocuments/u/G/TBTN26/BDI717.docx</v>
      </c>
      <c r="U49" t="str">
        <f>HYPERLINK("https://docs.wto.org/imrd/directdoc.asp?DDFDocuments/v/G/TBTN26/BDI717.docx", "https://docs.wto.org/imrd/directdoc.asp?DDFDocuments/v/G/TBTN26/BDI717.docx")</f>
        <v>https://docs.wto.org/imrd/directdoc.asp?DDFDocuments/v/G/TBTN26/BDI717.docx</v>
      </c>
      <c r="V49" t="s">
        <v>46</v>
      </c>
      <c r="W49" t="s">
        <v>46</v>
      </c>
      <c r="X49" t="s">
        <v>45</v>
      </c>
      <c r="Y49" t="s">
        <v>46</v>
      </c>
      <c r="Z49" t="s">
        <v>46</v>
      </c>
      <c r="AA49" t="s">
        <v>46</v>
      </c>
      <c r="AB49" t="s">
        <v>46</v>
      </c>
      <c r="AC49" s="2" t="s">
        <v>41</v>
      </c>
      <c r="AD49" t="s">
        <v>41</v>
      </c>
      <c r="AE49" t="s">
        <v>41</v>
      </c>
      <c r="AF49" t="s">
        <v>41</v>
      </c>
      <c r="AG49" t="s">
        <v>41</v>
      </c>
      <c r="AH49" t="s">
        <v>41</v>
      </c>
      <c r="AI49" s="2" t="s">
        <v>41</v>
      </c>
    </row>
    <row r="50" spans="1:35" ht="58" x14ac:dyDescent="0.35">
      <c r="A50" s="8" t="s">
        <v>179</v>
      </c>
      <c r="B50" s="6" t="s">
        <v>167</v>
      </c>
      <c r="C50" s="7">
        <v>46076</v>
      </c>
      <c r="D50" s="9" t="str">
        <f>HYPERLINK("https://www.epingalert.org/en/Search?viewData= G/TBT/N/BDI/718, G/TBT/N/KEN/1987, G/TBT/N/RWA/1356, G/TBT/N/TZA/1502, G/TBT/N/UGA/2317"," G/TBT/N/BDI/718, G/TBT/N/KEN/1987, G/TBT/N/RWA/1356, G/TBT/N/TZA/1502, G/TBT/N/UGA/2317")</f>
        <v xml:space="preserve"> G/TBT/N/BDI/718, G/TBT/N/KEN/1987, G/TBT/N/RWA/1356, G/TBT/N/TZA/1502, G/TBT/N/UGA/2317</v>
      </c>
      <c r="E50" s="8" t="s">
        <v>177</v>
      </c>
      <c r="F50" s="8" t="s">
        <v>178</v>
      </c>
      <c r="H50" s="8" t="s">
        <v>180</v>
      </c>
      <c r="I50" s="8" t="s">
        <v>181</v>
      </c>
      <c r="J50" s="8" t="s">
        <v>182</v>
      </c>
      <c r="K50" s="8" t="s">
        <v>41</v>
      </c>
      <c r="L50" s="8" t="s">
        <v>41</v>
      </c>
      <c r="M50" s="6"/>
      <c r="N50" s="7">
        <v>46136</v>
      </c>
      <c r="O50" s="7" t="s">
        <v>164</v>
      </c>
      <c r="P50" s="7" t="s">
        <v>81</v>
      </c>
      <c r="Q50" s="6" t="s">
        <v>43</v>
      </c>
      <c r="R50" s="8" t="s">
        <v>183</v>
      </c>
      <c r="S50" t="str">
        <f>HYPERLINK("https://docs.wto.org/imrd/directdoc.asp?DDFDocuments/t/G/TBTN26/BDI718.docx", "https://docs.wto.org/imrd/directdoc.asp?DDFDocuments/t/G/TBTN26/BDI718.docx")</f>
        <v>https://docs.wto.org/imrd/directdoc.asp?DDFDocuments/t/G/TBTN26/BDI718.docx</v>
      </c>
      <c r="T50" t="str">
        <f>HYPERLINK("https://docs.wto.org/imrd/directdoc.asp?DDFDocuments/u/G/TBTN26/BDI718.docx", "https://docs.wto.org/imrd/directdoc.asp?DDFDocuments/u/G/TBTN26/BDI718.docx")</f>
        <v>https://docs.wto.org/imrd/directdoc.asp?DDFDocuments/u/G/TBTN26/BDI718.docx</v>
      </c>
      <c r="U50" t="str">
        <f>HYPERLINK("https://docs.wto.org/imrd/directdoc.asp?DDFDocuments/v/G/TBTN26/BDI718.docx", "https://docs.wto.org/imrd/directdoc.asp?DDFDocuments/v/G/TBTN26/BDI718.docx")</f>
        <v>https://docs.wto.org/imrd/directdoc.asp?DDFDocuments/v/G/TBTN26/BDI718.docx</v>
      </c>
      <c r="V50" t="s">
        <v>46</v>
      </c>
      <c r="W50" t="s">
        <v>46</v>
      </c>
      <c r="X50" t="s">
        <v>45</v>
      </c>
      <c r="Y50" t="s">
        <v>46</v>
      </c>
      <c r="Z50" t="s">
        <v>46</v>
      </c>
      <c r="AA50" t="s">
        <v>46</v>
      </c>
      <c r="AB50" t="s">
        <v>46</v>
      </c>
      <c r="AC50" s="2" t="s">
        <v>184</v>
      </c>
      <c r="AD50" t="s">
        <v>41</v>
      </c>
      <c r="AE50" t="s">
        <v>41</v>
      </c>
      <c r="AF50" t="s">
        <v>41</v>
      </c>
      <c r="AG50" t="s">
        <v>41</v>
      </c>
      <c r="AH50" t="s">
        <v>41</v>
      </c>
      <c r="AI50" s="2" t="s">
        <v>41</v>
      </c>
    </row>
    <row r="51" spans="1:35" ht="275.5" x14ac:dyDescent="0.35">
      <c r="A51" s="8" t="s">
        <v>218</v>
      </c>
      <c r="B51" s="6" t="s">
        <v>167</v>
      </c>
      <c r="C51" s="7">
        <v>46076</v>
      </c>
      <c r="D51" s="9" t="str">
        <f>HYPERLINK("https://www.epingalert.org/en/Search?viewData= G/TBT/N/RWA/1348"," G/TBT/N/RWA/1348")</f>
        <v xml:space="preserve"> G/TBT/N/RWA/1348</v>
      </c>
      <c r="E51" s="8" t="s">
        <v>252</v>
      </c>
      <c r="F51" s="8" t="s">
        <v>253</v>
      </c>
      <c r="H51" s="8" t="s">
        <v>41</v>
      </c>
      <c r="I51" s="8" t="s">
        <v>219</v>
      </c>
      <c r="J51" s="8" t="s">
        <v>203</v>
      </c>
      <c r="K51" s="8" t="s">
        <v>41</v>
      </c>
      <c r="L51" s="8" t="s">
        <v>41</v>
      </c>
      <c r="M51" s="6"/>
      <c r="N51" s="7">
        <v>46136</v>
      </c>
      <c r="O51" s="7" t="s">
        <v>81</v>
      </c>
      <c r="P51" s="7" t="s">
        <v>82</v>
      </c>
      <c r="Q51" s="6" t="s">
        <v>43</v>
      </c>
      <c r="R51" s="8" t="s">
        <v>254</v>
      </c>
      <c r="S51" t="str">
        <f>HYPERLINK("https://docs.wto.org/imrd/directdoc.asp?DDFDocuments/t/G/TBTN26/RWA1348.docx", "https://docs.wto.org/imrd/directdoc.asp?DDFDocuments/t/G/TBTN26/RWA1348.docx")</f>
        <v>https://docs.wto.org/imrd/directdoc.asp?DDFDocuments/t/G/TBTN26/RWA1348.docx</v>
      </c>
      <c r="T51" t="str">
        <f>HYPERLINK("https://docs.wto.org/imrd/directdoc.asp?DDFDocuments/u/G/TBTN26/RWA1348.docx", "https://docs.wto.org/imrd/directdoc.asp?DDFDocuments/u/G/TBTN26/RWA1348.docx")</f>
        <v>https://docs.wto.org/imrd/directdoc.asp?DDFDocuments/u/G/TBTN26/RWA1348.docx</v>
      </c>
      <c r="U51" t="str">
        <f>HYPERLINK("https://docs.wto.org/imrd/directdoc.asp?DDFDocuments/v/G/TBTN26/RWA1348.docx", "https://docs.wto.org/imrd/directdoc.asp?DDFDocuments/v/G/TBTN26/RWA1348.docx")</f>
        <v>https://docs.wto.org/imrd/directdoc.asp?DDFDocuments/v/G/TBTN26/RWA1348.docx</v>
      </c>
      <c r="V51" t="s">
        <v>45</v>
      </c>
      <c r="W51" t="s">
        <v>46</v>
      </c>
      <c r="X51" t="s">
        <v>46</v>
      </c>
      <c r="Y51" t="s">
        <v>46</v>
      </c>
      <c r="Z51" t="s">
        <v>46</v>
      </c>
      <c r="AA51" t="s">
        <v>46</v>
      </c>
      <c r="AB51" t="s">
        <v>46</v>
      </c>
      <c r="AC51" s="2" t="s">
        <v>255</v>
      </c>
      <c r="AD51" t="s">
        <v>41</v>
      </c>
      <c r="AE51" t="s">
        <v>41</v>
      </c>
      <c r="AF51" t="s">
        <v>41</v>
      </c>
      <c r="AG51" t="s">
        <v>41</v>
      </c>
      <c r="AH51" t="s">
        <v>41</v>
      </c>
      <c r="AI51" s="2" t="s">
        <v>41</v>
      </c>
    </row>
    <row r="52" spans="1:35" ht="101.5" x14ac:dyDescent="0.35">
      <c r="A52" s="8" t="s">
        <v>208</v>
      </c>
      <c r="B52" s="6" t="s">
        <v>167</v>
      </c>
      <c r="C52" s="7">
        <v>46076</v>
      </c>
      <c r="D52" s="9" t="str">
        <f>HYPERLINK("https://www.epingalert.org/en/Search?viewData= G/TBT/N/RWA/1358"," G/TBT/N/RWA/1358")</f>
        <v xml:space="preserve"> G/TBT/N/RWA/1358</v>
      </c>
      <c r="E52" s="8" t="s">
        <v>256</v>
      </c>
      <c r="F52" s="8" t="s">
        <v>257</v>
      </c>
      <c r="H52" s="8" t="s">
        <v>41</v>
      </c>
      <c r="I52" s="8" t="s">
        <v>209</v>
      </c>
      <c r="J52" s="8" t="s">
        <v>203</v>
      </c>
      <c r="K52" s="8" t="s">
        <v>41</v>
      </c>
      <c r="L52" s="8" t="s">
        <v>41</v>
      </c>
      <c r="M52" s="6"/>
      <c r="N52" s="7">
        <v>46136</v>
      </c>
      <c r="O52" s="7" t="s">
        <v>81</v>
      </c>
      <c r="P52" s="7" t="s">
        <v>82</v>
      </c>
      <c r="Q52" s="6" t="s">
        <v>43</v>
      </c>
      <c r="R52" s="8" t="s">
        <v>258</v>
      </c>
      <c r="S52" t="str">
        <f>HYPERLINK("https://docs.wto.org/imrd/directdoc.asp?DDFDocuments/t/G/TBTN26/RWA1358.docx", "https://docs.wto.org/imrd/directdoc.asp?DDFDocuments/t/G/TBTN26/RWA1358.docx")</f>
        <v>https://docs.wto.org/imrd/directdoc.asp?DDFDocuments/t/G/TBTN26/RWA1358.docx</v>
      </c>
      <c r="T52" t="str">
        <f>HYPERLINK("https://docs.wto.org/imrd/directdoc.asp?DDFDocuments/u/G/TBTN26/RWA1358.docx", "https://docs.wto.org/imrd/directdoc.asp?DDFDocuments/u/G/TBTN26/RWA1358.docx")</f>
        <v>https://docs.wto.org/imrd/directdoc.asp?DDFDocuments/u/G/TBTN26/RWA1358.docx</v>
      </c>
      <c r="U52" t="str">
        <f>HYPERLINK("https://docs.wto.org/imrd/directdoc.asp?DDFDocuments/v/G/TBTN26/RWA1358.docx", "https://docs.wto.org/imrd/directdoc.asp?DDFDocuments/v/G/TBTN26/RWA1358.docx")</f>
        <v>https://docs.wto.org/imrd/directdoc.asp?DDFDocuments/v/G/TBTN26/RWA1358.docx</v>
      </c>
      <c r="V52" t="s">
        <v>45</v>
      </c>
      <c r="W52" t="s">
        <v>46</v>
      </c>
      <c r="X52" t="s">
        <v>46</v>
      </c>
      <c r="Y52" t="s">
        <v>46</v>
      </c>
      <c r="Z52" t="s">
        <v>46</v>
      </c>
      <c r="AA52" t="s">
        <v>46</v>
      </c>
      <c r="AB52" t="s">
        <v>46</v>
      </c>
      <c r="AC52" s="2" t="s">
        <v>259</v>
      </c>
      <c r="AD52" t="s">
        <v>41</v>
      </c>
      <c r="AE52" t="s">
        <v>41</v>
      </c>
      <c r="AF52" t="s">
        <v>41</v>
      </c>
      <c r="AG52" t="s">
        <v>41</v>
      </c>
      <c r="AH52" t="s">
        <v>41</v>
      </c>
      <c r="AI52" s="2" t="s">
        <v>41</v>
      </c>
    </row>
    <row r="53" spans="1:35" ht="29" x14ac:dyDescent="0.35">
      <c r="A53" s="8" t="s">
        <v>170</v>
      </c>
      <c r="B53" s="6" t="s">
        <v>167</v>
      </c>
      <c r="C53" s="7">
        <v>46076</v>
      </c>
      <c r="D53" s="9" t="str">
        <f>HYPERLINK("https://www.epingalert.org/en/Search?viewData= G/TBT/N/BDI/717, G/TBT/N/KEN/1986, G/TBT/N/RWA/1355, G/TBT/N/TZA/1501, G/TBT/N/UGA/2316"," G/TBT/N/BDI/717, G/TBT/N/KEN/1986, G/TBT/N/RWA/1355, G/TBT/N/TZA/1501, G/TBT/N/UGA/2316")</f>
        <v xml:space="preserve"> G/TBT/N/BDI/717, G/TBT/N/KEN/1986, G/TBT/N/RWA/1355, G/TBT/N/TZA/1501, G/TBT/N/UGA/2316</v>
      </c>
      <c r="E53" s="8" t="s">
        <v>213</v>
      </c>
      <c r="F53" s="8" t="s">
        <v>214</v>
      </c>
      <c r="H53" s="8" t="s">
        <v>171</v>
      </c>
      <c r="I53" s="8" t="s">
        <v>172</v>
      </c>
      <c r="J53" s="8" t="s">
        <v>70</v>
      </c>
      <c r="K53" s="8" t="s">
        <v>41</v>
      </c>
      <c r="L53" s="8" t="s">
        <v>41</v>
      </c>
      <c r="M53" s="6"/>
      <c r="N53" s="7">
        <v>46136</v>
      </c>
      <c r="O53" s="7" t="s">
        <v>164</v>
      </c>
      <c r="P53" s="7" t="s">
        <v>81</v>
      </c>
      <c r="Q53" s="6" t="s">
        <v>43</v>
      </c>
      <c r="R53" s="8" t="s">
        <v>215</v>
      </c>
      <c r="S53" t="str">
        <f>HYPERLINK("https://docs.wto.org/imrd/directdoc.asp?DDFDocuments/t/G/TBTN26/BDI717.docx", "https://docs.wto.org/imrd/directdoc.asp?DDFDocuments/t/G/TBTN26/BDI717.docx")</f>
        <v>https://docs.wto.org/imrd/directdoc.asp?DDFDocuments/t/G/TBTN26/BDI717.docx</v>
      </c>
      <c r="T53" t="str">
        <f>HYPERLINK("https://docs.wto.org/imrd/directdoc.asp?DDFDocuments/u/G/TBTN26/BDI717.docx", "https://docs.wto.org/imrd/directdoc.asp?DDFDocuments/u/G/TBTN26/BDI717.docx")</f>
        <v>https://docs.wto.org/imrd/directdoc.asp?DDFDocuments/u/G/TBTN26/BDI717.docx</v>
      </c>
      <c r="U53" t="str">
        <f>HYPERLINK("https://docs.wto.org/imrd/directdoc.asp?DDFDocuments/v/G/TBTN26/BDI717.docx", "https://docs.wto.org/imrd/directdoc.asp?DDFDocuments/v/G/TBTN26/BDI717.docx")</f>
        <v>https://docs.wto.org/imrd/directdoc.asp?DDFDocuments/v/G/TBTN26/BDI717.docx</v>
      </c>
      <c r="V53" t="s">
        <v>46</v>
      </c>
      <c r="W53" t="s">
        <v>46</v>
      </c>
      <c r="X53" t="s">
        <v>45</v>
      </c>
      <c r="Y53" t="s">
        <v>46</v>
      </c>
      <c r="Z53" t="s">
        <v>46</v>
      </c>
      <c r="AA53" t="s">
        <v>46</v>
      </c>
      <c r="AB53" t="s">
        <v>46</v>
      </c>
      <c r="AC53" s="2" t="s">
        <v>41</v>
      </c>
      <c r="AD53" t="s">
        <v>41</v>
      </c>
      <c r="AE53" t="s">
        <v>41</v>
      </c>
      <c r="AF53" t="s">
        <v>41</v>
      </c>
      <c r="AG53" t="s">
        <v>41</v>
      </c>
      <c r="AH53" t="s">
        <v>41</v>
      </c>
      <c r="AI53" s="2" t="s">
        <v>41</v>
      </c>
    </row>
    <row r="54" spans="1:35" ht="58" x14ac:dyDescent="0.35">
      <c r="A54" s="8" t="s">
        <v>179</v>
      </c>
      <c r="B54" s="6" t="s">
        <v>96</v>
      </c>
      <c r="C54" s="7">
        <v>46076</v>
      </c>
      <c r="D54" s="9" t="str">
        <f>HYPERLINK("https://www.epingalert.org/en/Search?viewData= G/TBT/N/BDI/718, G/TBT/N/KEN/1987, G/TBT/N/RWA/1356, G/TBT/N/TZA/1502, G/TBT/N/UGA/2317"," G/TBT/N/BDI/718, G/TBT/N/KEN/1987, G/TBT/N/RWA/1356, G/TBT/N/TZA/1502, G/TBT/N/UGA/2317")</f>
        <v xml:space="preserve"> G/TBT/N/BDI/718, G/TBT/N/KEN/1987, G/TBT/N/RWA/1356, G/TBT/N/TZA/1502, G/TBT/N/UGA/2317</v>
      </c>
      <c r="E54" s="8" t="s">
        <v>177</v>
      </c>
      <c r="F54" s="8" t="s">
        <v>178</v>
      </c>
      <c r="H54" s="8" t="s">
        <v>180</v>
      </c>
      <c r="I54" s="8" t="s">
        <v>181</v>
      </c>
      <c r="J54" s="8" t="s">
        <v>182</v>
      </c>
      <c r="K54" s="8" t="s">
        <v>41</v>
      </c>
      <c r="L54" s="8" t="s">
        <v>41</v>
      </c>
      <c r="M54" s="6"/>
      <c r="N54" s="7">
        <v>46136</v>
      </c>
      <c r="O54" s="7" t="s">
        <v>164</v>
      </c>
      <c r="P54" s="7" t="s">
        <v>81</v>
      </c>
      <c r="Q54" s="6" t="s">
        <v>43</v>
      </c>
      <c r="R54" s="8" t="s">
        <v>183</v>
      </c>
      <c r="S54" t="str">
        <f>HYPERLINK("https://docs.wto.org/imrd/directdoc.asp?DDFDocuments/t/G/TBTN26/BDI718.docx", "https://docs.wto.org/imrd/directdoc.asp?DDFDocuments/t/G/TBTN26/BDI718.docx")</f>
        <v>https://docs.wto.org/imrd/directdoc.asp?DDFDocuments/t/G/TBTN26/BDI718.docx</v>
      </c>
      <c r="T54" t="str">
        <f>HYPERLINK("https://docs.wto.org/imrd/directdoc.asp?DDFDocuments/u/G/TBTN26/BDI718.docx", "https://docs.wto.org/imrd/directdoc.asp?DDFDocuments/u/G/TBTN26/BDI718.docx")</f>
        <v>https://docs.wto.org/imrd/directdoc.asp?DDFDocuments/u/G/TBTN26/BDI718.docx</v>
      </c>
      <c r="U54" t="str">
        <f>HYPERLINK("https://docs.wto.org/imrd/directdoc.asp?DDFDocuments/v/G/TBTN26/BDI718.docx", "https://docs.wto.org/imrd/directdoc.asp?DDFDocuments/v/G/TBTN26/BDI718.docx")</f>
        <v>https://docs.wto.org/imrd/directdoc.asp?DDFDocuments/v/G/TBTN26/BDI718.docx</v>
      </c>
      <c r="V54" t="s">
        <v>46</v>
      </c>
      <c r="W54" t="s">
        <v>46</v>
      </c>
      <c r="X54" t="s">
        <v>45</v>
      </c>
      <c r="Y54" t="s">
        <v>46</v>
      </c>
      <c r="Z54" t="s">
        <v>46</v>
      </c>
      <c r="AA54" t="s">
        <v>46</v>
      </c>
      <c r="AB54" t="s">
        <v>46</v>
      </c>
      <c r="AC54" s="2" t="s">
        <v>184</v>
      </c>
      <c r="AD54" t="s">
        <v>41</v>
      </c>
      <c r="AE54" t="s">
        <v>41</v>
      </c>
      <c r="AF54" t="s">
        <v>41</v>
      </c>
      <c r="AG54" t="s">
        <v>41</v>
      </c>
      <c r="AH54" t="s">
        <v>41</v>
      </c>
      <c r="AI54" s="2" t="s">
        <v>41</v>
      </c>
    </row>
    <row r="55" spans="1:35" ht="116" x14ac:dyDescent="0.35">
      <c r="A55" s="8" t="s">
        <v>262</v>
      </c>
      <c r="B55" s="6" t="s">
        <v>167</v>
      </c>
      <c r="C55" s="7">
        <v>46076</v>
      </c>
      <c r="D55" s="9" t="str">
        <f>HYPERLINK("https://www.epingalert.org/en/Search?viewData= G/TBT/N/RWA/1344"," G/TBT/N/RWA/1344")</f>
        <v xml:space="preserve"> G/TBT/N/RWA/1344</v>
      </c>
      <c r="E55" s="8" t="s">
        <v>260</v>
      </c>
      <c r="F55" s="8" t="s">
        <v>261</v>
      </c>
      <c r="H55" s="8" t="s">
        <v>41</v>
      </c>
      <c r="I55" s="8" t="s">
        <v>91</v>
      </c>
      <c r="J55" s="8" t="s">
        <v>203</v>
      </c>
      <c r="K55" s="8" t="s">
        <v>41</v>
      </c>
      <c r="L55" s="8" t="s">
        <v>41</v>
      </c>
      <c r="M55" s="6"/>
      <c r="N55" s="7">
        <v>46136</v>
      </c>
      <c r="O55" s="7" t="s">
        <v>81</v>
      </c>
      <c r="P55" s="7" t="s">
        <v>82</v>
      </c>
      <c r="Q55" s="6" t="s">
        <v>43</v>
      </c>
      <c r="R55" s="8" t="s">
        <v>263</v>
      </c>
      <c r="S55" t="str">
        <f>HYPERLINK("https://docs.wto.org/imrd/directdoc.asp?DDFDocuments/t/G/TBTN26/RWA1344.docx", "https://docs.wto.org/imrd/directdoc.asp?DDFDocuments/t/G/TBTN26/RWA1344.docx")</f>
        <v>https://docs.wto.org/imrd/directdoc.asp?DDFDocuments/t/G/TBTN26/RWA1344.docx</v>
      </c>
      <c r="T55" t="str">
        <f>HYPERLINK("https://docs.wto.org/imrd/directdoc.asp?DDFDocuments/u/G/TBTN26/RWA1344.docx", "https://docs.wto.org/imrd/directdoc.asp?DDFDocuments/u/G/TBTN26/RWA1344.docx")</f>
        <v>https://docs.wto.org/imrd/directdoc.asp?DDFDocuments/u/G/TBTN26/RWA1344.docx</v>
      </c>
      <c r="U55" t="str">
        <f>HYPERLINK("https://docs.wto.org/imrd/directdoc.asp?DDFDocuments/v/G/TBTN26/RWA1344.docx", "https://docs.wto.org/imrd/directdoc.asp?DDFDocuments/v/G/TBTN26/RWA1344.docx")</f>
        <v>https://docs.wto.org/imrd/directdoc.asp?DDFDocuments/v/G/TBTN26/RWA1344.docx</v>
      </c>
      <c r="V55" t="s">
        <v>45</v>
      </c>
      <c r="W55" t="s">
        <v>46</v>
      </c>
      <c r="X55" t="s">
        <v>46</v>
      </c>
      <c r="Y55" t="s">
        <v>46</v>
      </c>
      <c r="Z55" t="s">
        <v>46</v>
      </c>
      <c r="AA55" t="s">
        <v>46</v>
      </c>
      <c r="AB55" t="s">
        <v>46</v>
      </c>
      <c r="AC55" s="2" t="s">
        <v>264</v>
      </c>
      <c r="AD55" t="s">
        <v>41</v>
      </c>
      <c r="AE55" t="s">
        <v>41</v>
      </c>
      <c r="AF55" t="s">
        <v>41</v>
      </c>
      <c r="AG55" t="s">
        <v>41</v>
      </c>
      <c r="AH55" t="s">
        <v>41</v>
      </c>
      <c r="AI55" s="2" t="s">
        <v>41</v>
      </c>
    </row>
    <row r="56" spans="1:35" ht="130.5" x14ac:dyDescent="0.35">
      <c r="A56" s="8" t="s">
        <v>218</v>
      </c>
      <c r="B56" s="6" t="s">
        <v>167</v>
      </c>
      <c r="C56" s="7">
        <v>46076</v>
      </c>
      <c r="D56" s="9" t="str">
        <f>HYPERLINK("https://www.epingalert.org/en/Search?viewData= G/TBT/N/RWA/1359"," G/TBT/N/RWA/1359")</f>
        <v xml:space="preserve"> G/TBT/N/RWA/1359</v>
      </c>
      <c r="E56" s="8" t="s">
        <v>265</v>
      </c>
      <c r="F56" s="8" t="s">
        <v>266</v>
      </c>
      <c r="H56" s="8" t="s">
        <v>41</v>
      </c>
      <c r="I56" s="8" t="s">
        <v>219</v>
      </c>
      <c r="J56" s="8" t="s">
        <v>203</v>
      </c>
      <c r="K56" s="8" t="s">
        <v>41</v>
      </c>
      <c r="L56" s="8" t="s">
        <v>41</v>
      </c>
      <c r="M56" s="6"/>
      <c r="N56" s="7">
        <v>46136</v>
      </c>
      <c r="O56" s="7" t="s">
        <v>81</v>
      </c>
      <c r="P56" s="7" t="s">
        <v>82</v>
      </c>
      <c r="Q56" s="6" t="s">
        <v>43</v>
      </c>
      <c r="R56" s="8" t="s">
        <v>267</v>
      </c>
      <c r="S56" t="str">
        <f>HYPERLINK("https://docs.wto.org/imrd/directdoc.asp?DDFDocuments/t/G/TBTN26/RWA1359.docx", "https://docs.wto.org/imrd/directdoc.asp?DDFDocuments/t/G/TBTN26/RWA1359.docx")</f>
        <v>https://docs.wto.org/imrd/directdoc.asp?DDFDocuments/t/G/TBTN26/RWA1359.docx</v>
      </c>
      <c r="T56" t="str">
        <f>HYPERLINK("https://docs.wto.org/imrd/directdoc.asp?DDFDocuments/u/G/TBTN26/RWA1359.docx", "https://docs.wto.org/imrd/directdoc.asp?DDFDocuments/u/G/TBTN26/RWA1359.docx")</f>
        <v>https://docs.wto.org/imrd/directdoc.asp?DDFDocuments/u/G/TBTN26/RWA1359.docx</v>
      </c>
      <c r="U56" t="str">
        <f>HYPERLINK("https://docs.wto.org/imrd/directdoc.asp?DDFDocuments/v/G/TBTN26/RWA1359.docx", "https://docs.wto.org/imrd/directdoc.asp?DDFDocuments/v/G/TBTN26/RWA1359.docx")</f>
        <v>https://docs.wto.org/imrd/directdoc.asp?DDFDocuments/v/G/TBTN26/RWA1359.docx</v>
      </c>
      <c r="V56" t="s">
        <v>45</v>
      </c>
      <c r="W56" t="s">
        <v>46</v>
      </c>
      <c r="X56" t="s">
        <v>46</v>
      </c>
      <c r="Y56" t="s">
        <v>46</v>
      </c>
      <c r="Z56" t="s">
        <v>46</v>
      </c>
      <c r="AA56" t="s">
        <v>46</v>
      </c>
      <c r="AB56" t="s">
        <v>46</v>
      </c>
      <c r="AC56" s="2" t="s">
        <v>268</v>
      </c>
      <c r="AD56" t="s">
        <v>41</v>
      </c>
      <c r="AE56" t="s">
        <v>41</v>
      </c>
      <c r="AF56" t="s">
        <v>41</v>
      </c>
      <c r="AG56" t="s">
        <v>41</v>
      </c>
      <c r="AH56" t="s">
        <v>41</v>
      </c>
      <c r="AI56" s="2" t="s">
        <v>41</v>
      </c>
    </row>
    <row r="57" spans="1:35" ht="29" x14ac:dyDescent="0.35">
      <c r="A57" s="8" t="s">
        <v>170</v>
      </c>
      <c r="B57" s="6" t="s">
        <v>96</v>
      </c>
      <c r="C57" s="7">
        <v>46076</v>
      </c>
      <c r="D57" s="9" t="str">
        <f>HYPERLINK("https://www.epingalert.org/en/Search?viewData= G/TBT/N/BDI/717, G/TBT/N/KEN/1986, G/TBT/N/RWA/1355, G/TBT/N/TZA/1501, G/TBT/N/UGA/2316"," G/TBT/N/BDI/717, G/TBT/N/KEN/1986, G/TBT/N/RWA/1355, G/TBT/N/TZA/1501, G/TBT/N/UGA/2316")</f>
        <v xml:space="preserve"> G/TBT/N/BDI/717, G/TBT/N/KEN/1986, G/TBT/N/RWA/1355, G/TBT/N/TZA/1501, G/TBT/N/UGA/2316</v>
      </c>
      <c r="E57" s="8" t="s">
        <v>213</v>
      </c>
      <c r="F57" s="8" t="s">
        <v>214</v>
      </c>
      <c r="H57" s="8" t="s">
        <v>171</v>
      </c>
      <c r="I57" s="8" t="s">
        <v>172</v>
      </c>
      <c r="J57" s="8" t="s">
        <v>70</v>
      </c>
      <c r="K57" s="8" t="s">
        <v>41</v>
      </c>
      <c r="L57" s="8" t="s">
        <v>41</v>
      </c>
      <c r="M57" s="6"/>
      <c r="N57" s="7">
        <v>46136</v>
      </c>
      <c r="O57" s="7" t="s">
        <v>164</v>
      </c>
      <c r="P57" s="7" t="s">
        <v>81</v>
      </c>
      <c r="Q57" s="6" t="s">
        <v>43</v>
      </c>
      <c r="R57" s="8" t="s">
        <v>215</v>
      </c>
      <c r="S57" t="str">
        <f>HYPERLINK("https://docs.wto.org/imrd/directdoc.asp?DDFDocuments/t/G/TBTN26/BDI717.docx", "https://docs.wto.org/imrd/directdoc.asp?DDFDocuments/t/G/TBTN26/BDI717.docx")</f>
        <v>https://docs.wto.org/imrd/directdoc.asp?DDFDocuments/t/G/TBTN26/BDI717.docx</v>
      </c>
      <c r="T57" t="str">
        <f>HYPERLINK("https://docs.wto.org/imrd/directdoc.asp?DDFDocuments/u/G/TBTN26/BDI717.docx", "https://docs.wto.org/imrd/directdoc.asp?DDFDocuments/u/G/TBTN26/BDI717.docx")</f>
        <v>https://docs.wto.org/imrd/directdoc.asp?DDFDocuments/u/G/TBTN26/BDI717.docx</v>
      </c>
      <c r="U57" t="str">
        <f>HYPERLINK("https://docs.wto.org/imrd/directdoc.asp?DDFDocuments/v/G/TBTN26/BDI717.docx", "https://docs.wto.org/imrd/directdoc.asp?DDFDocuments/v/G/TBTN26/BDI717.docx")</f>
        <v>https://docs.wto.org/imrd/directdoc.asp?DDFDocuments/v/G/TBTN26/BDI717.docx</v>
      </c>
      <c r="V57" t="s">
        <v>46</v>
      </c>
      <c r="W57" t="s">
        <v>46</v>
      </c>
      <c r="X57" t="s">
        <v>45</v>
      </c>
      <c r="Y57" t="s">
        <v>46</v>
      </c>
      <c r="Z57" t="s">
        <v>46</v>
      </c>
      <c r="AA57" t="s">
        <v>46</v>
      </c>
      <c r="AB57" t="s">
        <v>46</v>
      </c>
      <c r="AC57" s="2" t="s">
        <v>41</v>
      </c>
      <c r="AD57" t="s">
        <v>41</v>
      </c>
      <c r="AE57" t="s">
        <v>41</v>
      </c>
      <c r="AF57" t="s">
        <v>41</v>
      </c>
      <c r="AG57" t="s">
        <v>41</v>
      </c>
      <c r="AH57" t="s">
        <v>41</v>
      </c>
      <c r="AI57" s="2" t="s">
        <v>41</v>
      </c>
    </row>
    <row r="58" spans="1:35" ht="72.5" x14ac:dyDescent="0.35">
      <c r="A58" s="8" t="s">
        <v>170</v>
      </c>
      <c r="B58" s="6" t="s">
        <v>176</v>
      </c>
      <c r="C58" s="7">
        <v>46076</v>
      </c>
      <c r="D58" s="9" t="str">
        <f>HYPERLINK("https://www.epingalert.org/en/Search?viewData= G/TBT/N/BDI/715, G/TBT/N/KEN/1984, G/TBT/N/RWA/1353, G/TBT/N/TZA/1499, G/TBT/N/UGA/2314"," G/TBT/N/BDI/715, G/TBT/N/KEN/1984, G/TBT/N/RWA/1353, G/TBT/N/TZA/1499, G/TBT/N/UGA/2314")</f>
        <v xml:space="preserve"> G/TBT/N/BDI/715, G/TBT/N/KEN/1984, G/TBT/N/RWA/1353, G/TBT/N/TZA/1499, G/TBT/N/UGA/2314</v>
      </c>
      <c r="E58" s="8" t="s">
        <v>237</v>
      </c>
      <c r="F58" s="8" t="s">
        <v>238</v>
      </c>
      <c r="H58" s="8" t="s">
        <v>171</v>
      </c>
      <c r="I58" s="8" t="s">
        <v>172</v>
      </c>
      <c r="J58" s="8" t="s">
        <v>239</v>
      </c>
      <c r="K58" s="8" t="s">
        <v>41</v>
      </c>
      <c r="L58" s="8" t="s">
        <v>41</v>
      </c>
      <c r="M58" s="6"/>
      <c r="N58" s="7">
        <v>46136</v>
      </c>
      <c r="O58" s="7" t="s">
        <v>164</v>
      </c>
      <c r="P58" s="7" t="s">
        <v>81</v>
      </c>
      <c r="Q58" s="6" t="s">
        <v>43</v>
      </c>
      <c r="R58" s="8" t="s">
        <v>240</v>
      </c>
      <c r="S58" t="str">
        <f>HYPERLINK("https://docs.wto.org/imrd/directdoc.asp?DDFDocuments/t/G/TBTN26/BDI715.docx", "https://docs.wto.org/imrd/directdoc.asp?DDFDocuments/t/G/TBTN26/BDI715.docx")</f>
        <v>https://docs.wto.org/imrd/directdoc.asp?DDFDocuments/t/G/TBTN26/BDI715.docx</v>
      </c>
      <c r="T58" t="str">
        <f>HYPERLINK("https://docs.wto.org/imrd/directdoc.asp?DDFDocuments/u/G/TBTN26/BDI715.docx", "https://docs.wto.org/imrd/directdoc.asp?DDFDocuments/u/G/TBTN26/BDI715.docx")</f>
        <v>https://docs.wto.org/imrd/directdoc.asp?DDFDocuments/u/G/TBTN26/BDI715.docx</v>
      </c>
      <c r="U58" t="str">
        <f>HYPERLINK("https://docs.wto.org/imrd/directdoc.asp?DDFDocuments/v/G/TBTN26/BDI715.docx", "https://docs.wto.org/imrd/directdoc.asp?DDFDocuments/v/G/TBTN26/BDI715.docx")</f>
        <v>https://docs.wto.org/imrd/directdoc.asp?DDFDocuments/v/G/TBTN26/BDI715.docx</v>
      </c>
      <c r="V58" t="s">
        <v>45</v>
      </c>
      <c r="W58" t="s">
        <v>46</v>
      </c>
      <c r="X58" t="s">
        <v>46</v>
      </c>
      <c r="Y58" t="s">
        <v>46</v>
      </c>
      <c r="Z58" t="s">
        <v>46</v>
      </c>
      <c r="AA58" t="s">
        <v>46</v>
      </c>
      <c r="AB58" t="s">
        <v>46</v>
      </c>
      <c r="AC58" s="2" t="s">
        <v>241</v>
      </c>
      <c r="AD58" t="s">
        <v>41</v>
      </c>
      <c r="AE58" t="s">
        <v>41</v>
      </c>
      <c r="AF58" t="s">
        <v>41</v>
      </c>
      <c r="AG58" t="s">
        <v>41</v>
      </c>
      <c r="AH58" t="s">
        <v>41</v>
      </c>
      <c r="AI58" s="2" t="s">
        <v>41</v>
      </c>
    </row>
    <row r="59" spans="1:35" ht="72.5" x14ac:dyDescent="0.35">
      <c r="A59" s="8" t="s">
        <v>170</v>
      </c>
      <c r="B59" s="6" t="s">
        <v>96</v>
      </c>
      <c r="C59" s="7">
        <v>46076</v>
      </c>
      <c r="D59" s="9" t="str">
        <f>HYPERLINK("https://www.epingalert.org/en/Search?viewData= G/TBT/N/BDI/715, G/TBT/N/KEN/1984, G/TBT/N/RWA/1353, G/TBT/N/TZA/1499, G/TBT/N/UGA/2314"," G/TBT/N/BDI/715, G/TBT/N/KEN/1984, G/TBT/N/RWA/1353, G/TBT/N/TZA/1499, G/TBT/N/UGA/2314")</f>
        <v xml:space="preserve"> G/TBT/N/BDI/715, G/TBT/N/KEN/1984, G/TBT/N/RWA/1353, G/TBT/N/TZA/1499, G/TBT/N/UGA/2314</v>
      </c>
      <c r="E59" s="8" t="s">
        <v>237</v>
      </c>
      <c r="F59" s="8" t="s">
        <v>238</v>
      </c>
      <c r="H59" s="8" t="s">
        <v>171</v>
      </c>
      <c r="I59" s="8" t="s">
        <v>172</v>
      </c>
      <c r="J59" s="8" t="s">
        <v>239</v>
      </c>
      <c r="K59" s="8" t="s">
        <v>41</v>
      </c>
      <c r="L59" s="8" t="s">
        <v>41</v>
      </c>
      <c r="M59" s="6"/>
      <c r="N59" s="7">
        <v>46136</v>
      </c>
      <c r="O59" s="7" t="s">
        <v>164</v>
      </c>
      <c r="P59" s="7" t="s">
        <v>81</v>
      </c>
      <c r="Q59" s="6" t="s">
        <v>43</v>
      </c>
      <c r="R59" s="8" t="s">
        <v>240</v>
      </c>
      <c r="S59" t="str">
        <f>HYPERLINK("https://docs.wto.org/imrd/directdoc.asp?DDFDocuments/t/G/TBTN26/BDI715.docx", "https://docs.wto.org/imrd/directdoc.asp?DDFDocuments/t/G/TBTN26/BDI715.docx")</f>
        <v>https://docs.wto.org/imrd/directdoc.asp?DDFDocuments/t/G/TBTN26/BDI715.docx</v>
      </c>
      <c r="T59" t="str">
        <f>HYPERLINK("https://docs.wto.org/imrd/directdoc.asp?DDFDocuments/u/G/TBTN26/BDI715.docx", "https://docs.wto.org/imrd/directdoc.asp?DDFDocuments/u/G/TBTN26/BDI715.docx")</f>
        <v>https://docs.wto.org/imrd/directdoc.asp?DDFDocuments/u/G/TBTN26/BDI715.docx</v>
      </c>
      <c r="U59" t="str">
        <f>HYPERLINK("https://docs.wto.org/imrd/directdoc.asp?DDFDocuments/v/G/TBTN26/BDI715.docx", "https://docs.wto.org/imrd/directdoc.asp?DDFDocuments/v/G/TBTN26/BDI715.docx")</f>
        <v>https://docs.wto.org/imrd/directdoc.asp?DDFDocuments/v/G/TBTN26/BDI715.docx</v>
      </c>
      <c r="V59" t="s">
        <v>45</v>
      </c>
      <c r="W59" t="s">
        <v>46</v>
      </c>
      <c r="X59" t="s">
        <v>46</v>
      </c>
      <c r="Y59" t="s">
        <v>46</v>
      </c>
      <c r="Z59" t="s">
        <v>46</v>
      </c>
      <c r="AA59" t="s">
        <v>46</v>
      </c>
      <c r="AB59" t="s">
        <v>46</v>
      </c>
      <c r="AC59" s="2" t="s">
        <v>241</v>
      </c>
      <c r="AD59" t="s">
        <v>41</v>
      </c>
      <c r="AE59" t="s">
        <v>41</v>
      </c>
      <c r="AF59" t="s">
        <v>41</v>
      </c>
      <c r="AG59" t="s">
        <v>41</v>
      </c>
      <c r="AH59" t="s">
        <v>41</v>
      </c>
      <c r="AI59" s="2" t="s">
        <v>41</v>
      </c>
    </row>
    <row r="60" spans="1:35" ht="145" x14ac:dyDescent="0.35">
      <c r="A60" s="8" t="s">
        <v>272</v>
      </c>
      <c r="B60" s="6" t="s">
        <v>269</v>
      </c>
      <c r="C60" s="7">
        <v>46076</v>
      </c>
      <c r="D60" s="9" t="str">
        <f>HYPERLINK("https://www.epingalert.org/en/Search?viewData= G/TBT/N/KOR/1344"," G/TBT/N/KOR/1344")</f>
        <v xml:space="preserve"> G/TBT/N/KOR/1344</v>
      </c>
      <c r="E60" s="8" t="s">
        <v>270</v>
      </c>
      <c r="F60" s="8" t="s">
        <v>271</v>
      </c>
      <c r="H60" s="8" t="s">
        <v>41</v>
      </c>
      <c r="I60" s="8" t="s">
        <v>273</v>
      </c>
      <c r="J60" s="8" t="s">
        <v>78</v>
      </c>
      <c r="K60" s="8" t="s">
        <v>274</v>
      </c>
      <c r="L60" s="8" t="s">
        <v>41</v>
      </c>
      <c r="M60" s="6"/>
      <c r="N60" s="7">
        <v>46136</v>
      </c>
      <c r="O60" s="7" t="s">
        <v>81</v>
      </c>
      <c r="P60" s="7" t="s">
        <v>81</v>
      </c>
      <c r="Q60" s="6" t="s">
        <v>43</v>
      </c>
      <c r="R60" s="8" t="s">
        <v>275</v>
      </c>
      <c r="S60" t="str">
        <f>HYPERLINK("https://docs.wto.org/imrd/directdoc.asp?DDFDocuments/t/G/TBTN26/KOR1344.docx", "https://docs.wto.org/imrd/directdoc.asp?DDFDocuments/t/G/TBTN26/KOR1344.docx")</f>
        <v>https://docs.wto.org/imrd/directdoc.asp?DDFDocuments/t/G/TBTN26/KOR1344.docx</v>
      </c>
      <c r="T60" t="str">
        <f>HYPERLINK("https://docs.wto.org/imrd/directdoc.asp?DDFDocuments/u/G/TBTN26/KOR1344.docx", "https://docs.wto.org/imrd/directdoc.asp?DDFDocuments/u/G/TBTN26/KOR1344.docx")</f>
        <v>https://docs.wto.org/imrd/directdoc.asp?DDFDocuments/u/G/TBTN26/KOR1344.docx</v>
      </c>
      <c r="U60" t="str">
        <f>HYPERLINK("https://docs.wto.org/imrd/directdoc.asp?DDFDocuments/v/G/TBTN26/KOR1344.docx", "https://docs.wto.org/imrd/directdoc.asp?DDFDocuments/v/G/TBTN26/KOR1344.docx")</f>
        <v>https://docs.wto.org/imrd/directdoc.asp?DDFDocuments/v/G/TBTN26/KOR1344.docx</v>
      </c>
      <c r="V60" t="s">
        <v>45</v>
      </c>
      <c r="W60" t="s">
        <v>46</v>
      </c>
      <c r="X60" t="s">
        <v>46</v>
      </c>
      <c r="Y60" t="s">
        <v>46</v>
      </c>
      <c r="Z60" t="s">
        <v>46</v>
      </c>
      <c r="AA60" t="s">
        <v>46</v>
      </c>
      <c r="AB60" t="s">
        <v>46</v>
      </c>
      <c r="AC60" s="2" t="s">
        <v>276</v>
      </c>
      <c r="AD60" t="s">
        <v>41</v>
      </c>
      <c r="AE60" t="s">
        <v>41</v>
      </c>
      <c r="AF60" t="s">
        <v>41</v>
      </c>
      <c r="AG60" t="s">
        <v>41</v>
      </c>
      <c r="AH60" t="s">
        <v>41</v>
      </c>
      <c r="AI60" s="2" t="s">
        <v>41</v>
      </c>
    </row>
    <row r="61" spans="1:35" ht="145" x14ac:dyDescent="0.35">
      <c r="A61" s="8" t="s">
        <v>280</v>
      </c>
      <c r="B61" s="6" t="s">
        <v>277</v>
      </c>
      <c r="C61" s="7">
        <v>46076</v>
      </c>
      <c r="D61" s="9" t="str">
        <f>HYPERLINK("https://www.epingalert.org/en/Search?viewData= G/TBT/N/MYS/133"," G/TBT/N/MYS/133")</f>
        <v xml:space="preserve"> G/TBT/N/MYS/133</v>
      </c>
      <c r="E61" s="8" t="s">
        <v>278</v>
      </c>
      <c r="F61" s="8" t="s">
        <v>279</v>
      </c>
      <c r="H61" s="8" t="s">
        <v>281</v>
      </c>
      <c r="I61" s="8" t="s">
        <v>282</v>
      </c>
      <c r="J61" s="8" t="s">
        <v>283</v>
      </c>
      <c r="K61" s="8" t="s">
        <v>41</v>
      </c>
      <c r="L61" s="8" t="s">
        <v>80</v>
      </c>
      <c r="M61" s="6"/>
      <c r="N61" s="7">
        <v>46136</v>
      </c>
      <c r="O61" s="7" t="s">
        <v>81</v>
      </c>
      <c r="P61" s="7" t="s">
        <v>284</v>
      </c>
      <c r="Q61" s="6" t="s">
        <v>43</v>
      </c>
      <c r="R61" s="6"/>
      <c r="S61" t="str">
        <f>HYPERLINK("https://docs.wto.org/imrd/directdoc.asp?DDFDocuments/t/G/TBTN26/MYS133.docx", "https://docs.wto.org/imrd/directdoc.asp?DDFDocuments/t/G/TBTN26/MYS133.docx")</f>
        <v>https://docs.wto.org/imrd/directdoc.asp?DDFDocuments/t/G/TBTN26/MYS133.docx</v>
      </c>
      <c r="T61" t="str">
        <f>HYPERLINK("https://docs.wto.org/imrd/directdoc.asp?DDFDocuments/u/G/TBTN26/MYS133.docx", "https://docs.wto.org/imrd/directdoc.asp?DDFDocuments/u/G/TBTN26/MYS133.docx")</f>
        <v>https://docs.wto.org/imrd/directdoc.asp?DDFDocuments/u/G/TBTN26/MYS133.docx</v>
      </c>
      <c r="U61" t="str">
        <f>HYPERLINK("https://docs.wto.org/imrd/directdoc.asp?DDFDocuments/v/G/TBTN26/MYS133.docx", "https://docs.wto.org/imrd/directdoc.asp?DDFDocuments/v/G/TBTN26/MYS133.docx")</f>
        <v>https://docs.wto.org/imrd/directdoc.asp?DDFDocuments/v/G/TBTN26/MYS133.docx</v>
      </c>
      <c r="V61" t="s">
        <v>45</v>
      </c>
      <c r="W61" t="s">
        <v>46</v>
      </c>
      <c r="X61" t="s">
        <v>46</v>
      </c>
      <c r="Y61" t="s">
        <v>46</v>
      </c>
      <c r="Z61" t="s">
        <v>46</v>
      </c>
      <c r="AA61" t="s">
        <v>46</v>
      </c>
      <c r="AB61" t="s">
        <v>46</v>
      </c>
      <c r="AC61" s="2" t="s">
        <v>285</v>
      </c>
      <c r="AD61" t="s">
        <v>41</v>
      </c>
      <c r="AE61" t="s">
        <v>41</v>
      </c>
      <c r="AF61" t="s">
        <v>41</v>
      </c>
      <c r="AG61" t="s">
        <v>41</v>
      </c>
      <c r="AH61" t="s">
        <v>41</v>
      </c>
      <c r="AI61" s="2" t="s">
        <v>41</v>
      </c>
    </row>
    <row r="62" spans="1:35" ht="116" x14ac:dyDescent="0.35">
      <c r="A62" s="8" t="s">
        <v>288</v>
      </c>
      <c r="B62" s="6" t="s">
        <v>167</v>
      </c>
      <c r="C62" s="7">
        <v>46076</v>
      </c>
      <c r="D62" s="9" t="str">
        <f>HYPERLINK("https://www.epingalert.org/en/Search?viewData= G/TBT/N/RWA/1345"," G/TBT/N/RWA/1345")</f>
        <v xml:space="preserve"> G/TBT/N/RWA/1345</v>
      </c>
      <c r="E62" s="8" t="s">
        <v>286</v>
      </c>
      <c r="F62" s="8" t="s">
        <v>287</v>
      </c>
      <c r="H62" s="8" t="s">
        <v>41</v>
      </c>
      <c r="I62" s="8" t="s">
        <v>289</v>
      </c>
      <c r="J62" s="8" t="s">
        <v>203</v>
      </c>
      <c r="K62" s="8" t="s">
        <v>41</v>
      </c>
      <c r="L62" s="8" t="s">
        <v>41</v>
      </c>
      <c r="M62" s="6"/>
      <c r="N62" s="7">
        <v>46136</v>
      </c>
      <c r="O62" s="7" t="s">
        <v>81</v>
      </c>
      <c r="P62" s="7" t="s">
        <v>82</v>
      </c>
      <c r="Q62" s="6" t="s">
        <v>43</v>
      </c>
      <c r="R62" s="8" t="s">
        <v>290</v>
      </c>
      <c r="S62" t="str">
        <f>HYPERLINK("https://docs.wto.org/imrd/directdoc.asp?DDFDocuments/t/G/TBTN26/RWA1345.docx", "https://docs.wto.org/imrd/directdoc.asp?DDFDocuments/t/G/TBTN26/RWA1345.docx")</f>
        <v>https://docs.wto.org/imrd/directdoc.asp?DDFDocuments/t/G/TBTN26/RWA1345.docx</v>
      </c>
      <c r="T62" t="str">
        <f>HYPERLINK("https://docs.wto.org/imrd/directdoc.asp?DDFDocuments/u/G/TBTN26/RWA1345.docx", "https://docs.wto.org/imrd/directdoc.asp?DDFDocuments/u/G/TBTN26/RWA1345.docx")</f>
        <v>https://docs.wto.org/imrd/directdoc.asp?DDFDocuments/u/G/TBTN26/RWA1345.docx</v>
      </c>
      <c r="U62" t="str">
        <f>HYPERLINK("https://docs.wto.org/imrd/directdoc.asp?DDFDocuments/v/G/TBTN26/RWA1345.docx", "https://docs.wto.org/imrd/directdoc.asp?DDFDocuments/v/G/TBTN26/RWA1345.docx")</f>
        <v>https://docs.wto.org/imrd/directdoc.asp?DDFDocuments/v/G/TBTN26/RWA1345.docx</v>
      </c>
      <c r="V62" t="s">
        <v>45</v>
      </c>
      <c r="W62" t="s">
        <v>46</v>
      </c>
      <c r="X62" t="s">
        <v>46</v>
      </c>
      <c r="Y62" t="s">
        <v>46</v>
      </c>
      <c r="Z62" t="s">
        <v>46</v>
      </c>
      <c r="AA62" t="s">
        <v>46</v>
      </c>
      <c r="AB62" t="s">
        <v>46</v>
      </c>
      <c r="AC62" s="2" t="s">
        <v>291</v>
      </c>
      <c r="AD62" t="s">
        <v>41</v>
      </c>
      <c r="AE62" t="s">
        <v>41</v>
      </c>
      <c r="AF62" t="s">
        <v>41</v>
      </c>
      <c r="AG62" t="s">
        <v>41</v>
      </c>
      <c r="AH62" t="s">
        <v>41</v>
      </c>
      <c r="AI62" s="2" t="s">
        <v>41</v>
      </c>
    </row>
    <row r="63" spans="1:35" ht="145" x14ac:dyDescent="0.35">
      <c r="A63" s="8" t="s">
        <v>201</v>
      </c>
      <c r="B63" s="6" t="s">
        <v>167</v>
      </c>
      <c r="C63" s="7">
        <v>46076</v>
      </c>
      <c r="D63" s="9" t="str">
        <f>HYPERLINK("https://www.epingalert.org/en/Search?viewData= G/TBT/N/RWA/1347"," G/TBT/N/RWA/1347")</f>
        <v xml:space="preserve"> G/TBT/N/RWA/1347</v>
      </c>
      <c r="E63" s="8" t="s">
        <v>292</v>
      </c>
      <c r="F63" s="8" t="s">
        <v>293</v>
      </c>
      <c r="H63" s="8" t="s">
        <v>41</v>
      </c>
      <c r="I63" s="8" t="s">
        <v>202</v>
      </c>
      <c r="J63" s="8" t="s">
        <v>203</v>
      </c>
      <c r="K63" s="8" t="s">
        <v>41</v>
      </c>
      <c r="L63" s="8" t="s">
        <v>41</v>
      </c>
      <c r="M63" s="6"/>
      <c r="N63" s="7">
        <v>46136</v>
      </c>
      <c r="O63" s="7" t="s">
        <v>81</v>
      </c>
      <c r="P63" s="7" t="s">
        <v>82</v>
      </c>
      <c r="Q63" s="6" t="s">
        <v>43</v>
      </c>
      <c r="R63" s="8" t="s">
        <v>294</v>
      </c>
      <c r="S63" t="str">
        <f>HYPERLINK("https://docs.wto.org/imrd/directdoc.asp?DDFDocuments/t/G/TBTN26/RWA1347.docx", "https://docs.wto.org/imrd/directdoc.asp?DDFDocuments/t/G/TBTN26/RWA1347.docx")</f>
        <v>https://docs.wto.org/imrd/directdoc.asp?DDFDocuments/t/G/TBTN26/RWA1347.docx</v>
      </c>
      <c r="T63" t="str">
        <f>HYPERLINK("https://docs.wto.org/imrd/directdoc.asp?DDFDocuments/u/G/TBTN26/RWA1347.docx", "https://docs.wto.org/imrd/directdoc.asp?DDFDocuments/u/G/TBTN26/RWA1347.docx")</f>
        <v>https://docs.wto.org/imrd/directdoc.asp?DDFDocuments/u/G/TBTN26/RWA1347.docx</v>
      </c>
      <c r="U63" t="str">
        <f>HYPERLINK("https://docs.wto.org/imrd/directdoc.asp?DDFDocuments/v/G/TBTN26/RWA1347.docx", "https://docs.wto.org/imrd/directdoc.asp?DDFDocuments/v/G/TBTN26/RWA1347.docx")</f>
        <v>https://docs.wto.org/imrd/directdoc.asp?DDFDocuments/v/G/TBTN26/RWA1347.docx</v>
      </c>
      <c r="V63" t="s">
        <v>45</v>
      </c>
      <c r="W63" t="s">
        <v>46</v>
      </c>
      <c r="X63" t="s">
        <v>46</v>
      </c>
      <c r="Y63" t="s">
        <v>46</v>
      </c>
      <c r="Z63" t="s">
        <v>46</v>
      </c>
      <c r="AA63" t="s">
        <v>46</v>
      </c>
      <c r="AB63" t="s">
        <v>46</v>
      </c>
      <c r="AC63" s="2" t="s">
        <v>295</v>
      </c>
      <c r="AD63" t="s">
        <v>41</v>
      </c>
      <c r="AE63" t="s">
        <v>41</v>
      </c>
      <c r="AF63" t="s">
        <v>41</v>
      </c>
      <c r="AG63" t="s">
        <v>41</v>
      </c>
      <c r="AH63" t="s">
        <v>41</v>
      </c>
      <c r="AI63" s="2" t="s">
        <v>41</v>
      </c>
    </row>
    <row r="64" spans="1:35" ht="58" x14ac:dyDescent="0.35">
      <c r="A64" s="8" t="s">
        <v>298</v>
      </c>
      <c r="B64" s="6" t="s">
        <v>147</v>
      </c>
      <c r="C64" s="7">
        <v>46076</v>
      </c>
      <c r="D64" s="9" t="str">
        <f>HYPERLINK("https://www.epingalert.org/en/Search?viewData= G/TBT/N/BRA/1620"," G/TBT/N/BRA/1620")</f>
        <v xml:space="preserve"> G/TBT/N/BRA/1620</v>
      </c>
      <c r="E64" s="8" t="s">
        <v>296</v>
      </c>
      <c r="F64" s="8" t="s">
        <v>297</v>
      </c>
      <c r="H64" s="8" t="s">
        <v>299</v>
      </c>
      <c r="I64" s="8" t="s">
        <v>152</v>
      </c>
      <c r="J64" s="8" t="s">
        <v>153</v>
      </c>
      <c r="K64" s="8" t="s">
        <v>41</v>
      </c>
      <c r="L64" s="8" t="s">
        <v>80</v>
      </c>
      <c r="M64" s="6"/>
      <c r="N64" s="7">
        <v>46136</v>
      </c>
      <c r="O64" s="7" t="s">
        <v>154</v>
      </c>
      <c r="P64" s="7" t="s">
        <v>154</v>
      </c>
      <c r="Q64" s="6" t="s">
        <v>43</v>
      </c>
      <c r="R64" s="8" t="s">
        <v>300</v>
      </c>
      <c r="S64" t="str">
        <f>HYPERLINK("https://docs.wto.org/imrd/directdoc.asp?DDFDocuments/t/G/TBTN26/BRA1620.docx", "https://docs.wto.org/imrd/directdoc.asp?DDFDocuments/t/G/TBTN26/BRA1620.docx")</f>
        <v>https://docs.wto.org/imrd/directdoc.asp?DDFDocuments/t/G/TBTN26/BRA1620.docx</v>
      </c>
      <c r="T64" t="str">
        <f>HYPERLINK("https://docs.wto.org/imrd/directdoc.asp?DDFDocuments/u/G/TBTN26/BRA1620.docx", "https://docs.wto.org/imrd/directdoc.asp?DDFDocuments/u/G/TBTN26/BRA1620.docx")</f>
        <v>https://docs.wto.org/imrd/directdoc.asp?DDFDocuments/u/G/TBTN26/BRA1620.docx</v>
      </c>
      <c r="U64" t="str">
        <f>HYPERLINK("https://docs.wto.org/imrd/directdoc.asp?DDFDocuments/v/G/TBTN26/BRA1620.docx", "https://docs.wto.org/imrd/directdoc.asp?DDFDocuments/v/G/TBTN26/BRA1620.docx")</f>
        <v>https://docs.wto.org/imrd/directdoc.asp?DDFDocuments/v/G/TBTN26/BRA1620.docx</v>
      </c>
      <c r="V64" t="s">
        <v>45</v>
      </c>
      <c r="W64" t="s">
        <v>46</v>
      </c>
      <c r="X64" t="s">
        <v>46</v>
      </c>
      <c r="Y64" t="s">
        <v>46</v>
      </c>
      <c r="Z64" t="s">
        <v>46</v>
      </c>
      <c r="AA64" t="s">
        <v>46</v>
      </c>
      <c r="AB64" t="s">
        <v>46</v>
      </c>
      <c r="AC64" s="2" t="s">
        <v>301</v>
      </c>
      <c r="AD64" t="s">
        <v>41</v>
      </c>
      <c r="AE64" t="s">
        <v>41</v>
      </c>
      <c r="AF64" t="s">
        <v>41</v>
      </c>
      <c r="AG64" t="s">
        <v>41</v>
      </c>
      <c r="AH64" t="s">
        <v>41</v>
      </c>
      <c r="AI64" s="2" t="s">
        <v>41</v>
      </c>
    </row>
    <row r="65" spans="1:35" ht="130.5" x14ac:dyDescent="0.35">
      <c r="A65" s="8" t="s">
        <v>305</v>
      </c>
      <c r="B65" s="6" t="s">
        <v>302</v>
      </c>
      <c r="C65" s="7">
        <v>46073</v>
      </c>
      <c r="D65" s="9" t="str">
        <f>HYPERLINK("https://www.epingalert.org/en/Search?viewData= G/TBT/N/USA/2262"," G/TBT/N/USA/2262")</f>
        <v xml:space="preserve"> G/TBT/N/USA/2262</v>
      </c>
      <c r="E65" s="8" t="s">
        <v>303</v>
      </c>
      <c r="F65" s="8" t="s">
        <v>304</v>
      </c>
      <c r="H65" s="8" t="s">
        <v>306</v>
      </c>
      <c r="I65" s="8" t="s">
        <v>307</v>
      </c>
      <c r="J65" s="8" t="s">
        <v>78</v>
      </c>
      <c r="K65" s="8" t="s">
        <v>26</v>
      </c>
      <c r="L65" s="8" t="s">
        <v>41</v>
      </c>
      <c r="M65" s="6"/>
      <c r="N65" s="7" t="s">
        <v>41</v>
      </c>
      <c r="O65" s="7">
        <v>46072</v>
      </c>
      <c r="P65" s="7">
        <v>46072</v>
      </c>
      <c r="Q65" s="6" t="s">
        <v>43</v>
      </c>
      <c r="R65" s="8" t="s">
        <v>308</v>
      </c>
      <c r="S65" t="str">
        <f>HYPERLINK("https://docs.wto.org/imrd/directdoc.asp?DDFDocuments/t/G/TBTN26/USA2262.docx", "https://docs.wto.org/imrd/directdoc.asp?DDFDocuments/t/G/TBTN26/USA2262.docx")</f>
        <v>https://docs.wto.org/imrd/directdoc.asp?DDFDocuments/t/G/TBTN26/USA2262.docx</v>
      </c>
      <c r="T65" t="str">
        <f>HYPERLINK("https://docs.wto.org/imrd/directdoc.asp?DDFDocuments/u/G/TBTN26/USA2262.docx", "https://docs.wto.org/imrd/directdoc.asp?DDFDocuments/u/G/TBTN26/USA2262.docx")</f>
        <v>https://docs.wto.org/imrd/directdoc.asp?DDFDocuments/u/G/TBTN26/USA2262.docx</v>
      </c>
      <c r="U65" t="str">
        <f>HYPERLINK("https://docs.wto.org/imrd/directdoc.asp?DDFDocuments/v/G/TBTN26/USA2262.docx", "https://docs.wto.org/imrd/directdoc.asp?DDFDocuments/v/G/TBTN26/USA2262.docx")</f>
        <v>https://docs.wto.org/imrd/directdoc.asp?DDFDocuments/v/G/TBTN26/USA2262.docx</v>
      </c>
      <c r="V65" t="s">
        <v>46</v>
      </c>
      <c r="W65" t="s">
        <v>46</v>
      </c>
      <c r="X65" t="s">
        <v>46</v>
      </c>
      <c r="Y65" t="s">
        <v>46</v>
      </c>
      <c r="Z65" t="s">
        <v>46</v>
      </c>
      <c r="AA65" t="s">
        <v>46</v>
      </c>
      <c r="AB65" t="s">
        <v>45</v>
      </c>
      <c r="AC65" s="2" t="s">
        <v>309</v>
      </c>
      <c r="AD65" t="s">
        <v>41</v>
      </c>
      <c r="AE65" t="s">
        <v>41</v>
      </c>
      <c r="AF65" t="s">
        <v>41</v>
      </c>
      <c r="AG65" t="s">
        <v>41</v>
      </c>
      <c r="AH65" t="s">
        <v>41</v>
      </c>
      <c r="AI65" s="2" t="s">
        <v>41</v>
      </c>
    </row>
    <row r="66" spans="1:35" ht="145" x14ac:dyDescent="0.35">
      <c r="A66" s="8" t="s">
        <v>313</v>
      </c>
      <c r="B66" s="6" t="s">
        <v>310</v>
      </c>
      <c r="C66" s="7">
        <v>46073</v>
      </c>
      <c r="D66" s="9" t="str">
        <f>HYPERLINK("https://www.epingalert.org/en/Search?viewData= G/TBT/N/EU/1192"," G/TBT/N/EU/1192")</f>
        <v xml:space="preserve"> G/TBT/N/EU/1192</v>
      </c>
      <c r="E66" s="8" t="s">
        <v>311</v>
      </c>
      <c r="F66" s="8" t="s">
        <v>312</v>
      </c>
      <c r="H66" s="8" t="s">
        <v>41</v>
      </c>
      <c r="I66" s="8" t="s">
        <v>314</v>
      </c>
      <c r="J66" s="8" t="s">
        <v>315</v>
      </c>
      <c r="K66" s="8" t="s">
        <v>316</v>
      </c>
      <c r="L66" s="8" t="s">
        <v>102</v>
      </c>
      <c r="M66" s="6"/>
      <c r="N66" s="7">
        <v>46163</v>
      </c>
      <c r="O66" s="7" t="s">
        <v>317</v>
      </c>
      <c r="P66" s="7" t="s">
        <v>318</v>
      </c>
      <c r="Q66" s="6" t="s">
        <v>43</v>
      </c>
      <c r="R66" s="8" t="s">
        <v>319</v>
      </c>
      <c r="S66" t="str">
        <f>HYPERLINK("https://docs.wto.org/imrd/directdoc.asp?DDFDocuments/t/G/TBTN26/EU1192.docx", "https://docs.wto.org/imrd/directdoc.asp?DDFDocuments/t/G/TBTN26/EU1192.docx")</f>
        <v>https://docs.wto.org/imrd/directdoc.asp?DDFDocuments/t/G/TBTN26/EU1192.docx</v>
      </c>
      <c r="T66" t="str">
        <f>HYPERLINK("https://docs.wto.org/imrd/directdoc.asp?DDFDocuments/u/G/TBTN26/EU1192.docx", "https://docs.wto.org/imrd/directdoc.asp?DDFDocuments/u/G/TBTN26/EU1192.docx")</f>
        <v>https://docs.wto.org/imrd/directdoc.asp?DDFDocuments/u/G/TBTN26/EU1192.docx</v>
      </c>
      <c r="U66" t="str">
        <f>HYPERLINK("https://docs.wto.org/imrd/directdoc.asp?DDFDocuments/v/G/TBTN26/EU1192.docx", "https://docs.wto.org/imrd/directdoc.asp?DDFDocuments/v/G/TBTN26/EU1192.docx")</f>
        <v>https://docs.wto.org/imrd/directdoc.asp?DDFDocuments/v/G/TBTN26/EU1192.docx</v>
      </c>
      <c r="V66" t="s">
        <v>45</v>
      </c>
      <c r="W66" t="s">
        <v>46</v>
      </c>
      <c r="X66" t="s">
        <v>46</v>
      </c>
      <c r="Y66" t="s">
        <v>46</v>
      </c>
      <c r="Z66" t="s">
        <v>46</v>
      </c>
      <c r="AA66" t="s">
        <v>46</v>
      </c>
      <c r="AB66" t="s">
        <v>46</v>
      </c>
      <c r="AC66" s="2" t="s">
        <v>320</v>
      </c>
      <c r="AD66" t="s">
        <v>41</v>
      </c>
      <c r="AE66" t="s">
        <v>41</v>
      </c>
      <c r="AF66" t="s">
        <v>41</v>
      </c>
      <c r="AG66" t="s">
        <v>41</v>
      </c>
      <c r="AH66" t="s">
        <v>41</v>
      </c>
      <c r="AI66" s="2" t="s">
        <v>41</v>
      </c>
    </row>
    <row r="67" spans="1:35" ht="72.5" x14ac:dyDescent="0.35">
      <c r="A67" s="8" t="s">
        <v>323</v>
      </c>
      <c r="B67" s="6" t="s">
        <v>48</v>
      </c>
      <c r="C67" s="7">
        <v>46073</v>
      </c>
      <c r="D67" s="9" t="str">
        <f>HYPERLINK("https://www.epingalert.org/en/Search?viewData= G/TBT/N/PHL/356"," G/TBT/N/PHL/356")</f>
        <v xml:space="preserve"> G/TBT/N/PHL/356</v>
      </c>
      <c r="E67" s="8" t="s">
        <v>321</v>
      </c>
      <c r="F67" s="8" t="s">
        <v>322</v>
      </c>
      <c r="H67" s="8" t="s">
        <v>41</v>
      </c>
      <c r="I67" s="8" t="s">
        <v>324</v>
      </c>
      <c r="J67" s="8" t="s">
        <v>325</v>
      </c>
      <c r="K67" s="8" t="s">
        <v>41</v>
      </c>
      <c r="L67" s="8" t="s">
        <v>80</v>
      </c>
      <c r="M67" s="6"/>
      <c r="N67" s="7">
        <v>46133</v>
      </c>
      <c r="O67" s="7" t="s">
        <v>81</v>
      </c>
      <c r="P67" s="7" t="s">
        <v>81</v>
      </c>
      <c r="Q67" s="6" t="s">
        <v>43</v>
      </c>
      <c r="R67" s="8" t="s">
        <v>326</v>
      </c>
      <c r="S67" t="str">
        <f>HYPERLINK("https://docs.wto.org/imrd/directdoc.asp?DDFDocuments/t/G/TBTN26/PHL356.docx", "https://docs.wto.org/imrd/directdoc.asp?DDFDocuments/t/G/TBTN26/PHL356.docx")</f>
        <v>https://docs.wto.org/imrd/directdoc.asp?DDFDocuments/t/G/TBTN26/PHL356.docx</v>
      </c>
      <c r="T67" t="str">
        <f>HYPERLINK("https://docs.wto.org/imrd/directdoc.asp?DDFDocuments/u/G/TBTN26/PHL356.docx", "https://docs.wto.org/imrd/directdoc.asp?DDFDocuments/u/G/TBTN26/PHL356.docx")</f>
        <v>https://docs.wto.org/imrd/directdoc.asp?DDFDocuments/u/G/TBTN26/PHL356.docx</v>
      </c>
      <c r="U67" t="str">
        <f>HYPERLINK("https://docs.wto.org/imrd/directdoc.asp?DDFDocuments/v/G/TBTN26/PHL356.docx", "https://docs.wto.org/imrd/directdoc.asp?DDFDocuments/v/G/TBTN26/PHL356.docx")</f>
        <v>https://docs.wto.org/imrd/directdoc.asp?DDFDocuments/v/G/TBTN26/PHL356.docx</v>
      </c>
      <c r="V67" t="s">
        <v>45</v>
      </c>
      <c r="W67" t="s">
        <v>46</v>
      </c>
      <c r="X67" t="s">
        <v>46</v>
      </c>
      <c r="Y67" t="s">
        <v>46</v>
      </c>
      <c r="Z67" t="s">
        <v>46</v>
      </c>
      <c r="AA67" t="s">
        <v>46</v>
      </c>
      <c r="AB67" t="s">
        <v>46</v>
      </c>
      <c r="AC67" s="2" t="s">
        <v>41</v>
      </c>
      <c r="AD67" t="s">
        <v>41</v>
      </c>
      <c r="AE67" t="s">
        <v>41</v>
      </c>
      <c r="AF67" t="s">
        <v>41</v>
      </c>
      <c r="AG67" t="s">
        <v>41</v>
      </c>
      <c r="AH67" t="s">
        <v>41</v>
      </c>
      <c r="AI67" s="2" t="s">
        <v>41</v>
      </c>
    </row>
    <row r="68" spans="1:35" ht="188.5" x14ac:dyDescent="0.35">
      <c r="A68" s="8" t="s">
        <v>330</v>
      </c>
      <c r="B68" s="6" t="s">
        <v>327</v>
      </c>
      <c r="C68" s="7">
        <v>46072</v>
      </c>
      <c r="D68" s="9" t="str">
        <f>HYPERLINK("https://www.epingalert.org/en/Search?viewData= G/TBT/N/UKR/370"," G/TBT/N/UKR/370")</f>
        <v xml:space="preserve"> G/TBT/N/UKR/370</v>
      </c>
      <c r="E68" s="8" t="s">
        <v>328</v>
      </c>
      <c r="F68" s="8" t="s">
        <v>329</v>
      </c>
      <c r="H68" s="8" t="s">
        <v>41</v>
      </c>
      <c r="I68" s="8" t="s">
        <v>331</v>
      </c>
      <c r="J68" s="8" t="s">
        <v>332</v>
      </c>
      <c r="K68" s="8" t="s">
        <v>41</v>
      </c>
      <c r="L68" s="8" t="s">
        <v>333</v>
      </c>
      <c r="M68" s="6"/>
      <c r="N68" s="7">
        <v>46132</v>
      </c>
      <c r="O68" s="7" t="s">
        <v>81</v>
      </c>
      <c r="P68" s="7" t="s">
        <v>334</v>
      </c>
      <c r="Q68" s="6" t="s">
        <v>43</v>
      </c>
      <c r="R68" s="8" t="s">
        <v>335</v>
      </c>
      <c r="S68" t="str">
        <f>HYPERLINK("https://docs.wto.org/imrd/directdoc.asp?DDFDocuments/t/G/TBTN26/UKR370.docx", "https://docs.wto.org/imrd/directdoc.asp?DDFDocuments/t/G/TBTN26/UKR370.docx")</f>
        <v>https://docs.wto.org/imrd/directdoc.asp?DDFDocuments/t/G/TBTN26/UKR370.docx</v>
      </c>
      <c r="T68" t="str">
        <f>HYPERLINK("https://docs.wto.org/imrd/directdoc.asp?DDFDocuments/u/G/TBTN26/UKR370.docx", "https://docs.wto.org/imrd/directdoc.asp?DDFDocuments/u/G/TBTN26/UKR370.docx")</f>
        <v>https://docs.wto.org/imrd/directdoc.asp?DDFDocuments/u/G/TBTN26/UKR370.docx</v>
      </c>
      <c r="U68" t="str">
        <f>HYPERLINK("https://docs.wto.org/imrd/directdoc.asp?DDFDocuments/v/G/TBTN26/UKR370.docx", "https://docs.wto.org/imrd/directdoc.asp?DDFDocuments/v/G/TBTN26/UKR370.docx")</f>
        <v>https://docs.wto.org/imrd/directdoc.asp?DDFDocuments/v/G/TBTN26/UKR370.docx</v>
      </c>
      <c r="V68" t="s">
        <v>45</v>
      </c>
      <c r="W68" t="s">
        <v>46</v>
      </c>
      <c r="X68" t="s">
        <v>45</v>
      </c>
      <c r="Y68" t="s">
        <v>46</v>
      </c>
      <c r="Z68" t="s">
        <v>46</v>
      </c>
      <c r="AA68" t="s">
        <v>46</v>
      </c>
      <c r="AB68" t="s">
        <v>46</v>
      </c>
      <c r="AC68" s="2" t="s">
        <v>336</v>
      </c>
      <c r="AD68" t="s">
        <v>41</v>
      </c>
      <c r="AE68" t="s">
        <v>41</v>
      </c>
      <c r="AF68" t="s">
        <v>41</v>
      </c>
      <c r="AG68" t="s">
        <v>41</v>
      </c>
      <c r="AH68" t="s">
        <v>41</v>
      </c>
      <c r="AI68" s="2" t="s">
        <v>41</v>
      </c>
    </row>
    <row r="69" spans="1:35" ht="101.5" x14ac:dyDescent="0.35">
      <c r="A69" s="8" t="s">
        <v>340</v>
      </c>
      <c r="B69" s="6" t="s">
        <v>337</v>
      </c>
      <c r="C69" s="7">
        <v>46072</v>
      </c>
      <c r="D69" s="9" t="str">
        <f>HYPERLINK("https://www.epingalert.org/en/Search?viewData= G/TBT/N/JPN/902"," G/TBT/N/JPN/902")</f>
        <v xml:space="preserve"> G/TBT/N/JPN/902</v>
      </c>
      <c r="E69" s="8" t="s">
        <v>338</v>
      </c>
      <c r="F69" s="8" t="s">
        <v>339</v>
      </c>
      <c r="H69" s="8" t="s">
        <v>341</v>
      </c>
      <c r="I69" s="8" t="s">
        <v>342</v>
      </c>
      <c r="J69" s="8" t="s">
        <v>343</v>
      </c>
      <c r="K69" s="8" t="s">
        <v>344</v>
      </c>
      <c r="L69" s="8" t="s">
        <v>102</v>
      </c>
      <c r="M69" s="6"/>
      <c r="N69" s="7" t="s">
        <v>41</v>
      </c>
      <c r="O69" s="7" t="s">
        <v>345</v>
      </c>
      <c r="P69" s="7" t="s">
        <v>346</v>
      </c>
      <c r="Q69" s="6" t="s">
        <v>43</v>
      </c>
      <c r="R69" s="8" t="s">
        <v>347</v>
      </c>
      <c r="S69" t="str">
        <f>HYPERLINK("https://docs.wto.org/imrd/directdoc.asp?DDFDocuments/t/G/TBTN26/JPN902.docx", "https://docs.wto.org/imrd/directdoc.asp?DDFDocuments/t/G/TBTN26/JPN902.docx")</f>
        <v>https://docs.wto.org/imrd/directdoc.asp?DDFDocuments/t/G/TBTN26/JPN902.docx</v>
      </c>
      <c r="T69" t="str">
        <f>HYPERLINK("https://docs.wto.org/imrd/directdoc.asp?DDFDocuments/u/G/TBTN26/JPN902.docx", "https://docs.wto.org/imrd/directdoc.asp?DDFDocuments/u/G/TBTN26/JPN902.docx")</f>
        <v>https://docs.wto.org/imrd/directdoc.asp?DDFDocuments/u/G/TBTN26/JPN902.docx</v>
      </c>
      <c r="U69" t="str">
        <f>HYPERLINK("https://docs.wto.org/imrd/directdoc.asp?DDFDocuments/v/G/TBTN26/JPN902.docx", "https://docs.wto.org/imrd/directdoc.asp?DDFDocuments/v/G/TBTN26/JPN902.docx")</f>
        <v>https://docs.wto.org/imrd/directdoc.asp?DDFDocuments/v/G/TBTN26/JPN902.docx</v>
      </c>
      <c r="V69" t="s">
        <v>45</v>
      </c>
      <c r="W69" t="s">
        <v>46</v>
      </c>
      <c r="X69" t="s">
        <v>46</v>
      </c>
      <c r="Y69" t="s">
        <v>46</v>
      </c>
      <c r="Z69" t="s">
        <v>46</v>
      </c>
      <c r="AA69" t="s">
        <v>46</v>
      </c>
      <c r="AB69" t="s">
        <v>46</v>
      </c>
      <c r="AC69" s="2" t="s">
        <v>348</v>
      </c>
      <c r="AD69" t="s">
        <v>41</v>
      </c>
      <c r="AE69" t="s">
        <v>41</v>
      </c>
      <c r="AF69" t="s">
        <v>41</v>
      </c>
      <c r="AG69" t="s">
        <v>41</v>
      </c>
      <c r="AH69" t="s">
        <v>41</v>
      </c>
      <c r="AI69" s="2" t="s">
        <v>41</v>
      </c>
    </row>
    <row r="70" spans="1:35" ht="217.5" x14ac:dyDescent="0.35">
      <c r="A70" s="8" t="s">
        <v>351</v>
      </c>
      <c r="B70" s="6" t="s">
        <v>176</v>
      </c>
      <c r="C70" s="7">
        <v>46071</v>
      </c>
      <c r="D70" s="9" t="str">
        <f>HYPERLINK("https://www.epingalert.org/en/Search?viewData= G/TBT/N/BDI/714"," G/TBT/N/BDI/714")</f>
        <v xml:space="preserve"> G/TBT/N/BDI/714</v>
      </c>
      <c r="E70" s="8" t="s">
        <v>349</v>
      </c>
      <c r="F70" s="8" t="s">
        <v>350</v>
      </c>
      <c r="H70" s="8" t="s">
        <v>41</v>
      </c>
      <c r="I70" s="8" t="s">
        <v>352</v>
      </c>
      <c r="J70" s="8" t="s">
        <v>353</v>
      </c>
      <c r="K70" s="8" t="s">
        <v>41</v>
      </c>
      <c r="L70" s="8" t="s">
        <v>80</v>
      </c>
      <c r="M70" s="6"/>
      <c r="N70" s="7">
        <v>46131</v>
      </c>
      <c r="O70" s="7" t="s">
        <v>81</v>
      </c>
      <c r="P70" s="7" t="s">
        <v>81</v>
      </c>
      <c r="Q70" s="6" t="s">
        <v>43</v>
      </c>
      <c r="R70" s="8" t="s">
        <v>354</v>
      </c>
      <c r="S70" t="str">
        <f>HYPERLINK("https://docs.wto.org/imrd/directdoc.asp?DDFDocuments/t/G/TBTN26/BDI714.docx", "https://docs.wto.org/imrd/directdoc.asp?DDFDocuments/t/G/TBTN26/BDI714.docx")</f>
        <v>https://docs.wto.org/imrd/directdoc.asp?DDFDocuments/t/G/TBTN26/BDI714.docx</v>
      </c>
      <c r="T70" t="str">
        <f>HYPERLINK("https://docs.wto.org/imrd/directdoc.asp?DDFDocuments/u/G/TBTN26/BDI714.docx", "https://docs.wto.org/imrd/directdoc.asp?DDFDocuments/u/G/TBTN26/BDI714.docx")</f>
        <v>https://docs.wto.org/imrd/directdoc.asp?DDFDocuments/u/G/TBTN26/BDI714.docx</v>
      </c>
      <c r="U70" t="str">
        <f>HYPERLINK("https://docs.wto.org/imrd/directdoc.asp?DDFDocuments/v/G/TBTN26/BDI714.docx", "https://docs.wto.org/imrd/directdoc.asp?DDFDocuments/v/G/TBTN26/BDI714.docx")</f>
        <v>https://docs.wto.org/imrd/directdoc.asp?DDFDocuments/v/G/TBTN26/BDI714.docx</v>
      </c>
      <c r="V70" t="s">
        <v>45</v>
      </c>
      <c r="W70" t="s">
        <v>46</v>
      </c>
      <c r="X70" t="s">
        <v>45</v>
      </c>
      <c r="Y70" t="s">
        <v>46</v>
      </c>
      <c r="Z70" t="s">
        <v>46</v>
      </c>
      <c r="AA70" t="s">
        <v>46</v>
      </c>
      <c r="AB70" t="s">
        <v>46</v>
      </c>
      <c r="AC70" s="2" t="s">
        <v>355</v>
      </c>
      <c r="AD70" t="s">
        <v>41</v>
      </c>
      <c r="AE70" t="s">
        <v>41</v>
      </c>
      <c r="AF70" t="s">
        <v>41</v>
      </c>
      <c r="AG70" t="s">
        <v>41</v>
      </c>
      <c r="AH70" t="s">
        <v>41</v>
      </c>
      <c r="AI70" s="2" t="s">
        <v>41</v>
      </c>
    </row>
    <row r="71" spans="1:35" ht="116" x14ac:dyDescent="0.35">
      <c r="A71" s="8" t="s">
        <v>358</v>
      </c>
      <c r="B71" s="6" t="s">
        <v>310</v>
      </c>
      <c r="C71" s="7">
        <v>46070</v>
      </c>
      <c r="D71" s="9" t="str">
        <f>HYPERLINK("https://www.epingalert.org/en/Search?viewData= G/TBT/N/EU/1191"," G/TBT/N/EU/1191")</f>
        <v xml:space="preserve"> G/TBT/N/EU/1191</v>
      </c>
      <c r="E71" s="8" t="s">
        <v>356</v>
      </c>
      <c r="F71" s="8" t="s">
        <v>357</v>
      </c>
      <c r="H71" s="8" t="s">
        <v>41</v>
      </c>
      <c r="I71" s="8" t="s">
        <v>359</v>
      </c>
      <c r="J71" s="8" t="s">
        <v>70</v>
      </c>
      <c r="K71" s="8" t="s">
        <v>360</v>
      </c>
      <c r="L71" s="8" t="s">
        <v>41</v>
      </c>
      <c r="M71" s="6"/>
      <c r="N71" s="7">
        <v>46130</v>
      </c>
      <c r="O71" s="7" t="s">
        <v>361</v>
      </c>
      <c r="P71" s="7" t="s">
        <v>362</v>
      </c>
      <c r="Q71" s="6" t="s">
        <v>43</v>
      </c>
      <c r="R71" s="8" t="s">
        <v>363</v>
      </c>
      <c r="S71" t="str">
        <f>HYPERLINK("https://docs.wto.org/imrd/directdoc.asp?DDFDocuments/t/G/TBTN26/EU1191.docx", "https://docs.wto.org/imrd/directdoc.asp?DDFDocuments/t/G/TBTN26/EU1191.docx")</f>
        <v>https://docs.wto.org/imrd/directdoc.asp?DDFDocuments/t/G/TBTN26/EU1191.docx</v>
      </c>
      <c r="T71" t="str">
        <f>HYPERLINK("https://docs.wto.org/imrd/directdoc.asp?DDFDocuments/u/G/TBTN26/EU1191.docx", "https://docs.wto.org/imrd/directdoc.asp?DDFDocuments/u/G/TBTN26/EU1191.docx")</f>
        <v>https://docs.wto.org/imrd/directdoc.asp?DDFDocuments/u/G/TBTN26/EU1191.docx</v>
      </c>
      <c r="U71" t="str">
        <f>HYPERLINK("https://docs.wto.org/imrd/directdoc.asp?DDFDocuments/v/G/TBTN26/EU1191.docx", "https://docs.wto.org/imrd/directdoc.asp?DDFDocuments/v/G/TBTN26/EU1191.docx")</f>
        <v>https://docs.wto.org/imrd/directdoc.asp?DDFDocuments/v/G/TBTN26/EU1191.docx</v>
      </c>
      <c r="V71" t="s">
        <v>45</v>
      </c>
      <c r="W71" t="s">
        <v>46</v>
      </c>
      <c r="X71" t="s">
        <v>45</v>
      </c>
      <c r="Y71" t="s">
        <v>46</v>
      </c>
      <c r="Z71" t="s">
        <v>46</v>
      </c>
      <c r="AA71" t="s">
        <v>46</v>
      </c>
      <c r="AB71" t="s">
        <v>46</v>
      </c>
      <c r="AC71" s="2" t="s">
        <v>364</v>
      </c>
      <c r="AD71" t="s">
        <v>41</v>
      </c>
      <c r="AE71" t="s">
        <v>41</v>
      </c>
      <c r="AF71" t="s">
        <v>41</v>
      </c>
      <c r="AG71" t="s">
        <v>41</v>
      </c>
      <c r="AH71" t="s">
        <v>41</v>
      </c>
      <c r="AI71" s="2" t="s">
        <v>41</v>
      </c>
    </row>
    <row r="72" spans="1:35" ht="116" x14ac:dyDescent="0.35">
      <c r="A72" s="8" t="s">
        <v>367</v>
      </c>
      <c r="B72" s="6" t="s">
        <v>337</v>
      </c>
      <c r="C72" s="7">
        <v>46070</v>
      </c>
      <c r="D72" s="9" t="str">
        <f>HYPERLINK("https://www.epingalert.org/en/Search?viewData= G/TBT/N/JPN/901"," G/TBT/N/JPN/901")</f>
        <v xml:space="preserve"> G/TBT/N/JPN/901</v>
      </c>
      <c r="E72" s="8" t="s">
        <v>365</v>
      </c>
      <c r="F72" s="8" t="s">
        <v>366</v>
      </c>
      <c r="H72" s="8" t="s">
        <v>41</v>
      </c>
      <c r="I72" s="8" t="s">
        <v>368</v>
      </c>
      <c r="J72" s="8" t="s">
        <v>283</v>
      </c>
      <c r="K72" s="8" t="s">
        <v>41</v>
      </c>
      <c r="L72" s="8" t="s">
        <v>41</v>
      </c>
      <c r="M72" s="6"/>
      <c r="N72" s="7">
        <v>46130</v>
      </c>
      <c r="O72" s="7" t="s">
        <v>369</v>
      </c>
      <c r="P72" s="7" t="s">
        <v>370</v>
      </c>
      <c r="Q72" s="6" t="s">
        <v>43</v>
      </c>
      <c r="R72" s="8" t="s">
        <v>371</v>
      </c>
      <c r="S72" t="str">
        <f>HYPERLINK("https://docs.wto.org/imrd/directdoc.asp?DDFDocuments/t/G/TBTN26/JPN901.docx", "https://docs.wto.org/imrd/directdoc.asp?DDFDocuments/t/G/TBTN26/JPN901.docx")</f>
        <v>https://docs.wto.org/imrd/directdoc.asp?DDFDocuments/t/G/TBTN26/JPN901.docx</v>
      </c>
      <c r="T72" t="str">
        <f>HYPERLINK("https://docs.wto.org/imrd/directdoc.asp?DDFDocuments/u/G/TBTN26/JPN901.docx", "https://docs.wto.org/imrd/directdoc.asp?DDFDocuments/u/G/TBTN26/JPN901.docx")</f>
        <v>https://docs.wto.org/imrd/directdoc.asp?DDFDocuments/u/G/TBTN26/JPN901.docx</v>
      </c>
      <c r="U72" t="str">
        <f>HYPERLINK("https://docs.wto.org/imrd/directdoc.asp?DDFDocuments/v/G/TBTN26/JPN901.docx", "https://docs.wto.org/imrd/directdoc.asp?DDFDocuments/v/G/TBTN26/JPN901.docx")</f>
        <v>https://docs.wto.org/imrd/directdoc.asp?DDFDocuments/v/G/TBTN26/JPN901.docx</v>
      </c>
      <c r="V72" t="s">
        <v>45</v>
      </c>
      <c r="W72" t="s">
        <v>46</v>
      </c>
      <c r="X72" t="s">
        <v>46</v>
      </c>
      <c r="Y72" t="s">
        <v>46</v>
      </c>
      <c r="Z72" t="s">
        <v>46</v>
      </c>
      <c r="AA72" t="s">
        <v>46</v>
      </c>
      <c r="AB72" t="s">
        <v>46</v>
      </c>
      <c r="AC72" s="2" t="s">
        <v>372</v>
      </c>
      <c r="AD72" t="s">
        <v>41</v>
      </c>
      <c r="AE72" t="s">
        <v>41</v>
      </c>
      <c r="AF72" t="s">
        <v>41</v>
      </c>
      <c r="AG72" t="s">
        <v>41</v>
      </c>
      <c r="AH72" t="s">
        <v>41</v>
      </c>
      <c r="AI72" s="2" t="s">
        <v>41</v>
      </c>
    </row>
    <row r="73" spans="1:35" ht="188.5" x14ac:dyDescent="0.35">
      <c r="A73" s="8" t="s">
        <v>375</v>
      </c>
      <c r="B73" s="6" t="s">
        <v>310</v>
      </c>
      <c r="C73" s="7">
        <v>46070</v>
      </c>
      <c r="D73" s="9" t="str">
        <f>HYPERLINK("https://www.epingalert.org/en/Search?viewData= G/TBT/N/EU/1190"," G/TBT/N/EU/1190")</f>
        <v xml:space="preserve"> G/TBT/N/EU/1190</v>
      </c>
      <c r="E73" s="8" t="s">
        <v>373</v>
      </c>
      <c r="F73" s="8" t="s">
        <v>374</v>
      </c>
      <c r="H73" s="8" t="s">
        <v>41</v>
      </c>
      <c r="I73" s="8" t="s">
        <v>376</v>
      </c>
      <c r="J73" s="8" t="s">
        <v>377</v>
      </c>
      <c r="K73" s="8" t="s">
        <v>41</v>
      </c>
      <c r="L73" s="8" t="s">
        <v>41</v>
      </c>
      <c r="M73" s="6"/>
      <c r="N73" s="7">
        <v>46130</v>
      </c>
      <c r="O73" s="7" t="s">
        <v>81</v>
      </c>
      <c r="P73" s="7" t="s">
        <v>378</v>
      </c>
      <c r="Q73" s="6" t="s">
        <v>43</v>
      </c>
      <c r="R73" s="8" t="s">
        <v>379</v>
      </c>
      <c r="S73" t="str">
        <f>HYPERLINK("https://docs.wto.org/imrd/directdoc.asp?DDFDocuments/t/G/TBTN26/EU1190.docx", "https://docs.wto.org/imrd/directdoc.asp?DDFDocuments/t/G/TBTN26/EU1190.docx")</f>
        <v>https://docs.wto.org/imrd/directdoc.asp?DDFDocuments/t/G/TBTN26/EU1190.docx</v>
      </c>
      <c r="T73" t="str">
        <f>HYPERLINK("https://docs.wto.org/imrd/directdoc.asp?DDFDocuments/u/G/TBTN26/EU1190.docx", "https://docs.wto.org/imrd/directdoc.asp?DDFDocuments/u/G/TBTN26/EU1190.docx")</f>
        <v>https://docs.wto.org/imrd/directdoc.asp?DDFDocuments/u/G/TBTN26/EU1190.docx</v>
      </c>
      <c r="U73" t="str">
        <f>HYPERLINK("https://docs.wto.org/imrd/directdoc.asp?DDFDocuments/v/G/TBTN26/EU1190.docx", "https://docs.wto.org/imrd/directdoc.asp?DDFDocuments/v/G/TBTN26/EU1190.docx")</f>
        <v>https://docs.wto.org/imrd/directdoc.asp?DDFDocuments/v/G/TBTN26/EU1190.docx</v>
      </c>
      <c r="V73" t="s">
        <v>45</v>
      </c>
      <c r="W73" t="s">
        <v>46</v>
      </c>
      <c r="X73" t="s">
        <v>45</v>
      </c>
      <c r="Y73" t="s">
        <v>46</v>
      </c>
      <c r="Z73" t="s">
        <v>46</v>
      </c>
      <c r="AA73" t="s">
        <v>46</v>
      </c>
      <c r="AB73" t="s">
        <v>46</v>
      </c>
      <c r="AC73" s="2" t="s">
        <v>380</v>
      </c>
      <c r="AD73" t="s">
        <v>41</v>
      </c>
      <c r="AE73" t="s">
        <v>41</v>
      </c>
      <c r="AF73" t="s">
        <v>41</v>
      </c>
      <c r="AG73" t="s">
        <v>41</v>
      </c>
      <c r="AH73" t="s">
        <v>41</v>
      </c>
      <c r="AI73" s="2" t="s">
        <v>41</v>
      </c>
    </row>
    <row r="74" spans="1:35" ht="409.5" x14ac:dyDescent="0.35">
      <c r="A74" s="8" t="s">
        <v>383</v>
      </c>
      <c r="B74" s="6" t="s">
        <v>310</v>
      </c>
      <c r="C74" s="7">
        <v>46070</v>
      </c>
      <c r="D74" s="9" t="str">
        <f>HYPERLINK("https://www.epingalert.org/en/Search?viewData= G/TBT/N/EU/1189"," G/TBT/N/EU/1189")</f>
        <v xml:space="preserve"> G/TBT/N/EU/1189</v>
      </c>
      <c r="E74" s="8" t="s">
        <v>381</v>
      </c>
      <c r="F74" s="8" t="s">
        <v>382</v>
      </c>
      <c r="H74" s="8" t="s">
        <v>41</v>
      </c>
      <c r="I74" s="8" t="s">
        <v>384</v>
      </c>
      <c r="J74" s="8" t="s">
        <v>385</v>
      </c>
      <c r="K74" s="8" t="s">
        <v>41</v>
      </c>
      <c r="L74" s="8" t="s">
        <v>386</v>
      </c>
      <c r="M74" s="6"/>
      <c r="N74" s="7">
        <v>46130</v>
      </c>
      <c r="O74" s="7" t="s">
        <v>81</v>
      </c>
      <c r="P74" s="7" t="s">
        <v>387</v>
      </c>
      <c r="Q74" s="6" t="s">
        <v>43</v>
      </c>
      <c r="R74" s="8" t="s">
        <v>388</v>
      </c>
      <c r="S74" t="str">
        <f>HYPERLINK("https://docs.wto.org/imrd/directdoc.asp?DDFDocuments/t/G/TBTN26/EU1189.docx", "https://docs.wto.org/imrd/directdoc.asp?DDFDocuments/t/G/TBTN26/EU1189.docx")</f>
        <v>https://docs.wto.org/imrd/directdoc.asp?DDFDocuments/t/G/TBTN26/EU1189.docx</v>
      </c>
      <c r="T74" t="str">
        <f>HYPERLINK("https://docs.wto.org/imrd/directdoc.asp?DDFDocuments/u/G/TBTN26/EU1189.docx", "https://docs.wto.org/imrd/directdoc.asp?DDFDocuments/u/G/TBTN26/EU1189.docx")</f>
        <v>https://docs.wto.org/imrd/directdoc.asp?DDFDocuments/u/G/TBTN26/EU1189.docx</v>
      </c>
      <c r="U74" t="str">
        <f>HYPERLINK("https://docs.wto.org/imrd/directdoc.asp?DDFDocuments/v/G/TBTN26/EU1189.docx", "https://docs.wto.org/imrd/directdoc.asp?DDFDocuments/v/G/TBTN26/EU1189.docx")</f>
        <v>https://docs.wto.org/imrd/directdoc.asp?DDFDocuments/v/G/TBTN26/EU1189.docx</v>
      </c>
      <c r="V74" t="s">
        <v>45</v>
      </c>
      <c r="W74" t="s">
        <v>46</v>
      </c>
      <c r="X74" t="s">
        <v>45</v>
      </c>
      <c r="Y74" t="s">
        <v>46</v>
      </c>
      <c r="Z74" t="s">
        <v>46</v>
      </c>
      <c r="AA74" t="s">
        <v>46</v>
      </c>
      <c r="AB74" t="s">
        <v>46</v>
      </c>
      <c r="AC74" s="2" t="s">
        <v>389</v>
      </c>
      <c r="AD74" t="s">
        <v>41</v>
      </c>
      <c r="AE74" t="s">
        <v>41</v>
      </c>
      <c r="AF74" t="s">
        <v>41</v>
      </c>
      <c r="AG74" t="s">
        <v>41</v>
      </c>
      <c r="AH74" t="s">
        <v>41</v>
      </c>
      <c r="AI74" s="2" t="s">
        <v>41</v>
      </c>
    </row>
    <row r="75" spans="1:35" ht="43.5" x14ac:dyDescent="0.35">
      <c r="A75" s="8" t="s">
        <v>393</v>
      </c>
      <c r="B75" s="6" t="s">
        <v>390</v>
      </c>
      <c r="C75" s="7">
        <v>46069</v>
      </c>
      <c r="D75" s="9" t="str">
        <f>HYPERLINK("https://www.epingalert.org/en/Search?viewData= G/TBT/N/JOR/92"," G/TBT/N/JOR/92")</f>
        <v xml:space="preserve"> G/TBT/N/JOR/92</v>
      </c>
      <c r="E75" s="8" t="s">
        <v>391</v>
      </c>
      <c r="F75" s="8" t="s">
        <v>392</v>
      </c>
      <c r="H75" s="8" t="s">
        <v>41</v>
      </c>
      <c r="I75" s="8" t="s">
        <v>394</v>
      </c>
      <c r="J75" s="8" t="s">
        <v>173</v>
      </c>
      <c r="K75" s="8" t="s">
        <v>41</v>
      </c>
      <c r="L75" s="8" t="s">
        <v>80</v>
      </c>
      <c r="M75" s="6"/>
      <c r="N75" s="7">
        <v>46129</v>
      </c>
      <c r="O75" s="7">
        <v>46096</v>
      </c>
      <c r="P75" s="7">
        <v>46157</v>
      </c>
      <c r="Q75" s="6" t="s">
        <v>43</v>
      </c>
      <c r="R75" s="8" t="s">
        <v>395</v>
      </c>
      <c r="S75" t="str">
        <f>HYPERLINK("https://docs.wto.org/imrd/directdoc.asp?DDFDocuments/t/G/TBTN26/JOR92.docx", "https://docs.wto.org/imrd/directdoc.asp?DDFDocuments/t/G/TBTN26/JOR92.docx")</f>
        <v>https://docs.wto.org/imrd/directdoc.asp?DDFDocuments/t/G/TBTN26/JOR92.docx</v>
      </c>
      <c r="T75" t="str">
        <f>HYPERLINK("https://docs.wto.org/imrd/directdoc.asp?DDFDocuments/u/G/TBTN26/JOR92.docx", "https://docs.wto.org/imrd/directdoc.asp?DDFDocuments/u/G/TBTN26/JOR92.docx")</f>
        <v>https://docs.wto.org/imrd/directdoc.asp?DDFDocuments/u/G/TBTN26/JOR92.docx</v>
      </c>
      <c r="U75" t="str">
        <f>HYPERLINK("https://docs.wto.org/imrd/directdoc.asp?DDFDocuments/v/G/TBTN26/JOR92.docx", "https://docs.wto.org/imrd/directdoc.asp?DDFDocuments/v/G/TBTN26/JOR92.docx")</f>
        <v>https://docs.wto.org/imrd/directdoc.asp?DDFDocuments/v/G/TBTN26/JOR92.docx</v>
      </c>
      <c r="V75" t="s">
        <v>45</v>
      </c>
      <c r="W75" t="s">
        <v>46</v>
      </c>
      <c r="X75" t="s">
        <v>46</v>
      </c>
      <c r="Y75" t="s">
        <v>46</v>
      </c>
      <c r="Z75" t="s">
        <v>46</v>
      </c>
      <c r="AA75" t="s">
        <v>46</v>
      </c>
      <c r="AB75" t="s">
        <v>46</v>
      </c>
      <c r="AC75" s="2" t="s">
        <v>396</v>
      </c>
      <c r="AD75" t="s">
        <v>41</v>
      </c>
      <c r="AE75" t="s">
        <v>41</v>
      </c>
      <c r="AF75" t="s">
        <v>41</v>
      </c>
      <c r="AG75" t="s">
        <v>41</v>
      </c>
      <c r="AH75" t="s">
        <v>41</v>
      </c>
      <c r="AI75" s="2" t="s">
        <v>41</v>
      </c>
    </row>
    <row r="76" spans="1:35" ht="29" x14ac:dyDescent="0.35">
      <c r="A76" s="8" t="s">
        <v>399</v>
      </c>
      <c r="B76" s="6" t="s">
        <v>73</v>
      </c>
      <c r="C76" s="7">
        <v>46069</v>
      </c>
      <c r="D76" s="9" t="str">
        <f>HYPERLINK("https://www.epingalert.org/en/Search?viewData= G/TBT/N/ARE/696, G/TBT/N/BHR/774, G/TBT/N/KWT/758, G/TBT/N/OMN/597, G/TBT/N/QAT/748, G/TBT/N/SAU/1430"," G/TBT/N/ARE/696, G/TBT/N/BHR/774, G/TBT/N/KWT/758, G/TBT/N/OMN/597, G/TBT/N/QAT/748, G/TBT/N/SAU/1430")</f>
        <v xml:space="preserve"> G/TBT/N/ARE/696, G/TBT/N/BHR/774, G/TBT/N/KWT/758, G/TBT/N/OMN/597, G/TBT/N/QAT/748, G/TBT/N/SAU/1430</v>
      </c>
      <c r="E76" s="8" t="s">
        <v>397</v>
      </c>
      <c r="F76" s="8" t="s">
        <v>398</v>
      </c>
      <c r="H76" s="8" t="s">
        <v>41</v>
      </c>
      <c r="I76" s="8" t="s">
        <v>400</v>
      </c>
      <c r="J76" s="8" t="s">
        <v>401</v>
      </c>
      <c r="K76" s="8" t="s">
        <v>41</v>
      </c>
      <c r="L76" s="8" t="s">
        <v>80</v>
      </c>
      <c r="M76" s="6"/>
      <c r="N76" s="7">
        <v>46129</v>
      </c>
      <c r="O76" s="7" t="s">
        <v>81</v>
      </c>
      <c r="P76" s="7" t="s">
        <v>81</v>
      </c>
      <c r="Q76" s="6" t="s">
        <v>43</v>
      </c>
      <c r="R76" s="8" t="s">
        <v>402</v>
      </c>
      <c r="S76" t="str">
        <f>HYPERLINK("https://docs.wto.org/imrd/directdoc.asp?DDFDocuments/t/G/TBTN26/ARE696.docx", "https://docs.wto.org/imrd/directdoc.asp?DDFDocuments/t/G/TBTN26/ARE696.docx")</f>
        <v>https://docs.wto.org/imrd/directdoc.asp?DDFDocuments/t/G/TBTN26/ARE696.docx</v>
      </c>
      <c r="T76" t="str">
        <f>HYPERLINK("https://docs.wto.org/imrd/directdoc.asp?DDFDocuments/u/G/TBTN26/ARE696.docx", "https://docs.wto.org/imrd/directdoc.asp?DDFDocuments/u/G/TBTN26/ARE696.docx")</f>
        <v>https://docs.wto.org/imrd/directdoc.asp?DDFDocuments/u/G/TBTN26/ARE696.docx</v>
      </c>
      <c r="U76" t="str">
        <f>HYPERLINK("https://docs.wto.org/imrd/directdoc.asp?DDFDocuments/v/G/TBTN26/ARE696.docx", "https://docs.wto.org/imrd/directdoc.asp?DDFDocuments/v/G/TBTN26/ARE696.docx")</f>
        <v>https://docs.wto.org/imrd/directdoc.asp?DDFDocuments/v/G/TBTN26/ARE696.docx</v>
      </c>
      <c r="V76" t="s">
        <v>45</v>
      </c>
      <c r="W76" t="s">
        <v>46</v>
      </c>
      <c r="X76" t="s">
        <v>46</v>
      </c>
      <c r="Y76" t="s">
        <v>46</v>
      </c>
      <c r="Z76" t="s">
        <v>46</v>
      </c>
      <c r="AA76" t="s">
        <v>46</v>
      </c>
      <c r="AB76" t="s">
        <v>46</v>
      </c>
      <c r="AC76" s="2" t="s">
        <v>41</v>
      </c>
      <c r="AD76" t="s">
        <v>41</v>
      </c>
      <c r="AE76" t="s">
        <v>41</v>
      </c>
      <c r="AF76" t="s">
        <v>41</v>
      </c>
      <c r="AG76" t="s">
        <v>41</v>
      </c>
      <c r="AH76" t="s">
        <v>41</v>
      </c>
      <c r="AI76" s="2" t="s">
        <v>41</v>
      </c>
    </row>
    <row r="77" spans="1:35" ht="29" x14ac:dyDescent="0.35">
      <c r="A77" s="8" t="s">
        <v>399</v>
      </c>
      <c r="B77" s="6" t="s">
        <v>106</v>
      </c>
      <c r="C77" s="7">
        <v>46069</v>
      </c>
      <c r="D77" s="9" t="str">
        <f>HYPERLINK("https://www.epingalert.org/en/Search?viewData= G/TBT/N/ARE/696, G/TBT/N/BHR/774, G/TBT/N/KWT/758, G/TBT/N/OMN/597, G/TBT/N/QAT/748, G/TBT/N/SAU/1430"," G/TBT/N/ARE/696, G/TBT/N/BHR/774, G/TBT/N/KWT/758, G/TBT/N/OMN/597, G/TBT/N/QAT/748, G/TBT/N/SAU/1430")</f>
        <v xml:space="preserve"> G/TBT/N/ARE/696, G/TBT/N/BHR/774, G/TBT/N/KWT/758, G/TBT/N/OMN/597, G/TBT/N/QAT/748, G/TBT/N/SAU/1430</v>
      </c>
      <c r="E77" s="8" t="s">
        <v>397</v>
      </c>
      <c r="F77" s="8" t="s">
        <v>398</v>
      </c>
      <c r="H77" s="8" t="s">
        <v>41</v>
      </c>
      <c r="I77" s="8" t="s">
        <v>400</v>
      </c>
      <c r="J77" s="8" t="s">
        <v>401</v>
      </c>
      <c r="K77" s="8" t="s">
        <v>41</v>
      </c>
      <c r="L77" s="8" t="s">
        <v>80</v>
      </c>
      <c r="M77" s="6"/>
      <c r="N77" s="7">
        <v>46129</v>
      </c>
      <c r="O77" s="7" t="s">
        <v>81</v>
      </c>
      <c r="P77" s="7" t="s">
        <v>81</v>
      </c>
      <c r="Q77" s="6" t="s">
        <v>43</v>
      </c>
      <c r="R77" s="8" t="s">
        <v>402</v>
      </c>
      <c r="S77" t="str">
        <f>HYPERLINK("https://docs.wto.org/imrd/directdoc.asp?DDFDocuments/t/G/TBTN26/ARE696.docx", "https://docs.wto.org/imrd/directdoc.asp?DDFDocuments/t/G/TBTN26/ARE696.docx")</f>
        <v>https://docs.wto.org/imrd/directdoc.asp?DDFDocuments/t/G/TBTN26/ARE696.docx</v>
      </c>
      <c r="T77" t="str">
        <f>HYPERLINK("https://docs.wto.org/imrd/directdoc.asp?DDFDocuments/u/G/TBTN26/ARE696.docx", "https://docs.wto.org/imrd/directdoc.asp?DDFDocuments/u/G/TBTN26/ARE696.docx")</f>
        <v>https://docs.wto.org/imrd/directdoc.asp?DDFDocuments/u/G/TBTN26/ARE696.docx</v>
      </c>
      <c r="U77" t="str">
        <f>HYPERLINK("https://docs.wto.org/imrd/directdoc.asp?DDFDocuments/v/G/TBTN26/ARE696.docx", "https://docs.wto.org/imrd/directdoc.asp?DDFDocuments/v/G/TBTN26/ARE696.docx")</f>
        <v>https://docs.wto.org/imrd/directdoc.asp?DDFDocuments/v/G/TBTN26/ARE696.docx</v>
      </c>
      <c r="V77" t="s">
        <v>45</v>
      </c>
      <c r="W77" t="s">
        <v>46</v>
      </c>
      <c r="X77" t="s">
        <v>46</v>
      </c>
      <c r="Y77" t="s">
        <v>46</v>
      </c>
      <c r="Z77" t="s">
        <v>46</v>
      </c>
      <c r="AA77" t="s">
        <v>46</v>
      </c>
      <c r="AB77" t="s">
        <v>46</v>
      </c>
      <c r="AC77" s="2" t="s">
        <v>41</v>
      </c>
      <c r="AD77" t="s">
        <v>41</v>
      </c>
      <c r="AE77" t="s">
        <v>41</v>
      </c>
      <c r="AF77" t="s">
        <v>41</v>
      </c>
      <c r="AG77" t="s">
        <v>41</v>
      </c>
      <c r="AH77" t="s">
        <v>41</v>
      </c>
      <c r="AI77" s="2" t="s">
        <v>41</v>
      </c>
    </row>
    <row r="78" spans="1:35" ht="43.5" x14ac:dyDescent="0.35">
      <c r="A78" s="8" t="s">
        <v>405</v>
      </c>
      <c r="B78" s="6" t="s">
        <v>390</v>
      </c>
      <c r="C78" s="7">
        <v>46069</v>
      </c>
      <c r="D78" s="9" t="str">
        <f>HYPERLINK("https://www.epingalert.org/en/Search?viewData= G/TBT/N/JOR/93"," G/TBT/N/JOR/93")</f>
        <v xml:space="preserve"> G/TBT/N/JOR/93</v>
      </c>
      <c r="E78" s="8" t="s">
        <v>403</v>
      </c>
      <c r="F78" s="8" t="s">
        <v>404</v>
      </c>
      <c r="H78" s="8" t="s">
        <v>41</v>
      </c>
      <c r="I78" s="8" t="s">
        <v>406</v>
      </c>
      <c r="J78" s="8" t="s">
        <v>407</v>
      </c>
      <c r="K78" s="8" t="s">
        <v>41</v>
      </c>
      <c r="L78" s="8" t="s">
        <v>80</v>
      </c>
      <c r="M78" s="6"/>
      <c r="N78" s="7">
        <v>46129</v>
      </c>
      <c r="O78" s="7">
        <v>46096</v>
      </c>
      <c r="P78" s="7">
        <v>46188</v>
      </c>
      <c r="Q78" s="6" t="s">
        <v>43</v>
      </c>
      <c r="R78" s="8" t="s">
        <v>408</v>
      </c>
      <c r="S78" t="str">
        <f>HYPERLINK("https://docs.wto.org/imrd/directdoc.asp?DDFDocuments/t/G/TBTN26/JOR93.docx", "https://docs.wto.org/imrd/directdoc.asp?DDFDocuments/t/G/TBTN26/JOR93.docx")</f>
        <v>https://docs.wto.org/imrd/directdoc.asp?DDFDocuments/t/G/TBTN26/JOR93.docx</v>
      </c>
      <c r="T78" t="str">
        <f>HYPERLINK("https://docs.wto.org/imrd/directdoc.asp?DDFDocuments/u/G/TBTN26/JOR93.docx", "https://docs.wto.org/imrd/directdoc.asp?DDFDocuments/u/G/TBTN26/JOR93.docx")</f>
        <v>https://docs.wto.org/imrd/directdoc.asp?DDFDocuments/u/G/TBTN26/JOR93.docx</v>
      </c>
      <c r="U78" t="str">
        <f>HYPERLINK("https://docs.wto.org/imrd/directdoc.asp?DDFDocuments/v/G/TBTN26/JOR93.docx", "https://docs.wto.org/imrd/directdoc.asp?DDFDocuments/v/G/TBTN26/JOR93.docx")</f>
        <v>https://docs.wto.org/imrd/directdoc.asp?DDFDocuments/v/G/TBTN26/JOR93.docx</v>
      </c>
      <c r="V78" t="s">
        <v>45</v>
      </c>
      <c r="W78" t="s">
        <v>46</v>
      </c>
      <c r="X78" t="s">
        <v>46</v>
      </c>
      <c r="Y78" t="s">
        <v>46</v>
      </c>
      <c r="Z78" t="s">
        <v>46</v>
      </c>
      <c r="AA78" t="s">
        <v>46</v>
      </c>
      <c r="AB78" t="s">
        <v>46</v>
      </c>
      <c r="AC78" s="2" t="s">
        <v>409</v>
      </c>
      <c r="AD78" t="s">
        <v>41</v>
      </c>
      <c r="AE78" t="s">
        <v>41</v>
      </c>
      <c r="AF78" t="s">
        <v>41</v>
      </c>
      <c r="AG78" t="s">
        <v>41</v>
      </c>
      <c r="AH78" t="s">
        <v>41</v>
      </c>
      <c r="AI78" s="2" t="s">
        <v>41</v>
      </c>
    </row>
    <row r="79" spans="1:35" ht="29" x14ac:dyDescent="0.35">
      <c r="A79" s="8" t="s">
        <v>399</v>
      </c>
      <c r="B79" s="6" t="s">
        <v>95</v>
      </c>
      <c r="C79" s="7">
        <v>46069</v>
      </c>
      <c r="D79" s="9" t="str">
        <f>HYPERLINK("https://www.epingalert.org/en/Search?viewData= G/TBT/N/ARE/696, G/TBT/N/BHR/774, G/TBT/N/KWT/758, G/TBT/N/OMN/597, G/TBT/N/QAT/748, G/TBT/N/SAU/1430"," G/TBT/N/ARE/696, G/TBT/N/BHR/774, G/TBT/N/KWT/758, G/TBT/N/OMN/597, G/TBT/N/QAT/748, G/TBT/N/SAU/1430")</f>
        <v xml:space="preserve"> G/TBT/N/ARE/696, G/TBT/N/BHR/774, G/TBT/N/KWT/758, G/TBT/N/OMN/597, G/TBT/N/QAT/748, G/TBT/N/SAU/1430</v>
      </c>
      <c r="E79" s="8" t="s">
        <v>397</v>
      </c>
      <c r="F79" s="8" t="s">
        <v>398</v>
      </c>
      <c r="H79" s="8" t="s">
        <v>41</v>
      </c>
      <c r="I79" s="8" t="s">
        <v>400</v>
      </c>
      <c r="J79" s="8" t="s">
        <v>401</v>
      </c>
      <c r="K79" s="8" t="s">
        <v>41</v>
      </c>
      <c r="L79" s="8" t="s">
        <v>80</v>
      </c>
      <c r="M79" s="6"/>
      <c r="N79" s="7">
        <v>46129</v>
      </c>
      <c r="O79" s="7" t="s">
        <v>81</v>
      </c>
      <c r="P79" s="7" t="s">
        <v>81</v>
      </c>
      <c r="Q79" s="6" t="s">
        <v>43</v>
      </c>
      <c r="R79" s="8" t="s">
        <v>402</v>
      </c>
      <c r="S79" t="str">
        <f>HYPERLINK("https://docs.wto.org/imrd/directdoc.asp?DDFDocuments/t/G/TBTN26/ARE696.docx", "https://docs.wto.org/imrd/directdoc.asp?DDFDocuments/t/G/TBTN26/ARE696.docx")</f>
        <v>https://docs.wto.org/imrd/directdoc.asp?DDFDocuments/t/G/TBTN26/ARE696.docx</v>
      </c>
      <c r="T79" t="str">
        <f>HYPERLINK("https://docs.wto.org/imrd/directdoc.asp?DDFDocuments/u/G/TBTN26/ARE696.docx", "https://docs.wto.org/imrd/directdoc.asp?DDFDocuments/u/G/TBTN26/ARE696.docx")</f>
        <v>https://docs.wto.org/imrd/directdoc.asp?DDFDocuments/u/G/TBTN26/ARE696.docx</v>
      </c>
      <c r="U79" t="str">
        <f>HYPERLINK("https://docs.wto.org/imrd/directdoc.asp?DDFDocuments/v/G/TBTN26/ARE696.docx", "https://docs.wto.org/imrd/directdoc.asp?DDFDocuments/v/G/TBTN26/ARE696.docx")</f>
        <v>https://docs.wto.org/imrd/directdoc.asp?DDFDocuments/v/G/TBTN26/ARE696.docx</v>
      </c>
      <c r="V79" t="s">
        <v>45</v>
      </c>
      <c r="W79" t="s">
        <v>46</v>
      </c>
      <c r="X79" t="s">
        <v>46</v>
      </c>
      <c r="Y79" t="s">
        <v>46</v>
      </c>
      <c r="Z79" t="s">
        <v>46</v>
      </c>
      <c r="AA79" t="s">
        <v>46</v>
      </c>
      <c r="AB79" t="s">
        <v>46</v>
      </c>
      <c r="AC79" s="2" t="s">
        <v>41</v>
      </c>
      <c r="AD79" t="s">
        <v>41</v>
      </c>
      <c r="AE79" t="s">
        <v>41</v>
      </c>
      <c r="AF79" t="s">
        <v>41</v>
      </c>
      <c r="AG79" t="s">
        <v>41</v>
      </c>
      <c r="AH79" t="s">
        <v>41</v>
      </c>
      <c r="AI79" s="2" t="s">
        <v>41</v>
      </c>
    </row>
    <row r="80" spans="1:35" ht="29" x14ac:dyDescent="0.35">
      <c r="A80" s="8" t="s">
        <v>399</v>
      </c>
      <c r="B80" s="6" t="s">
        <v>123</v>
      </c>
      <c r="C80" s="7">
        <v>46069</v>
      </c>
      <c r="D80" s="9" t="str">
        <f>HYPERLINK("https://www.epingalert.org/en/Search?viewData= G/TBT/N/ARE/696, G/TBT/N/BHR/774, G/TBT/N/KWT/758, G/TBT/N/OMN/597, G/TBT/N/QAT/748, G/TBT/N/SAU/1430"," G/TBT/N/ARE/696, G/TBT/N/BHR/774, G/TBT/N/KWT/758, G/TBT/N/OMN/597, G/TBT/N/QAT/748, G/TBT/N/SAU/1430")</f>
        <v xml:space="preserve"> G/TBT/N/ARE/696, G/TBT/N/BHR/774, G/TBT/N/KWT/758, G/TBT/N/OMN/597, G/TBT/N/QAT/748, G/TBT/N/SAU/1430</v>
      </c>
      <c r="E80" s="8" t="s">
        <v>397</v>
      </c>
      <c r="F80" s="8" t="s">
        <v>398</v>
      </c>
      <c r="H80" s="8" t="s">
        <v>41</v>
      </c>
      <c r="I80" s="8" t="s">
        <v>400</v>
      </c>
      <c r="J80" s="8" t="s">
        <v>401</v>
      </c>
      <c r="K80" s="8" t="s">
        <v>41</v>
      </c>
      <c r="L80" s="8" t="s">
        <v>80</v>
      </c>
      <c r="M80" s="6"/>
      <c r="N80" s="7">
        <v>46129</v>
      </c>
      <c r="O80" s="7" t="s">
        <v>81</v>
      </c>
      <c r="P80" s="7" t="s">
        <v>81</v>
      </c>
      <c r="Q80" s="6" t="s">
        <v>43</v>
      </c>
      <c r="R80" s="8" t="s">
        <v>402</v>
      </c>
      <c r="S80" t="str">
        <f>HYPERLINK("https://docs.wto.org/imrd/directdoc.asp?DDFDocuments/t/G/TBTN26/ARE696.docx", "https://docs.wto.org/imrd/directdoc.asp?DDFDocuments/t/G/TBTN26/ARE696.docx")</f>
        <v>https://docs.wto.org/imrd/directdoc.asp?DDFDocuments/t/G/TBTN26/ARE696.docx</v>
      </c>
      <c r="T80" t="str">
        <f>HYPERLINK("https://docs.wto.org/imrd/directdoc.asp?DDFDocuments/u/G/TBTN26/ARE696.docx", "https://docs.wto.org/imrd/directdoc.asp?DDFDocuments/u/G/TBTN26/ARE696.docx")</f>
        <v>https://docs.wto.org/imrd/directdoc.asp?DDFDocuments/u/G/TBTN26/ARE696.docx</v>
      </c>
      <c r="U80" t="str">
        <f>HYPERLINK("https://docs.wto.org/imrd/directdoc.asp?DDFDocuments/v/G/TBTN26/ARE696.docx", "https://docs.wto.org/imrd/directdoc.asp?DDFDocuments/v/G/TBTN26/ARE696.docx")</f>
        <v>https://docs.wto.org/imrd/directdoc.asp?DDFDocuments/v/G/TBTN26/ARE696.docx</v>
      </c>
      <c r="V80" t="s">
        <v>45</v>
      </c>
      <c r="W80" t="s">
        <v>46</v>
      </c>
      <c r="X80" t="s">
        <v>46</v>
      </c>
      <c r="Y80" t="s">
        <v>46</v>
      </c>
      <c r="Z80" t="s">
        <v>46</v>
      </c>
      <c r="AA80" t="s">
        <v>46</v>
      </c>
      <c r="AB80" t="s">
        <v>46</v>
      </c>
      <c r="AC80" s="2" t="s">
        <v>41</v>
      </c>
      <c r="AD80" t="s">
        <v>41</v>
      </c>
      <c r="AE80" t="s">
        <v>41</v>
      </c>
      <c r="AF80" t="s">
        <v>41</v>
      </c>
      <c r="AG80" t="s">
        <v>41</v>
      </c>
      <c r="AH80" t="s">
        <v>41</v>
      </c>
      <c r="AI80" s="2" t="s">
        <v>41</v>
      </c>
    </row>
    <row r="81" spans="1:35" ht="29" x14ac:dyDescent="0.35">
      <c r="A81" s="8" t="s">
        <v>399</v>
      </c>
      <c r="B81" s="6" t="s">
        <v>85</v>
      </c>
      <c r="C81" s="7">
        <v>46069</v>
      </c>
      <c r="D81" s="9" t="str">
        <f>HYPERLINK("https://www.epingalert.org/en/Search?viewData= G/TBT/N/ARE/696, G/TBT/N/BHR/774, G/TBT/N/KWT/758, G/TBT/N/OMN/597, G/TBT/N/QAT/748, G/TBT/N/SAU/1430"," G/TBT/N/ARE/696, G/TBT/N/BHR/774, G/TBT/N/KWT/758, G/TBT/N/OMN/597, G/TBT/N/QAT/748, G/TBT/N/SAU/1430")</f>
        <v xml:space="preserve"> G/TBT/N/ARE/696, G/TBT/N/BHR/774, G/TBT/N/KWT/758, G/TBT/N/OMN/597, G/TBT/N/QAT/748, G/TBT/N/SAU/1430</v>
      </c>
      <c r="E81" s="8" t="s">
        <v>397</v>
      </c>
      <c r="F81" s="8" t="s">
        <v>398</v>
      </c>
      <c r="H81" s="8" t="s">
        <v>41</v>
      </c>
      <c r="I81" s="8" t="s">
        <v>400</v>
      </c>
      <c r="J81" s="8" t="s">
        <v>401</v>
      </c>
      <c r="K81" s="8" t="s">
        <v>41</v>
      </c>
      <c r="L81" s="8" t="s">
        <v>80</v>
      </c>
      <c r="M81" s="6"/>
      <c r="N81" s="7">
        <v>46129</v>
      </c>
      <c r="O81" s="7" t="s">
        <v>81</v>
      </c>
      <c r="P81" s="7" t="s">
        <v>81</v>
      </c>
      <c r="Q81" s="6" t="s">
        <v>43</v>
      </c>
      <c r="R81" s="8" t="s">
        <v>402</v>
      </c>
      <c r="S81" t="str">
        <f>HYPERLINK("https://docs.wto.org/imrd/directdoc.asp?DDFDocuments/t/G/TBTN26/ARE696.docx", "https://docs.wto.org/imrd/directdoc.asp?DDFDocuments/t/G/TBTN26/ARE696.docx")</f>
        <v>https://docs.wto.org/imrd/directdoc.asp?DDFDocuments/t/G/TBTN26/ARE696.docx</v>
      </c>
      <c r="T81" t="str">
        <f>HYPERLINK("https://docs.wto.org/imrd/directdoc.asp?DDFDocuments/u/G/TBTN26/ARE696.docx", "https://docs.wto.org/imrd/directdoc.asp?DDFDocuments/u/G/TBTN26/ARE696.docx")</f>
        <v>https://docs.wto.org/imrd/directdoc.asp?DDFDocuments/u/G/TBTN26/ARE696.docx</v>
      </c>
      <c r="U81" t="str">
        <f>HYPERLINK("https://docs.wto.org/imrd/directdoc.asp?DDFDocuments/v/G/TBTN26/ARE696.docx", "https://docs.wto.org/imrd/directdoc.asp?DDFDocuments/v/G/TBTN26/ARE696.docx")</f>
        <v>https://docs.wto.org/imrd/directdoc.asp?DDFDocuments/v/G/TBTN26/ARE696.docx</v>
      </c>
      <c r="V81" t="s">
        <v>45</v>
      </c>
      <c r="W81" t="s">
        <v>46</v>
      </c>
      <c r="X81" t="s">
        <v>46</v>
      </c>
      <c r="Y81" t="s">
        <v>46</v>
      </c>
      <c r="Z81" t="s">
        <v>46</v>
      </c>
      <c r="AA81" t="s">
        <v>46</v>
      </c>
      <c r="AB81" t="s">
        <v>46</v>
      </c>
      <c r="AC81" s="2" t="s">
        <v>41</v>
      </c>
      <c r="AD81" t="s">
        <v>41</v>
      </c>
      <c r="AE81" t="s">
        <v>41</v>
      </c>
      <c r="AF81" t="s">
        <v>41</v>
      </c>
      <c r="AG81" t="s">
        <v>41</v>
      </c>
      <c r="AH81" t="s">
        <v>41</v>
      </c>
      <c r="AI81" s="2" t="s">
        <v>41</v>
      </c>
    </row>
    <row r="82" spans="1:35" ht="58" x14ac:dyDescent="0.35">
      <c r="A82" s="8" t="s">
        <v>405</v>
      </c>
      <c r="B82" s="6" t="s">
        <v>390</v>
      </c>
      <c r="C82" s="7">
        <v>46069</v>
      </c>
      <c r="D82" s="9" t="str">
        <f>HYPERLINK("https://www.epingalert.org/en/Search?viewData= G/TBT/N/JOR/94"," G/TBT/N/JOR/94")</f>
        <v xml:space="preserve"> G/TBT/N/JOR/94</v>
      </c>
      <c r="E82" s="8" t="s">
        <v>410</v>
      </c>
      <c r="F82" s="8" t="s">
        <v>411</v>
      </c>
      <c r="H82" s="8" t="s">
        <v>41</v>
      </c>
      <c r="I82" s="8" t="s">
        <v>406</v>
      </c>
      <c r="J82" s="8" t="s">
        <v>407</v>
      </c>
      <c r="K82" s="8" t="s">
        <v>41</v>
      </c>
      <c r="L82" s="8" t="s">
        <v>80</v>
      </c>
      <c r="M82" s="6"/>
      <c r="N82" s="7">
        <v>46129</v>
      </c>
      <c r="O82" s="7">
        <v>46096</v>
      </c>
      <c r="P82" s="7">
        <v>46188</v>
      </c>
      <c r="Q82" s="6" t="s">
        <v>43</v>
      </c>
      <c r="R82" s="8" t="s">
        <v>412</v>
      </c>
      <c r="S82" t="str">
        <f>HYPERLINK("https://docs.wto.org/imrd/directdoc.asp?DDFDocuments/t/G/TBTN26/JOR94.docx", "https://docs.wto.org/imrd/directdoc.asp?DDFDocuments/t/G/TBTN26/JOR94.docx")</f>
        <v>https://docs.wto.org/imrd/directdoc.asp?DDFDocuments/t/G/TBTN26/JOR94.docx</v>
      </c>
      <c r="T82" t="str">
        <f>HYPERLINK("https://docs.wto.org/imrd/directdoc.asp?DDFDocuments/u/G/TBTN26/JOR94.docx", "https://docs.wto.org/imrd/directdoc.asp?DDFDocuments/u/G/TBTN26/JOR94.docx")</f>
        <v>https://docs.wto.org/imrd/directdoc.asp?DDFDocuments/u/G/TBTN26/JOR94.docx</v>
      </c>
      <c r="U82" t="str">
        <f>HYPERLINK("https://docs.wto.org/imrd/directdoc.asp?DDFDocuments/v/G/TBTN26/JOR94.docx", "https://docs.wto.org/imrd/directdoc.asp?DDFDocuments/v/G/TBTN26/JOR94.docx")</f>
        <v>https://docs.wto.org/imrd/directdoc.asp?DDFDocuments/v/G/TBTN26/JOR94.docx</v>
      </c>
      <c r="V82" t="s">
        <v>45</v>
      </c>
      <c r="W82" t="s">
        <v>46</v>
      </c>
      <c r="X82" t="s">
        <v>46</v>
      </c>
      <c r="Y82" t="s">
        <v>46</v>
      </c>
      <c r="Z82" t="s">
        <v>46</v>
      </c>
      <c r="AA82" t="s">
        <v>46</v>
      </c>
      <c r="AB82" t="s">
        <v>46</v>
      </c>
      <c r="AC82" s="2" t="s">
        <v>413</v>
      </c>
      <c r="AD82" t="s">
        <v>41</v>
      </c>
      <c r="AE82" t="s">
        <v>41</v>
      </c>
      <c r="AF82" t="s">
        <v>41</v>
      </c>
      <c r="AG82" t="s">
        <v>41</v>
      </c>
      <c r="AH82" t="s">
        <v>41</v>
      </c>
      <c r="AI82" s="2" t="s">
        <v>41</v>
      </c>
    </row>
    <row r="83" spans="1:35" ht="29" x14ac:dyDescent="0.35">
      <c r="A83" s="8" t="s">
        <v>399</v>
      </c>
      <c r="B83" s="6" t="s">
        <v>105</v>
      </c>
      <c r="C83" s="7">
        <v>46069</v>
      </c>
      <c r="D83" s="9" t="str">
        <f>HYPERLINK("https://www.epingalert.org/en/Search?viewData= G/TBT/N/ARE/696, G/TBT/N/BHR/774, G/TBT/N/KWT/758, G/TBT/N/OMN/597, G/TBT/N/QAT/748, G/TBT/N/SAU/1430"," G/TBT/N/ARE/696, G/TBT/N/BHR/774, G/TBT/N/KWT/758, G/TBT/N/OMN/597, G/TBT/N/QAT/748, G/TBT/N/SAU/1430")</f>
        <v xml:space="preserve"> G/TBT/N/ARE/696, G/TBT/N/BHR/774, G/TBT/N/KWT/758, G/TBT/N/OMN/597, G/TBT/N/QAT/748, G/TBT/N/SAU/1430</v>
      </c>
      <c r="E83" s="8" t="s">
        <v>397</v>
      </c>
      <c r="F83" s="8" t="s">
        <v>398</v>
      </c>
      <c r="H83" s="8" t="s">
        <v>41</v>
      </c>
      <c r="I83" s="8" t="s">
        <v>400</v>
      </c>
      <c r="J83" s="8" t="s">
        <v>401</v>
      </c>
      <c r="K83" s="8" t="s">
        <v>41</v>
      </c>
      <c r="L83" s="8" t="s">
        <v>80</v>
      </c>
      <c r="M83" s="6"/>
      <c r="N83" s="7">
        <v>46129</v>
      </c>
      <c r="O83" s="7" t="s">
        <v>81</v>
      </c>
      <c r="P83" s="7" t="s">
        <v>81</v>
      </c>
      <c r="Q83" s="6" t="s">
        <v>43</v>
      </c>
      <c r="R83" s="8" t="s">
        <v>402</v>
      </c>
      <c r="S83" t="str">
        <f>HYPERLINK("https://docs.wto.org/imrd/directdoc.asp?DDFDocuments/t/G/TBTN26/ARE696.docx", "https://docs.wto.org/imrd/directdoc.asp?DDFDocuments/t/G/TBTN26/ARE696.docx")</f>
        <v>https://docs.wto.org/imrd/directdoc.asp?DDFDocuments/t/G/TBTN26/ARE696.docx</v>
      </c>
      <c r="T83" t="str">
        <f>HYPERLINK("https://docs.wto.org/imrd/directdoc.asp?DDFDocuments/u/G/TBTN26/ARE696.docx", "https://docs.wto.org/imrd/directdoc.asp?DDFDocuments/u/G/TBTN26/ARE696.docx")</f>
        <v>https://docs.wto.org/imrd/directdoc.asp?DDFDocuments/u/G/TBTN26/ARE696.docx</v>
      </c>
      <c r="U83" t="str">
        <f>HYPERLINK("https://docs.wto.org/imrd/directdoc.asp?DDFDocuments/v/G/TBTN26/ARE696.docx", "https://docs.wto.org/imrd/directdoc.asp?DDFDocuments/v/G/TBTN26/ARE696.docx")</f>
        <v>https://docs.wto.org/imrd/directdoc.asp?DDFDocuments/v/G/TBTN26/ARE696.docx</v>
      </c>
      <c r="V83" t="s">
        <v>45</v>
      </c>
      <c r="W83" t="s">
        <v>46</v>
      </c>
      <c r="X83" t="s">
        <v>46</v>
      </c>
      <c r="Y83" t="s">
        <v>46</v>
      </c>
      <c r="Z83" t="s">
        <v>46</v>
      </c>
      <c r="AA83" t="s">
        <v>46</v>
      </c>
      <c r="AB83" t="s">
        <v>46</v>
      </c>
      <c r="AC83" s="2" t="s">
        <v>41</v>
      </c>
      <c r="AD83" t="s">
        <v>41</v>
      </c>
      <c r="AE83" t="s">
        <v>41</v>
      </c>
      <c r="AF83" t="s">
        <v>41</v>
      </c>
      <c r="AG83" t="s">
        <v>41</v>
      </c>
      <c r="AH83" t="s">
        <v>41</v>
      </c>
      <c r="AI83" s="2" t="s">
        <v>41</v>
      </c>
    </row>
    <row r="84" spans="1:35" ht="159.5" x14ac:dyDescent="0.35">
      <c r="A84" s="8" t="s">
        <v>416</v>
      </c>
      <c r="B84" s="6" t="s">
        <v>269</v>
      </c>
      <c r="C84" s="7">
        <v>46066</v>
      </c>
      <c r="D84" s="9" t="str">
        <f>HYPERLINK("https://www.epingalert.org/en/Search?viewData= G/TBT/N/KOR/1342"," G/TBT/N/KOR/1342")</f>
        <v xml:space="preserve"> G/TBT/N/KOR/1342</v>
      </c>
      <c r="E84" s="8" t="s">
        <v>414</v>
      </c>
      <c r="F84" s="8" t="s">
        <v>415</v>
      </c>
      <c r="H84" s="8" t="s">
        <v>41</v>
      </c>
      <c r="I84" s="8" t="s">
        <v>314</v>
      </c>
      <c r="J84" s="8" t="s">
        <v>417</v>
      </c>
      <c r="K84" s="8" t="s">
        <v>41</v>
      </c>
      <c r="L84" s="8" t="s">
        <v>41</v>
      </c>
      <c r="M84" s="6"/>
      <c r="N84" s="7">
        <v>46126</v>
      </c>
      <c r="O84" s="7">
        <v>46154</v>
      </c>
      <c r="P84" s="7">
        <v>46154</v>
      </c>
      <c r="Q84" s="6" t="s">
        <v>43</v>
      </c>
      <c r="R84" s="8" t="s">
        <v>418</v>
      </c>
      <c r="S84" t="str">
        <f>HYPERLINK("https://docs.wto.org/imrd/directdoc.asp?DDFDocuments/t/G/TBTN26/KOR1342.docx", "https://docs.wto.org/imrd/directdoc.asp?DDFDocuments/t/G/TBTN26/KOR1342.docx")</f>
        <v>https://docs.wto.org/imrd/directdoc.asp?DDFDocuments/t/G/TBTN26/KOR1342.docx</v>
      </c>
      <c r="T84" t="str">
        <f>HYPERLINK("https://docs.wto.org/imrd/directdoc.asp?DDFDocuments/u/G/TBTN26/KOR1342.docx", "https://docs.wto.org/imrd/directdoc.asp?DDFDocuments/u/G/TBTN26/KOR1342.docx")</f>
        <v>https://docs.wto.org/imrd/directdoc.asp?DDFDocuments/u/G/TBTN26/KOR1342.docx</v>
      </c>
      <c r="U84" t="str">
        <f>HYPERLINK("https://docs.wto.org/imrd/directdoc.asp?DDFDocuments/v/G/TBTN26/KOR1342.docx", "https://docs.wto.org/imrd/directdoc.asp?DDFDocuments/v/G/TBTN26/KOR1342.docx")</f>
        <v>https://docs.wto.org/imrd/directdoc.asp?DDFDocuments/v/G/TBTN26/KOR1342.docx</v>
      </c>
      <c r="V84" t="s">
        <v>45</v>
      </c>
      <c r="W84" t="s">
        <v>46</v>
      </c>
      <c r="X84" t="s">
        <v>46</v>
      </c>
      <c r="Y84" t="s">
        <v>46</v>
      </c>
      <c r="Z84" t="s">
        <v>46</v>
      </c>
      <c r="AA84" t="s">
        <v>46</v>
      </c>
      <c r="AB84" t="s">
        <v>46</v>
      </c>
      <c r="AC84" s="2" t="s">
        <v>419</v>
      </c>
      <c r="AD84" t="s">
        <v>41</v>
      </c>
      <c r="AE84" t="s">
        <v>41</v>
      </c>
      <c r="AF84" t="s">
        <v>41</v>
      </c>
      <c r="AG84" t="s">
        <v>41</v>
      </c>
      <c r="AH84" t="s">
        <v>41</v>
      </c>
      <c r="AI84" s="2" t="s">
        <v>41</v>
      </c>
    </row>
    <row r="85" spans="1:35" ht="261" x14ac:dyDescent="0.35">
      <c r="A85" s="8" t="s">
        <v>423</v>
      </c>
      <c r="B85" s="6" t="s">
        <v>420</v>
      </c>
      <c r="C85" s="7">
        <v>46066</v>
      </c>
      <c r="D85" s="9" t="str">
        <f>HYPERLINK("https://www.epingalert.org/en/Search?viewData= G/TBT/N/MEX/558"," G/TBT/N/MEX/558")</f>
        <v xml:space="preserve"> G/TBT/N/MEX/558</v>
      </c>
      <c r="E85" s="8" t="s">
        <v>421</v>
      </c>
      <c r="F85" s="8" t="s">
        <v>422</v>
      </c>
      <c r="H85" s="8" t="s">
        <v>41</v>
      </c>
      <c r="I85" s="8" t="s">
        <v>424</v>
      </c>
      <c r="J85" s="8" t="s">
        <v>325</v>
      </c>
      <c r="K85" s="8" t="s">
        <v>41</v>
      </c>
      <c r="L85" s="8" t="s">
        <v>41</v>
      </c>
      <c r="M85" s="6"/>
      <c r="N85" s="7">
        <v>46126</v>
      </c>
      <c r="O85" s="7" t="s">
        <v>81</v>
      </c>
      <c r="P85" s="7" t="s">
        <v>81</v>
      </c>
      <c r="Q85" s="6" t="s">
        <v>43</v>
      </c>
      <c r="R85" s="8" t="s">
        <v>425</v>
      </c>
      <c r="S85" t="str">
        <f>HYPERLINK("https://docs.wto.org/imrd/directdoc.asp?DDFDocuments/t/G/TBTN26/MEX558.docx", "https://docs.wto.org/imrd/directdoc.asp?DDFDocuments/t/G/TBTN26/MEX558.docx")</f>
        <v>https://docs.wto.org/imrd/directdoc.asp?DDFDocuments/t/G/TBTN26/MEX558.docx</v>
      </c>
      <c r="T85" t="str">
        <f>HYPERLINK("https://docs.wto.org/imrd/directdoc.asp?DDFDocuments/u/G/TBTN26/MEX558.docx", "https://docs.wto.org/imrd/directdoc.asp?DDFDocuments/u/G/TBTN26/MEX558.docx")</f>
        <v>https://docs.wto.org/imrd/directdoc.asp?DDFDocuments/u/G/TBTN26/MEX558.docx</v>
      </c>
      <c r="U85" t="str">
        <f>HYPERLINK("https://docs.wto.org/imrd/directdoc.asp?DDFDocuments/v/G/TBTN26/MEX558.docx", "https://docs.wto.org/imrd/directdoc.asp?DDFDocuments/v/G/TBTN26/MEX558.docx")</f>
        <v>https://docs.wto.org/imrd/directdoc.asp?DDFDocuments/v/G/TBTN26/MEX558.docx</v>
      </c>
      <c r="V85" t="s">
        <v>45</v>
      </c>
      <c r="W85" t="s">
        <v>46</v>
      </c>
      <c r="X85" t="s">
        <v>45</v>
      </c>
      <c r="Y85" t="s">
        <v>46</v>
      </c>
      <c r="Z85" t="s">
        <v>46</v>
      </c>
      <c r="AA85" t="s">
        <v>46</v>
      </c>
      <c r="AB85" t="s">
        <v>46</v>
      </c>
      <c r="AC85" s="2" t="s">
        <v>426</v>
      </c>
      <c r="AD85" t="s">
        <v>41</v>
      </c>
      <c r="AE85" t="s">
        <v>41</v>
      </c>
      <c r="AF85" t="s">
        <v>41</v>
      </c>
      <c r="AG85" t="s">
        <v>41</v>
      </c>
      <c r="AH85" t="s">
        <v>41</v>
      </c>
      <c r="AI85" s="2" t="s">
        <v>41</v>
      </c>
    </row>
    <row r="86" spans="1:35" ht="391.5" x14ac:dyDescent="0.35">
      <c r="A86" s="8" t="s">
        <v>416</v>
      </c>
      <c r="B86" s="6" t="s">
        <v>269</v>
      </c>
      <c r="C86" s="7">
        <v>46066</v>
      </c>
      <c r="D86" s="9" t="str">
        <f>HYPERLINK("https://www.epingalert.org/en/Search?viewData= G/TBT/N/KOR/1343"," G/TBT/N/KOR/1343")</f>
        <v xml:space="preserve"> G/TBT/N/KOR/1343</v>
      </c>
      <c r="E86" s="8" t="s">
        <v>427</v>
      </c>
      <c r="F86" s="8" t="s">
        <v>428</v>
      </c>
      <c r="H86" s="8" t="s">
        <v>41</v>
      </c>
      <c r="I86" s="8" t="s">
        <v>314</v>
      </c>
      <c r="J86" s="8" t="s">
        <v>417</v>
      </c>
      <c r="K86" s="8" t="s">
        <v>41</v>
      </c>
      <c r="L86" s="8" t="s">
        <v>41</v>
      </c>
      <c r="M86" s="6"/>
      <c r="N86" s="7">
        <v>46126</v>
      </c>
      <c r="O86" s="7">
        <v>46154</v>
      </c>
      <c r="P86" s="7">
        <v>46154</v>
      </c>
      <c r="Q86" s="6" t="s">
        <v>43</v>
      </c>
      <c r="R86" s="8" t="s">
        <v>429</v>
      </c>
      <c r="S86" t="str">
        <f>HYPERLINK("https://docs.wto.org/imrd/directdoc.asp?DDFDocuments/t/G/TBTN26/KOR1343.docx", "https://docs.wto.org/imrd/directdoc.asp?DDFDocuments/t/G/TBTN26/KOR1343.docx")</f>
        <v>https://docs.wto.org/imrd/directdoc.asp?DDFDocuments/t/G/TBTN26/KOR1343.docx</v>
      </c>
      <c r="T86" t="str">
        <f>HYPERLINK("https://docs.wto.org/imrd/directdoc.asp?DDFDocuments/u/G/TBTN26/KOR1343.docx", "https://docs.wto.org/imrd/directdoc.asp?DDFDocuments/u/G/TBTN26/KOR1343.docx")</f>
        <v>https://docs.wto.org/imrd/directdoc.asp?DDFDocuments/u/G/TBTN26/KOR1343.docx</v>
      </c>
      <c r="U86" t="str">
        <f>HYPERLINK("https://docs.wto.org/imrd/directdoc.asp?DDFDocuments/v/G/TBTN26/KOR1343.docx", "https://docs.wto.org/imrd/directdoc.asp?DDFDocuments/v/G/TBTN26/KOR1343.docx")</f>
        <v>https://docs.wto.org/imrd/directdoc.asp?DDFDocuments/v/G/TBTN26/KOR1343.docx</v>
      </c>
      <c r="V86" t="s">
        <v>45</v>
      </c>
      <c r="W86" t="s">
        <v>46</v>
      </c>
      <c r="X86" t="s">
        <v>46</v>
      </c>
      <c r="Y86" t="s">
        <v>46</v>
      </c>
      <c r="Z86" t="s">
        <v>46</v>
      </c>
      <c r="AA86" t="s">
        <v>46</v>
      </c>
      <c r="AB86" t="s">
        <v>46</v>
      </c>
      <c r="AC86" s="2" t="s">
        <v>430</v>
      </c>
      <c r="AD86" t="s">
        <v>41</v>
      </c>
      <c r="AE86" t="s">
        <v>41</v>
      </c>
      <c r="AF86" t="s">
        <v>41</v>
      </c>
      <c r="AG86" t="s">
        <v>41</v>
      </c>
      <c r="AH86" t="s">
        <v>41</v>
      </c>
      <c r="AI86" s="2" t="s">
        <v>41</v>
      </c>
    </row>
    <row r="87" spans="1:35" ht="58" x14ac:dyDescent="0.35">
      <c r="A87" s="8" t="s">
        <v>433</v>
      </c>
      <c r="B87" s="6" t="s">
        <v>337</v>
      </c>
      <c r="C87" s="7">
        <v>46066</v>
      </c>
      <c r="D87" s="9" t="str">
        <f>HYPERLINK("https://www.epingalert.org/en/Search?viewData= G/TBT/N/JPN/899"," G/TBT/N/JPN/899")</f>
        <v xml:space="preserve"> G/TBT/N/JPN/899</v>
      </c>
      <c r="E87" s="8" t="s">
        <v>431</v>
      </c>
      <c r="F87" s="8" t="s">
        <v>432</v>
      </c>
      <c r="H87" s="8" t="s">
        <v>41</v>
      </c>
      <c r="I87" s="8" t="s">
        <v>434</v>
      </c>
      <c r="J87" s="8" t="s">
        <v>78</v>
      </c>
      <c r="K87" s="8" t="s">
        <v>435</v>
      </c>
      <c r="L87" s="8" t="s">
        <v>41</v>
      </c>
      <c r="M87" s="6"/>
      <c r="N87" s="7">
        <v>46126</v>
      </c>
      <c r="O87" s="7" t="s">
        <v>436</v>
      </c>
      <c r="P87" s="7" t="s">
        <v>436</v>
      </c>
      <c r="Q87" s="6" t="s">
        <v>43</v>
      </c>
      <c r="R87" s="8" t="s">
        <v>437</v>
      </c>
      <c r="S87" t="str">
        <f>HYPERLINK("https://docs.wto.org/imrd/directdoc.asp?DDFDocuments/t/G/TBTN26/JPN899.docx", "https://docs.wto.org/imrd/directdoc.asp?DDFDocuments/t/G/TBTN26/JPN899.docx")</f>
        <v>https://docs.wto.org/imrd/directdoc.asp?DDFDocuments/t/G/TBTN26/JPN899.docx</v>
      </c>
      <c r="T87" t="str">
        <f>HYPERLINK("https://docs.wto.org/imrd/directdoc.asp?DDFDocuments/u/G/TBTN26/JPN899.docx", "https://docs.wto.org/imrd/directdoc.asp?DDFDocuments/u/G/TBTN26/JPN899.docx")</f>
        <v>https://docs.wto.org/imrd/directdoc.asp?DDFDocuments/u/G/TBTN26/JPN899.docx</v>
      </c>
      <c r="U87" t="str">
        <f>HYPERLINK("https://docs.wto.org/imrd/directdoc.asp?DDFDocuments/v/G/TBTN26/JPN899.docx", "https://docs.wto.org/imrd/directdoc.asp?DDFDocuments/v/G/TBTN26/JPN899.docx")</f>
        <v>https://docs.wto.org/imrd/directdoc.asp?DDFDocuments/v/G/TBTN26/JPN899.docx</v>
      </c>
      <c r="V87" t="s">
        <v>45</v>
      </c>
      <c r="W87" t="s">
        <v>46</v>
      </c>
      <c r="X87" t="s">
        <v>46</v>
      </c>
      <c r="Y87" t="s">
        <v>46</v>
      </c>
      <c r="Z87" t="s">
        <v>46</v>
      </c>
      <c r="AA87" t="s">
        <v>46</v>
      </c>
      <c r="AB87" t="s">
        <v>46</v>
      </c>
      <c r="AC87" s="2" t="s">
        <v>438</v>
      </c>
      <c r="AD87" t="s">
        <v>41</v>
      </c>
      <c r="AE87" t="s">
        <v>41</v>
      </c>
      <c r="AF87" t="s">
        <v>41</v>
      </c>
      <c r="AG87" t="s">
        <v>41</v>
      </c>
      <c r="AH87" t="s">
        <v>41</v>
      </c>
      <c r="AI87" s="2" t="s">
        <v>41</v>
      </c>
    </row>
    <row r="88" spans="1:35" ht="43.5" x14ac:dyDescent="0.35">
      <c r="A88" s="8" t="s">
        <v>441</v>
      </c>
      <c r="B88" s="6" t="s">
        <v>337</v>
      </c>
      <c r="C88" s="7">
        <v>46066</v>
      </c>
      <c r="D88" s="9" t="str">
        <f>HYPERLINK("https://www.epingalert.org/en/Search?viewData= G/TBT/N/JPN/900"," G/TBT/N/JPN/900")</f>
        <v xml:space="preserve"> G/TBT/N/JPN/900</v>
      </c>
      <c r="E88" s="8" t="s">
        <v>439</v>
      </c>
      <c r="F88" s="8" t="s">
        <v>440</v>
      </c>
      <c r="H88" s="8" t="s">
        <v>442</v>
      </c>
      <c r="I88" s="8" t="s">
        <v>273</v>
      </c>
      <c r="J88" s="8" t="s">
        <v>78</v>
      </c>
      <c r="K88" s="8" t="s">
        <v>443</v>
      </c>
      <c r="L88" s="8" t="s">
        <v>41</v>
      </c>
      <c r="M88" s="6"/>
      <c r="N88" s="7">
        <v>46096</v>
      </c>
      <c r="O88" s="7" t="s">
        <v>346</v>
      </c>
      <c r="P88" s="7" t="s">
        <v>346</v>
      </c>
      <c r="Q88" s="6" t="s">
        <v>43</v>
      </c>
      <c r="R88" s="8" t="s">
        <v>444</v>
      </c>
      <c r="S88" t="str">
        <f>HYPERLINK("https://docs.wto.org/imrd/directdoc.asp?DDFDocuments/t/G/TBTN26/JPN900.docx", "https://docs.wto.org/imrd/directdoc.asp?DDFDocuments/t/G/TBTN26/JPN900.docx")</f>
        <v>https://docs.wto.org/imrd/directdoc.asp?DDFDocuments/t/G/TBTN26/JPN900.docx</v>
      </c>
      <c r="T88" t="str">
        <f>HYPERLINK("https://docs.wto.org/imrd/directdoc.asp?DDFDocuments/u/G/TBTN26/JPN900.docx", "https://docs.wto.org/imrd/directdoc.asp?DDFDocuments/u/G/TBTN26/JPN900.docx")</f>
        <v>https://docs.wto.org/imrd/directdoc.asp?DDFDocuments/u/G/TBTN26/JPN900.docx</v>
      </c>
      <c r="U88" t="str">
        <f>HYPERLINK("https://docs.wto.org/imrd/directdoc.asp?DDFDocuments/v/G/TBTN26/JPN900.docx", "https://docs.wto.org/imrd/directdoc.asp?DDFDocuments/v/G/TBTN26/JPN900.docx")</f>
        <v>https://docs.wto.org/imrd/directdoc.asp?DDFDocuments/v/G/TBTN26/JPN900.docx</v>
      </c>
      <c r="V88" t="s">
        <v>45</v>
      </c>
      <c r="W88" t="s">
        <v>46</v>
      </c>
      <c r="X88" t="s">
        <v>46</v>
      </c>
      <c r="Y88" t="s">
        <v>46</v>
      </c>
      <c r="Z88" t="s">
        <v>46</v>
      </c>
      <c r="AA88" t="s">
        <v>46</v>
      </c>
      <c r="AB88" t="s">
        <v>46</v>
      </c>
      <c r="AC88" s="2" t="s">
        <v>445</v>
      </c>
      <c r="AD88" t="s">
        <v>41</v>
      </c>
      <c r="AE88" t="s">
        <v>41</v>
      </c>
      <c r="AF88" t="s">
        <v>41</v>
      </c>
      <c r="AG88" t="s">
        <v>41</v>
      </c>
      <c r="AH88" t="s">
        <v>41</v>
      </c>
      <c r="AI88" s="2" t="s">
        <v>41</v>
      </c>
    </row>
    <row r="89" spans="1:35" ht="188.5" x14ac:dyDescent="0.35">
      <c r="A89" s="8" t="s">
        <v>449</v>
      </c>
      <c r="B89" s="6" t="s">
        <v>446</v>
      </c>
      <c r="C89" s="7">
        <v>46065</v>
      </c>
      <c r="D89" s="9" t="str">
        <f>HYPERLINK("https://www.epingalert.org/en/Search?viewData= G/TBT/N/CZE/265"," G/TBT/N/CZE/265")</f>
        <v xml:space="preserve"> G/TBT/N/CZE/265</v>
      </c>
      <c r="E89" s="8" t="s">
        <v>447</v>
      </c>
      <c r="F89" s="8" t="s">
        <v>448</v>
      </c>
      <c r="H89" s="8" t="s">
        <v>41</v>
      </c>
      <c r="I89" s="8" t="s">
        <v>450</v>
      </c>
      <c r="J89" s="8" t="s">
        <v>451</v>
      </c>
      <c r="K89" s="8" t="s">
        <v>452</v>
      </c>
      <c r="L89" s="8" t="s">
        <v>41</v>
      </c>
      <c r="M89" s="6"/>
      <c r="N89" s="7">
        <v>46124</v>
      </c>
      <c r="O89" s="7">
        <v>46154</v>
      </c>
      <c r="P89" s="7">
        <v>46169</v>
      </c>
      <c r="Q89" s="6" t="s">
        <v>43</v>
      </c>
      <c r="R89" s="8" t="s">
        <v>453</v>
      </c>
      <c r="S89" t="str">
        <f>HYPERLINK("https://docs.wto.org/imrd/directdoc.asp?DDFDocuments/t/G/TBTN26/CZE265.docx", "https://docs.wto.org/imrd/directdoc.asp?DDFDocuments/t/G/TBTN26/CZE265.docx")</f>
        <v>https://docs.wto.org/imrd/directdoc.asp?DDFDocuments/t/G/TBTN26/CZE265.docx</v>
      </c>
      <c r="T89" t="str">
        <f>HYPERLINK("https://docs.wto.org/imrd/directdoc.asp?DDFDocuments/u/G/TBTN26/CZE265.docx", "https://docs.wto.org/imrd/directdoc.asp?DDFDocuments/u/G/TBTN26/CZE265.docx")</f>
        <v>https://docs.wto.org/imrd/directdoc.asp?DDFDocuments/u/G/TBTN26/CZE265.docx</v>
      </c>
      <c r="U89" t="str">
        <f>HYPERLINK("https://docs.wto.org/imrd/directdoc.asp?DDFDocuments/v/G/TBTN26/CZE265.docx", "https://docs.wto.org/imrd/directdoc.asp?DDFDocuments/v/G/TBTN26/CZE265.docx")</f>
        <v>https://docs.wto.org/imrd/directdoc.asp?DDFDocuments/v/G/TBTN26/CZE265.docx</v>
      </c>
      <c r="V89" t="s">
        <v>45</v>
      </c>
      <c r="W89" t="s">
        <v>46</v>
      </c>
      <c r="X89" t="s">
        <v>46</v>
      </c>
      <c r="Y89" t="s">
        <v>46</v>
      </c>
      <c r="Z89" t="s">
        <v>46</v>
      </c>
      <c r="AA89" t="s">
        <v>46</v>
      </c>
      <c r="AB89" t="s">
        <v>46</v>
      </c>
      <c r="AC89" s="2" t="s">
        <v>454</v>
      </c>
      <c r="AD89" t="s">
        <v>41</v>
      </c>
      <c r="AE89" t="s">
        <v>41</v>
      </c>
      <c r="AF89" t="s">
        <v>41</v>
      </c>
      <c r="AG89" t="s">
        <v>41</v>
      </c>
      <c r="AH89" t="s">
        <v>41</v>
      </c>
      <c r="AI89" s="2" t="s">
        <v>41</v>
      </c>
    </row>
    <row r="90" spans="1:35" ht="43.5" x14ac:dyDescent="0.35">
      <c r="A90" s="8" t="s">
        <v>393</v>
      </c>
      <c r="B90" s="6" t="s">
        <v>390</v>
      </c>
      <c r="C90" s="7">
        <v>46065</v>
      </c>
      <c r="D90" s="9" t="str">
        <f>HYPERLINK("https://www.epingalert.org/en/Search?viewData= G/TBT/N/JOR/91"," G/TBT/N/JOR/91")</f>
        <v xml:space="preserve"> G/TBT/N/JOR/91</v>
      </c>
      <c r="E90" s="8" t="s">
        <v>455</v>
      </c>
      <c r="F90" s="8" t="s">
        <v>456</v>
      </c>
      <c r="H90" s="8" t="s">
        <v>41</v>
      </c>
      <c r="I90" s="8" t="s">
        <v>394</v>
      </c>
      <c r="J90" s="8" t="s">
        <v>173</v>
      </c>
      <c r="K90" s="8" t="s">
        <v>41</v>
      </c>
      <c r="L90" s="8" t="s">
        <v>80</v>
      </c>
      <c r="M90" s="6"/>
      <c r="N90" s="7">
        <v>46125</v>
      </c>
      <c r="O90" s="7">
        <v>46096</v>
      </c>
      <c r="P90" s="7">
        <v>46157</v>
      </c>
      <c r="Q90" s="6" t="s">
        <v>43</v>
      </c>
      <c r="R90" s="8" t="s">
        <v>457</v>
      </c>
      <c r="S90" t="str">
        <f>HYPERLINK("https://docs.wto.org/imrd/directdoc.asp?DDFDocuments/t/G/TBTN26/JOR91.docx", "https://docs.wto.org/imrd/directdoc.asp?DDFDocuments/t/G/TBTN26/JOR91.docx")</f>
        <v>https://docs.wto.org/imrd/directdoc.asp?DDFDocuments/t/G/TBTN26/JOR91.docx</v>
      </c>
      <c r="T90" t="str">
        <f>HYPERLINK("https://docs.wto.org/imrd/directdoc.asp?DDFDocuments/u/G/TBTN26/JOR91.docx", "https://docs.wto.org/imrd/directdoc.asp?DDFDocuments/u/G/TBTN26/JOR91.docx")</f>
        <v>https://docs.wto.org/imrd/directdoc.asp?DDFDocuments/u/G/TBTN26/JOR91.docx</v>
      </c>
      <c r="U90" t="str">
        <f>HYPERLINK("https://docs.wto.org/imrd/directdoc.asp?DDFDocuments/v/G/TBTN26/JOR91.docx", "https://docs.wto.org/imrd/directdoc.asp?DDFDocuments/v/G/TBTN26/JOR91.docx")</f>
        <v>https://docs.wto.org/imrd/directdoc.asp?DDFDocuments/v/G/TBTN26/JOR91.docx</v>
      </c>
      <c r="V90" t="s">
        <v>45</v>
      </c>
      <c r="W90" t="s">
        <v>46</v>
      </c>
      <c r="X90" t="s">
        <v>46</v>
      </c>
      <c r="Y90" t="s">
        <v>46</v>
      </c>
      <c r="Z90" t="s">
        <v>46</v>
      </c>
      <c r="AA90" t="s">
        <v>46</v>
      </c>
      <c r="AB90" t="s">
        <v>46</v>
      </c>
      <c r="AC90" s="2" t="s">
        <v>458</v>
      </c>
      <c r="AD90" t="s">
        <v>41</v>
      </c>
      <c r="AE90" t="s">
        <v>41</v>
      </c>
      <c r="AF90" t="s">
        <v>41</v>
      </c>
      <c r="AG90" t="s">
        <v>41</v>
      </c>
      <c r="AH90" t="s">
        <v>41</v>
      </c>
      <c r="AI90" s="2" t="s">
        <v>41</v>
      </c>
    </row>
    <row r="91" spans="1:35" ht="246.5" x14ac:dyDescent="0.35">
      <c r="A91" s="8" t="s">
        <v>461</v>
      </c>
      <c r="B91" s="6" t="s">
        <v>64</v>
      </c>
      <c r="C91" s="7">
        <v>46065</v>
      </c>
      <c r="D91" s="9" t="str">
        <f>HYPERLINK("https://www.epingalert.org/en/Search?viewData= G/TBT/N/DNK/146"," G/TBT/N/DNK/146")</f>
        <v xml:space="preserve"> G/TBT/N/DNK/146</v>
      </c>
      <c r="E91" s="8" t="s">
        <v>459</v>
      </c>
      <c r="F91" s="8" t="s">
        <v>460</v>
      </c>
      <c r="H91" s="8" t="s">
        <v>462</v>
      </c>
      <c r="I91" s="8" t="s">
        <v>463</v>
      </c>
      <c r="J91" s="8" t="s">
        <v>325</v>
      </c>
      <c r="K91" s="8" t="s">
        <v>41</v>
      </c>
      <c r="L91" s="8" t="s">
        <v>464</v>
      </c>
      <c r="M91" s="6"/>
      <c r="N91" s="7">
        <v>46125</v>
      </c>
      <c r="O91" s="7">
        <v>46204</v>
      </c>
      <c r="P91" s="7">
        <v>46204</v>
      </c>
      <c r="Q91" s="6" t="s">
        <v>43</v>
      </c>
      <c r="R91" s="8" t="s">
        <v>465</v>
      </c>
      <c r="S91" t="str">
        <f>HYPERLINK("https://docs.wto.org/imrd/directdoc.asp?DDFDocuments/t/G/TBTN26/DNK146.docx", "https://docs.wto.org/imrd/directdoc.asp?DDFDocuments/t/G/TBTN26/DNK146.docx")</f>
        <v>https://docs.wto.org/imrd/directdoc.asp?DDFDocuments/t/G/TBTN26/DNK146.docx</v>
      </c>
      <c r="T91" t="str">
        <f>HYPERLINK("https://docs.wto.org/imrd/directdoc.asp?DDFDocuments/u/G/TBTN26/DNK146.docx", "https://docs.wto.org/imrd/directdoc.asp?DDFDocuments/u/G/TBTN26/DNK146.docx")</f>
        <v>https://docs.wto.org/imrd/directdoc.asp?DDFDocuments/u/G/TBTN26/DNK146.docx</v>
      </c>
      <c r="U91" t="str">
        <f>HYPERLINK("https://docs.wto.org/imrd/directdoc.asp?DDFDocuments/v/G/TBTN26/DNK146.docx", "https://docs.wto.org/imrd/directdoc.asp?DDFDocuments/v/G/TBTN26/DNK146.docx")</f>
        <v>https://docs.wto.org/imrd/directdoc.asp?DDFDocuments/v/G/TBTN26/DNK146.docx</v>
      </c>
      <c r="V91" t="s">
        <v>45</v>
      </c>
      <c r="W91" t="s">
        <v>46</v>
      </c>
      <c r="X91" t="s">
        <v>46</v>
      </c>
      <c r="Y91" t="s">
        <v>46</v>
      </c>
      <c r="Z91" t="s">
        <v>46</v>
      </c>
      <c r="AA91" t="s">
        <v>46</v>
      </c>
      <c r="AB91" t="s">
        <v>46</v>
      </c>
      <c r="AC91" s="2" t="s">
        <v>466</v>
      </c>
      <c r="AD91" t="s">
        <v>41</v>
      </c>
      <c r="AE91" t="s">
        <v>41</v>
      </c>
      <c r="AF91" t="s">
        <v>41</v>
      </c>
      <c r="AG91" t="s">
        <v>41</v>
      </c>
      <c r="AH91" t="s">
        <v>41</v>
      </c>
      <c r="AI91" s="2" t="s">
        <v>41</v>
      </c>
    </row>
    <row r="92" spans="1:35" ht="43.5" x14ac:dyDescent="0.35">
      <c r="A92" s="8" t="s">
        <v>470</v>
      </c>
      <c r="B92" s="6" t="s">
        <v>467</v>
      </c>
      <c r="C92" s="7">
        <v>46065</v>
      </c>
      <c r="D92" s="9" t="str">
        <f>HYPERLINK("https://www.epingalert.org/en/Search?viewData= G/TBT/N/IDN/184"," G/TBT/N/IDN/184")</f>
        <v xml:space="preserve"> G/TBT/N/IDN/184</v>
      </c>
      <c r="E92" s="8" t="s">
        <v>468</v>
      </c>
      <c r="F92" s="8" t="s">
        <v>469</v>
      </c>
      <c r="H92" s="8" t="s">
        <v>41</v>
      </c>
      <c r="I92" s="8" t="s">
        <v>471</v>
      </c>
      <c r="J92" s="8" t="s">
        <v>451</v>
      </c>
      <c r="K92" s="8" t="s">
        <v>41</v>
      </c>
      <c r="L92" s="8" t="s">
        <v>41</v>
      </c>
      <c r="M92" s="6"/>
      <c r="N92" s="7">
        <v>46095</v>
      </c>
      <c r="O92" s="7" t="s">
        <v>81</v>
      </c>
      <c r="P92" s="7" t="s">
        <v>472</v>
      </c>
      <c r="Q92" s="6" t="s">
        <v>43</v>
      </c>
      <c r="R92" s="8" t="s">
        <v>473</v>
      </c>
      <c r="S92" t="str">
        <f>HYPERLINK("https://docs.wto.org/imrd/directdoc.asp?DDFDocuments/t/G/TBTN26/IDN184.docx", "https://docs.wto.org/imrd/directdoc.asp?DDFDocuments/t/G/TBTN26/IDN184.docx")</f>
        <v>https://docs.wto.org/imrd/directdoc.asp?DDFDocuments/t/G/TBTN26/IDN184.docx</v>
      </c>
      <c r="T92" t="str">
        <f>HYPERLINK("https://docs.wto.org/imrd/directdoc.asp?DDFDocuments/u/G/TBTN26/IDN184.docx", "https://docs.wto.org/imrd/directdoc.asp?DDFDocuments/u/G/TBTN26/IDN184.docx")</f>
        <v>https://docs.wto.org/imrd/directdoc.asp?DDFDocuments/u/G/TBTN26/IDN184.docx</v>
      </c>
      <c r="U92" t="str">
        <f>HYPERLINK("https://docs.wto.org/imrd/directdoc.asp?DDFDocuments/v/G/TBTN26/IDN184.docx", "https://docs.wto.org/imrd/directdoc.asp?DDFDocuments/v/G/TBTN26/IDN184.docx")</f>
        <v>https://docs.wto.org/imrd/directdoc.asp?DDFDocuments/v/G/TBTN26/IDN184.docx</v>
      </c>
      <c r="V92" t="s">
        <v>45</v>
      </c>
      <c r="W92" t="s">
        <v>46</v>
      </c>
      <c r="X92" t="s">
        <v>46</v>
      </c>
      <c r="Y92" t="s">
        <v>46</v>
      </c>
      <c r="Z92" t="s">
        <v>46</v>
      </c>
      <c r="AA92" t="s">
        <v>46</v>
      </c>
      <c r="AB92" t="s">
        <v>46</v>
      </c>
      <c r="AC92" s="2" t="s">
        <v>474</v>
      </c>
      <c r="AD92" t="s">
        <v>41</v>
      </c>
      <c r="AE92" t="s">
        <v>41</v>
      </c>
      <c r="AF92" t="s">
        <v>41</v>
      </c>
      <c r="AG92" t="s">
        <v>41</v>
      </c>
      <c r="AH92" t="s">
        <v>41</v>
      </c>
      <c r="AI92" s="2" t="s">
        <v>41</v>
      </c>
    </row>
    <row r="93" spans="1:35" ht="72.5" x14ac:dyDescent="0.35">
      <c r="A93" s="8" t="s">
        <v>393</v>
      </c>
      <c r="B93" s="6" t="s">
        <v>390</v>
      </c>
      <c r="C93" s="7">
        <v>46065</v>
      </c>
      <c r="D93" s="9" t="str">
        <f>HYPERLINK("https://www.epingalert.org/en/Search?viewData= G/TBT/N/JOR/88"," G/TBT/N/JOR/88")</f>
        <v xml:space="preserve"> G/TBT/N/JOR/88</v>
      </c>
      <c r="E93" s="8" t="s">
        <v>475</v>
      </c>
      <c r="F93" s="8" t="s">
        <v>476</v>
      </c>
      <c r="H93" s="8" t="s">
        <v>41</v>
      </c>
      <c r="I93" s="8" t="s">
        <v>394</v>
      </c>
      <c r="J93" s="8" t="s">
        <v>173</v>
      </c>
      <c r="K93" s="8" t="s">
        <v>41</v>
      </c>
      <c r="L93" s="8" t="s">
        <v>80</v>
      </c>
      <c r="M93" s="6"/>
      <c r="N93" s="7">
        <v>46125</v>
      </c>
      <c r="O93" s="7">
        <v>46096</v>
      </c>
      <c r="P93" s="7">
        <v>46157</v>
      </c>
      <c r="Q93" s="6" t="s">
        <v>43</v>
      </c>
      <c r="R93" s="8" t="s">
        <v>477</v>
      </c>
      <c r="S93" t="str">
        <f>HYPERLINK("https://docs.wto.org/imrd/directdoc.asp?DDFDocuments/t/G/TBTN26/JOR88.docx", "https://docs.wto.org/imrd/directdoc.asp?DDFDocuments/t/G/TBTN26/JOR88.docx")</f>
        <v>https://docs.wto.org/imrd/directdoc.asp?DDFDocuments/t/G/TBTN26/JOR88.docx</v>
      </c>
      <c r="T93" t="str">
        <f>HYPERLINK("https://docs.wto.org/imrd/directdoc.asp?DDFDocuments/u/G/TBTN26/JOR88.docx", "https://docs.wto.org/imrd/directdoc.asp?DDFDocuments/u/G/TBTN26/JOR88.docx")</f>
        <v>https://docs.wto.org/imrd/directdoc.asp?DDFDocuments/u/G/TBTN26/JOR88.docx</v>
      </c>
      <c r="U93" t="str">
        <f>HYPERLINK("https://docs.wto.org/imrd/directdoc.asp?DDFDocuments/v/G/TBTN26/JOR88.docx", "https://docs.wto.org/imrd/directdoc.asp?DDFDocuments/v/G/TBTN26/JOR88.docx")</f>
        <v>https://docs.wto.org/imrd/directdoc.asp?DDFDocuments/v/G/TBTN26/JOR88.docx</v>
      </c>
      <c r="V93" t="s">
        <v>45</v>
      </c>
      <c r="W93" t="s">
        <v>46</v>
      </c>
      <c r="X93" t="s">
        <v>46</v>
      </c>
      <c r="Y93" t="s">
        <v>46</v>
      </c>
      <c r="Z93" t="s">
        <v>46</v>
      </c>
      <c r="AA93" t="s">
        <v>46</v>
      </c>
      <c r="AB93" t="s">
        <v>46</v>
      </c>
      <c r="AC93" s="2" t="s">
        <v>478</v>
      </c>
      <c r="AD93" t="s">
        <v>41</v>
      </c>
      <c r="AE93" t="s">
        <v>41</v>
      </c>
      <c r="AF93" t="s">
        <v>41</v>
      </c>
      <c r="AG93" t="s">
        <v>41</v>
      </c>
      <c r="AH93" t="s">
        <v>41</v>
      </c>
      <c r="AI93" s="2" t="s">
        <v>41</v>
      </c>
    </row>
    <row r="94" spans="1:35" ht="29" x14ac:dyDescent="0.35">
      <c r="A94" s="8" t="s">
        <v>393</v>
      </c>
      <c r="B94" s="6" t="s">
        <v>390</v>
      </c>
      <c r="C94" s="7">
        <v>46065</v>
      </c>
      <c r="D94" s="9" t="str">
        <f>HYPERLINK("https://www.epingalert.org/en/Search?viewData= G/TBT/N/JOR/90"," G/TBT/N/JOR/90")</f>
        <v xml:space="preserve"> G/TBT/N/JOR/90</v>
      </c>
      <c r="E94" s="8" t="s">
        <v>479</v>
      </c>
      <c r="F94" s="8" t="s">
        <v>480</v>
      </c>
      <c r="H94" s="8" t="s">
        <v>41</v>
      </c>
      <c r="I94" s="8" t="s">
        <v>394</v>
      </c>
      <c r="J94" s="8" t="s">
        <v>173</v>
      </c>
      <c r="K94" s="8" t="s">
        <v>41</v>
      </c>
      <c r="L94" s="8" t="s">
        <v>80</v>
      </c>
      <c r="M94" s="6"/>
      <c r="N94" s="7">
        <v>46125</v>
      </c>
      <c r="O94" s="7">
        <v>46096</v>
      </c>
      <c r="P94" s="7">
        <v>46157</v>
      </c>
      <c r="Q94" s="6" t="s">
        <v>43</v>
      </c>
      <c r="R94" s="8" t="s">
        <v>481</v>
      </c>
      <c r="S94" t="str">
        <f>HYPERLINK("https://docs.wto.org/imrd/directdoc.asp?DDFDocuments/t/G/TBTN26/JOR90.docx", "https://docs.wto.org/imrd/directdoc.asp?DDFDocuments/t/G/TBTN26/JOR90.docx")</f>
        <v>https://docs.wto.org/imrd/directdoc.asp?DDFDocuments/t/G/TBTN26/JOR90.docx</v>
      </c>
      <c r="T94" t="str">
        <f>HYPERLINK("https://docs.wto.org/imrd/directdoc.asp?DDFDocuments/u/G/TBTN26/JOR90.docx", "https://docs.wto.org/imrd/directdoc.asp?DDFDocuments/u/G/TBTN26/JOR90.docx")</f>
        <v>https://docs.wto.org/imrd/directdoc.asp?DDFDocuments/u/G/TBTN26/JOR90.docx</v>
      </c>
      <c r="U94" t="str">
        <f>HYPERLINK("https://docs.wto.org/imrd/directdoc.asp?DDFDocuments/v/G/TBTN26/JOR90.docx", "https://docs.wto.org/imrd/directdoc.asp?DDFDocuments/v/G/TBTN26/JOR90.docx")</f>
        <v>https://docs.wto.org/imrd/directdoc.asp?DDFDocuments/v/G/TBTN26/JOR90.docx</v>
      </c>
      <c r="V94" t="s">
        <v>45</v>
      </c>
      <c r="W94" t="s">
        <v>46</v>
      </c>
      <c r="X94" t="s">
        <v>46</v>
      </c>
      <c r="Y94" t="s">
        <v>46</v>
      </c>
      <c r="Z94" t="s">
        <v>46</v>
      </c>
      <c r="AA94" t="s">
        <v>46</v>
      </c>
      <c r="AB94" t="s">
        <v>46</v>
      </c>
      <c r="AC94" s="2" t="s">
        <v>482</v>
      </c>
      <c r="AD94" t="s">
        <v>41</v>
      </c>
      <c r="AE94" t="s">
        <v>41</v>
      </c>
      <c r="AF94" t="s">
        <v>41</v>
      </c>
      <c r="AG94" t="s">
        <v>41</v>
      </c>
      <c r="AH94" t="s">
        <v>41</v>
      </c>
      <c r="AI94" s="2" t="s">
        <v>41</v>
      </c>
    </row>
    <row r="95" spans="1:35" ht="43.5" x14ac:dyDescent="0.35">
      <c r="A95" s="8" t="s">
        <v>486</v>
      </c>
      <c r="B95" s="6" t="s">
        <v>483</v>
      </c>
      <c r="C95" s="7">
        <v>46065</v>
      </c>
      <c r="D95" s="9" t="str">
        <f>HYPERLINK("https://www.epingalert.org/en/Search?viewData= G/TBT/N/CRI/210"," G/TBT/N/CRI/210")</f>
        <v xml:space="preserve"> G/TBT/N/CRI/210</v>
      </c>
      <c r="E95" s="8" t="s">
        <v>484</v>
      </c>
      <c r="F95" s="8" t="s">
        <v>485</v>
      </c>
      <c r="H95" s="8" t="s">
        <v>487</v>
      </c>
      <c r="I95" s="8" t="s">
        <v>488</v>
      </c>
      <c r="J95" s="8" t="s">
        <v>489</v>
      </c>
      <c r="K95" s="8" t="s">
        <v>41</v>
      </c>
      <c r="L95" s="8" t="s">
        <v>102</v>
      </c>
      <c r="M95" s="6"/>
      <c r="N95" s="7">
        <v>46125</v>
      </c>
      <c r="O95" s="7" t="s">
        <v>490</v>
      </c>
      <c r="P95" s="7" t="s">
        <v>82</v>
      </c>
      <c r="Q95" s="6" t="s">
        <v>43</v>
      </c>
      <c r="R95" s="8" t="s">
        <v>491</v>
      </c>
      <c r="S95" t="str">
        <f>HYPERLINK("https://docs.wto.org/imrd/directdoc.asp?DDFDocuments/t/G/TBTN26/CRI210.docx", "https://docs.wto.org/imrd/directdoc.asp?DDFDocuments/t/G/TBTN26/CRI210.docx")</f>
        <v>https://docs.wto.org/imrd/directdoc.asp?DDFDocuments/t/G/TBTN26/CRI210.docx</v>
      </c>
      <c r="T95" t="str">
        <f>HYPERLINK("https://docs.wto.org/imrd/directdoc.asp?DDFDocuments/u/G/TBTN26/CRI210.docx", "https://docs.wto.org/imrd/directdoc.asp?DDFDocuments/u/G/TBTN26/CRI210.docx")</f>
        <v>https://docs.wto.org/imrd/directdoc.asp?DDFDocuments/u/G/TBTN26/CRI210.docx</v>
      </c>
      <c r="U95" t="str">
        <f>HYPERLINK("https://docs.wto.org/imrd/directdoc.asp?DDFDocuments/v/G/TBTN26/CRI210.docx", "https://docs.wto.org/imrd/directdoc.asp?DDFDocuments/v/G/TBTN26/CRI210.docx")</f>
        <v>https://docs.wto.org/imrd/directdoc.asp?DDFDocuments/v/G/TBTN26/CRI210.docx</v>
      </c>
      <c r="V95" t="s">
        <v>45</v>
      </c>
      <c r="W95" t="s">
        <v>46</v>
      </c>
      <c r="X95" t="s">
        <v>46</v>
      </c>
      <c r="Y95" t="s">
        <v>46</v>
      </c>
      <c r="Z95" t="s">
        <v>46</v>
      </c>
      <c r="AA95" t="s">
        <v>46</v>
      </c>
      <c r="AB95" t="s">
        <v>46</v>
      </c>
      <c r="AC95" s="2" t="s">
        <v>492</v>
      </c>
      <c r="AD95" t="s">
        <v>41</v>
      </c>
      <c r="AE95" t="s">
        <v>41</v>
      </c>
      <c r="AF95" t="s">
        <v>41</v>
      </c>
      <c r="AG95" t="s">
        <v>41</v>
      </c>
      <c r="AH95" t="s">
        <v>41</v>
      </c>
      <c r="AI95" s="2" t="s">
        <v>41</v>
      </c>
    </row>
    <row r="96" spans="1:35" ht="72.5" x14ac:dyDescent="0.35">
      <c r="A96" s="8" t="s">
        <v>496</v>
      </c>
      <c r="B96" s="6" t="s">
        <v>493</v>
      </c>
      <c r="C96" s="7">
        <v>46065</v>
      </c>
      <c r="D96" s="9" t="str">
        <f>HYPERLINK("https://www.epingalert.org/en/Search?viewData= G/TBT/N/CAN/771"," G/TBT/N/CAN/771")</f>
        <v xml:space="preserve"> G/TBT/N/CAN/771</v>
      </c>
      <c r="E96" s="8" t="s">
        <v>494</v>
      </c>
      <c r="F96" s="8" t="s">
        <v>495</v>
      </c>
      <c r="H96" s="8" t="s">
        <v>497</v>
      </c>
      <c r="I96" s="8" t="s">
        <v>273</v>
      </c>
      <c r="J96" s="8" t="s">
        <v>78</v>
      </c>
      <c r="K96" s="8" t="s">
        <v>498</v>
      </c>
      <c r="L96" s="8" t="s">
        <v>102</v>
      </c>
      <c r="M96" s="6"/>
      <c r="N96" s="7">
        <v>46130</v>
      </c>
      <c r="O96" s="7" t="s">
        <v>81</v>
      </c>
      <c r="P96" s="7" t="s">
        <v>81</v>
      </c>
      <c r="Q96" s="6" t="s">
        <v>43</v>
      </c>
      <c r="R96" s="8" t="s">
        <v>499</v>
      </c>
      <c r="S96" t="str">
        <f>HYPERLINK("https://docs.wto.org/imrd/directdoc.asp?DDFDocuments/t/G/TBTN26/CAN771.docx", "https://docs.wto.org/imrd/directdoc.asp?DDFDocuments/t/G/TBTN26/CAN771.docx")</f>
        <v>https://docs.wto.org/imrd/directdoc.asp?DDFDocuments/t/G/TBTN26/CAN771.docx</v>
      </c>
      <c r="T96" t="str">
        <f>HYPERLINK("https://docs.wto.org/imrd/directdoc.asp?DDFDocuments/u/G/TBTN26/CAN771.docx", "https://docs.wto.org/imrd/directdoc.asp?DDFDocuments/u/G/TBTN26/CAN771.docx")</f>
        <v>https://docs.wto.org/imrd/directdoc.asp?DDFDocuments/u/G/TBTN26/CAN771.docx</v>
      </c>
      <c r="U96" t="str">
        <f>HYPERLINK("https://docs.wto.org/imrd/directdoc.asp?DDFDocuments/v/G/TBTN26/CAN771.docx", "https://docs.wto.org/imrd/directdoc.asp?DDFDocuments/v/G/TBTN26/CAN771.docx")</f>
        <v>https://docs.wto.org/imrd/directdoc.asp?DDFDocuments/v/G/TBTN26/CAN771.docx</v>
      </c>
      <c r="V96" t="s">
        <v>45</v>
      </c>
      <c r="W96" t="s">
        <v>46</v>
      </c>
      <c r="X96" t="s">
        <v>46</v>
      </c>
      <c r="Y96" t="s">
        <v>46</v>
      </c>
      <c r="Z96" t="s">
        <v>46</v>
      </c>
      <c r="AA96" t="s">
        <v>46</v>
      </c>
      <c r="AB96" t="s">
        <v>46</v>
      </c>
      <c r="AC96" s="2" t="s">
        <v>500</v>
      </c>
      <c r="AD96" t="s">
        <v>41</v>
      </c>
      <c r="AE96" t="s">
        <v>41</v>
      </c>
      <c r="AF96" t="s">
        <v>41</v>
      </c>
      <c r="AG96" t="s">
        <v>41</v>
      </c>
      <c r="AH96" t="s">
        <v>41</v>
      </c>
      <c r="AI96" s="2" t="s">
        <v>41</v>
      </c>
    </row>
    <row r="97" spans="1:35" ht="116" x14ac:dyDescent="0.35">
      <c r="A97" s="8" t="s">
        <v>503</v>
      </c>
      <c r="B97" s="6" t="s">
        <v>34</v>
      </c>
      <c r="C97" s="7">
        <v>46065</v>
      </c>
      <c r="D97" s="9" t="str">
        <f>HYPERLINK("https://www.epingalert.org/en/Search?viewData= G/TBT/N/CHL/786"," G/TBT/N/CHL/786")</f>
        <v xml:space="preserve"> G/TBT/N/CHL/786</v>
      </c>
      <c r="E97" s="8" t="s">
        <v>501</v>
      </c>
      <c r="F97" s="8" t="s">
        <v>502</v>
      </c>
      <c r="H97" s="8" t="s">
        <v>41</v>
      </c>
      <c r="I97" s="8" t="s">
        <v>273</v>
      </c>
      <c r="J97" s="8" t="s">
        <v>325</v>
      </c>
      <c r="K97" s="8" t="s">
        <v>41</v>
      </c>
      <c r="L97" s="8" t="s">
        <v>102</v>
      </c>
      <c r="M97" s="6"/>
      <c r="N97" s="7">
        <v>46095</v>
      </c>
      <c r="O97" s="7" t="s">
        <v>42</v>
      </c>
      <c r="P97" s="7" t="s">
        <v>42</v>
      </c>
      <c r="Q97" s="6" t="s">
        <v>43</v>
      </c>
      <c r="R97" s="8" t="s">
        <v>504</v>
      </c>
      <c r="S97" t="str">
        <f>HYPERLINK("https://docs.wto.org/imrd/directdoc.asp?DDFDocuments/t/G/TBTN26/CHL786.docx", "https://docs.wto.org/imrd/directdoc.asp?DDFDocuments/t/G/TBTN26/CHL786.docx")</f>
        <v>https://docs.wto.org/imrd/directdoc.asp?DDFDocuments/t/G/TBTN26/CHL786.docx</v>
      </c>
      <c r="T97" t="str">
        <f>HYPERLINK("https://docs.wto.org/imrd/directdoc.asp?DDFDocuments/u/G/TBTN26/CHL786.docx", "https://docs.wto.org/imrd/directdoc.asp?DDFDocuments/u/G/TBTN26/CHL786.docx")</f>
        <v>https://docs.wto.org/imrd/directdoc.asp?DDFDocuments/u/G/TBTN26/CHL786.docx</v>
      </c>
      <c r="U97" t="str">
        <f>HYPERLINK("https://docs.wto.org/imrd/directdoc.asp?DDFDocuments/v/G/TBTN26/CHL786.docx", "https://docs.wto.org/imrd/directdoc.asp?DDFDocuments/v/G/TBTN26/CHL786.docx")</f>
        <v>https://docs.wto.org/imrd/directdoc.asp?DDFDocuments/v/G/TBTN26/CHL786.docx</v>
      </c>
      <c r="V97" t="s">
        <v>45</v>
      </c>
      <c r="W97" t="s">
        <v>46</v>
      </c>
      <c r="X97" t="s">
        <v>46</v>
      </c>
      <c r="Y97" t="s">
        <v>46</v>
      </c>
      <c r="Z97" t="s">
        <v>46</v>
      </c>
      <c r="AA97" t="s">
        <v>46</v>
      </c>
      <c r="AB97" t="s">
        <v>46</v>
      </c>
      <c r="AC97" s="2" t="s">
        <v>505</v>
      </c>
      <c r="AD97" t="s">
        <v>41</v>
      </c>
      <c r="AE97" t="s">
        <v>41</v>
      </c>
      <c r="AF97" t="s">
        <v>41</v>
      </c>
      <c r="AG97" t="s">
        <v>41</v>
      </c>
      <c r="AH97" t="s">
        <v>41</v>
      </c>
      <c r="AI97" s="2" t="s">
        <v>41</v>
      </c>
    </row>
    <row r="98" spans="1:35" ht="29" x14ac:dyDescent="0.35">
      <c r="A98" s="8" t="s">
        <v>393</v>
      </c>
      <c r="B98" s="6" t="s">
        <v>390</v>
      </c>
      <c r="C98" s="7">
        <v>46065</v>
      </c>
      <c r="D98" s="9" t="str">
        <f>HYPERLINK("https://www.epingalert.org/en/Search?viewData= G/TBT/N/JOR/89"," G/TBT/N/JOR/89")</f>
        <v xml:space="preserve"> G/TBT/N/JOR/89</v>
      </c>
      <c r="E98" s="8" t="s">
        <v>506</v>
      </c>
      <c r="F98" s="8" t="s">
        <v>507</v>
      </c>
      <c r="H98" s="8" t="s">
        <v>41</v>
      </c>
      <c r="I98" s="8" t="s">
        <v>394</v>
      </c>
      <c r="J98" s="8" t="s">
        <v>173</v>
      </c>
      <c r="K98" s="8" t="s">
        <v>41</v>
      </c>
      <c r="L98" s="8" t="s">
        <v>80</v>
      </c>
      <c r="M98" s="6"/>
      <c r="N98" s="7">
        <v>46125</v>
      </c>
      <c r="O98" s="7">
        <v>46096</v>
      </c>
      <c r="P98" s="7">
        <v>46157</v>
      </c>
      <c r="Q98" s="6" t="s">
        <v>43</v>
      </c>
      <c r="R98" s="8" t="s">
        <v>508</v>
      </c>
      <c r="S98" t="str">
        <f>HYPERLINK("https://docs.wto.org/imrd/directdoc.asp?DDFDocuments/t/G/TBTN26/JOR89.docx", "https://docs.wto.org/imrd/directdoc.asp?DDFDocuments/t/G/TBTN26/JOR89.docx")</f>
        <v>https://docs.wto.org/imrd/directdoc.asp?DDFDocuments/t/G/TBTN26/JOR89.docx</v>
      </c>
      <c r="T98" t="str">
        <f>HYPERLINK("https://docs.wto.org/imrd/directdoc.asp?DDFDocuments/u/G/TBTN26/JOR89.docx", "https://docs.wto.org/imrd/directdoc.asp?DDFDocuments/u/G/TBTN26/JOR89.docx")</f>
        <v>https://docs.wto.org/imrd/directdoc.asp?DDFDocuments/u/G/TBTN26/JOR89.docx</v>
      </c>
      <c r="U98" t="str">
        <f>HYPERLINK("https://docs.wto.org/imrd/directdoc.asp?DDFDocuments/v/G/TBTN26/JOR89.docx", "https://docs.wto.org/imrd/directdoc.asp?DDFDocuments/v/G/TBTN26/JOR89.docx")</f>
        <v>https://docs.wto.org/imrd/directdoc.asp?DDFDocuments/v/G/TBTN26/JOR89.docx</v>
      </c>
      <c r="V98" t="s">
        <v>45</v>
      </c>
      <c r="W98" t="s">
        <v>46</v>
      </c>
      <c r="X98" t="s">
        <v>46</v>
      </c>
      <c r="Y98" t="s">
        <v>46</v>
      </c>
      <c r="Z98" t="s">
        <v>46</v>
      </c>
      <c r="AA98" t="s">
        <v>46</v>
      </c>
      <c r="AB98" t="s">
        <v>46</v>
      </c>
      <c r="AC98" s="2" t="s">
        <v>509</v>
      </c>
      <c r="AD98" t="s">
        <v>41</v>
      </c>
      <c r="AE98" t="s">
        <v>41</v>
      </c>
      <c r="AF98" t="s">
        <v>41</v>
      </c>
      <c r="AG98" t="s">
        <v>41</v>
      </c>
      <c r="AH98" t="s">
        <v>41</v>
      </c>
      <c r="AI98" s="2" t="s">
        <v>41</v>
      </c>
    </row>
    <row r="99" spans="1:35" ht="261" x14ac:dyDescent="0.35">
      <c r="A99" s="8" t="s">
        <v>512</v>
      </c>
      <c r="B99" s="6" t="s">
        <v>64</v>
      </c>
      <c r="C99" s="7">
        <v>46064</v>
      </c>
      <c r="D99" s="9" t="str">
        <f>HYPERLINK("https://www.epingalert.org/en/Search?viewData= G/TBT/N/DNK/145"," G/TBT/N/DNK/145")</f>
        <v xml:space="preserve"> G/TBT/N/DNK/145</v>
      </c>
      <c r="E99" s="8" t="s">
        <v>510</v>
      </c>
      <c r="F99" s="8" t="s">
        <v>511</v>
      </c>
      <c r="H99" s="8" t="s">
        <v>41</v>
      </c>
      <c r="I99" s="8" t="s">
        <v>513</v>
      </c>
      <c r="J99" s="8" t="s">
        <v>70</v>
      </c>
      <c r="K99" s="8" t="s">
        <v>41</v>
      </c>
      <c r="L99" s="8" t="s">
        <v>41</v>
      </c>
      <c r="M99" s="6"/>
      <c r="N99" s="7">
        <v>46124</v>
      </c>
      <c r="O99" s="7">
        <v>46174</v>
      </c>
      <c r="P99" s="7">
        <v>46204</v>
      </c>
      <c r="Q99" s="6" t="s">
        <v>43</v>
      </c>
      <c r="R99" s="8" t="s">
        <v>514</v>
      </c>
      <c r="S99" t="str">
        <f>HYPERLINK("https://docs.wto.org/imrd/directdoc.asp?DDFDocuments/t/G/TBTN26/DNK145.docx", "https://docs.wto.org/imrd/directdoc.asp?DDFDocuments/t/G/TBTN26/DNK145.docx")</f>
        <v>https://docs.wto.org/imrd/directdoc.asp?DDFDocuments/t/G/TBTN26/DNK145.docx</v>
      </c>
      <c r="T99" t="str">
        <f>HYPERLINK("https://docs.wto.org/imrd/directdoc.asp?DDFDocuments/u/G/TBTN26/DNK145.docx", "https://docs.wto.org/imrd/directdoc.asp?DDFDocuments/u/G/TBTN26/DNK145.docx")</f>
        <v>https://docs.wto.org/imrd/directdoc.asp?DDFDocuments/u/G/TBTN26/DNK145.docx</v>
      </c>
      <c r="U99" t="str">
        <f>HYPERLINK("https://docs.wto.org/imrd/directdoc.asp?DDFDocuments/v/G/TBTN26/DNK145.docx", "https://docs.wto.org/imrd/directdoc.asp?DDFDocuments/v/G/TBTN26/DNK145.docx")</f>
        <v>https://docs.wto.org/imrd/directdoc.asp?DDFDocuments/v/G/TBTN26/DNK145.docx</v>
      </c>
      <c r="V99" t="s">
        <v>45</v>
      </c>
      <c r="W99" t="s">
        <v>46</v>
      </c>
      <c r="X99" t="s">
        <v>46</v>
      </c>
      <c r="Y99" t="s">
        <v>46</v>
      </c>
      <c r="Z99" t="s">
        <v>46</v>
      </c>
      <c r="AA99" t="s">
        <v>46</v>
      </c>
      <c r="AB99" t="s">
        <v>46</v>
      </c>
      <c r="AC99" s="2" t="s">
        <v>515</v>
      </c>
      <c r="AD99" t="s">
        <v>41</v>
      </c>
      <c r="AE99" t="s">
        <v>41</v>
      </c>
      <c r="AF99" t="s">
        <v>41</v>
      </c>
      <c r="AG99" t="s">
        <v>41</v>
      </c>
      <c r="AH99" t="s">
        <v>41</v>
      </c>
      <c r="AI99" s="2" t="s">
        <v>41</v>
      </c>
    </row>
    <row r="100" spans="1:35" ht="43.5" x14ac:dyDescent="0.35">
      <c r="A100" s="8" t="s">
        <v>518</v>
      </c>
      <c r="B100" s="6" t="s">
        <v>96</v>
      </c>
      <c r="C100" s="7">
        <v>46064</v>
      </c>
      <c r="D100" s="9" t="str">
        <f>HYPERLINK("https://www.epingalert.org/en/Search?viewData= G/TBT/N/KEN/1982"," G/TBT/N/KEN/1982")</f>
        <v xml:space="preserve"> G/TBT/N/KEN/1982</v>
      </c>
      <c r="E100" s="8" t="s">
        <v>516</v>
      </c>
      <c r="F100" s="8" t="s">
        <v>517</v>
      </c>
      <c r="H100" s="8" t="s">
        <v>41</v>
      </c>
      <c r="I100" s="8" t="s">
        <v>519</v>
      </c>
      <c r="J100" s="8" t="s">
        <v>520</v>
      </c>
      <c r="K100" s="8" t="s">
        <v>41</v>
      </c>
      <c r="L100" s="8" t="s">
        <v>80</v>
      </c>
      <c r="M100" s="6"/>
      <c r="N100" s="7">
        <v>46124</v>
      </c>
      <c r="O100" s="7" t="s">
        <v>521</v>
      </c>
      <c r="P100" s="7" t="s">
        <v>81</v>
      </c>
      <c r="Q100" s="6" t="s">
        <v>43</v>
      </c>
      <c r="R100" s="8" t="s">
        <v>522</v>
      </c>
      <c r="S100" t="str">
        <f>HYPERLINK("https://docs.wto.org/imrd/directdoc.asp?DDFDocuments/t/G/TBTN26/KEN1982.docx", "https://docs.wto.org/imrd/directdoc.asp?DDFDocuments/t/G/TBTN26/KEN1982.docx")</f>
        <v>https://docs.wto.org/imrd/directdoc.asp?DDFDocuments/t/G/TBTN26/KEN1982.docx</v>
      </c>
      <c r="T100" t="str">
        <f>HYPERLINK("https://docs.wto.org/imrd/directdoc.asp?DDFDocuments/u/G/TBTN26/KEN1982.docx", "https://docs.wto.org/imrd/directdoc.asp?DDFDocuments/u/G/TBTN26/KEN1982.docx")</f>
        <v>https://docs.wto.org/imrd/directdoc.asp?DDFDocuments/u/G/TBTN26/KEN1982.docx</v>
      </c>
      <c r="U100" t="str">
        <f>HYPERLINK("https://docs.wto.org/imrd/directdoc.asp?DDFDocuments/v/G/TBTN26/KEN1982.docx", "https://docs.wto.org/imrd/directdoc.asp?DDFDocuments/v/G/TBTN26/KEN1982.docx")</f>
        <v>https://docs.wto.org/imrd/directdoc.asp?DDFDocuments/v/G/TBTN26/KEN1982.docx</v>
      </c>
      <c r="V100" t="s">
        <v>45</v>
      </c>
      <c r="W100" t="s">
        <v>46</v>
      </c>
      <c r="X100" t="s">
        <v>46</v>
      </c>
      <c r="Y100" t="s">
        <v>46</v>
      </c>
      <c r="Z100" t="s">
        <v>46</v>
      </c>
      <c r="AA100" t="s">
        <v>46</v>
      </c>
      <c r="AB100" t="s">
        <v>46</v>
      </c>
      <c r="AC100" s="2" t="s">
        <v>523</v>
      </c>
      <c r="AD100" t="s">
        <v>41</v>
      </c>
      <c r="AE100" t="s">
        <v>41</v>
      </c>
      <c r="AF100" t="s">
        <v>41</v>
      </c>
      <c r="AG100" t="s">
        <v>41</v>
      </c>
      <c r="AH100" t="s">
        <v>41</v>
      </c>
      <c r="AI100" s="2" t="s">
        <v>41</v>
      </c>
    </row>
    <row r="101" spans="1:35" ht="232" x14ac:dyDescent="0.35">
      <c r="A101" s="8" t="s">
        <v>526</v>
      </c>
      <c r="B101" s="6" t="s">
        <v>212</v>
      </c>
      <c r="C101" s="7">
        <v>46064</v>
      </c>
      <c r="D101" s="9" t="str">
        <f>HYPERLINK("https://www.epingalert.org/en/Search?viewData= G/TBT/N/UGA/2313"," G/TBT/N/UGA/2313")</f>
        <v xml:space="preserve"> G/TBT/N/UGA/2313</v>
      </c>
      <c r="E101" s="8" t="s">
        <v>524</v>
      </c>
      <c r="F101" s="8" t="s">
        <v>525</v>
      </c>
      <c r="H101" s="8" t="s">
        <v>527</v>
      </c>
      <c r="I101" s="8" t="s">
        <v>528</v>
      </c>
      <c r="J101" s="8" t="s">
        <v>529</v>
      </c>
      <c r="K101" s="8" t="s">
        <v>41</v>
      </c>
      <c r="L101" s="8" t="s">
        <v>41</v>
      </c>
      <c r="M101" s="6"/>
      <c r="N101" s="7">
        <v>46124</v>
      </c>
      <c r="O101" s="7" t="s">
        <v>81</v>
      </c>
      <c r="P101" s="7" t="s">
        <v>81</v>
      </c>
      <c r="Q101" s="6" t="s">
        <v>43</v>
      </c>
      <c r="R101" s="8" t="s">
        <v>530</v>
      </c>
      <c r="S101" t="str">
        <f>HYPERLINK("https://docs.wto.org/imrd/directdoc.asp?DDFDocuments/t/G/TBTN26/UGA2313.docx", "https://docs.wto.org/imrd/directdoc.asp?DDFDocuments/t/G/TBTN26/UGA2313.docx")</f>
        <v>https://docs.wto.org/imrd/directdoc.asp?DDFDocuments/t/G/TBTN26/UGA2313.docx</v>
      </c>
      <c r="T101" t="str">
        <f>HYPERLINK("https://docs.wto.org/imrd/directdoc.asp?DDFDocuments/u/G/TBTN26/UGA2313.docx", "https://docs.wto.org/imrd/directdoc.asp?DDFDocuments/u/G/TBTN26/UGA2313.docx")</f>
        <v>https://docs.wto.org/imrd/directdoc.asp?DDFDocuments/u/G/TBTN26/UGA2313.docx</v>
      </c>
      <c r="U101" t="str">
        <f>HYPERLINK("https://docs.wto.org/imrd/directdoc.asp?DDFDocuments/v/G/TBTN26/UGA2313.docx", "https://docs.wto.org/imrd/directdoc.asp?DDFDocuments/v/G/TBTN26/UGA2313.docx")</f>
        <v>https://docs.wto.org/imrd/directdoc.asp?DDFDocuments/v/G/TBTN26/UGA2313.docx</v>
      </c>
      <c r="V101" t="s">
        <v>45</v>
      </c>
      <c r="W101" t="s">
        <v>46</v>
      </c>
      <c r="X101" t="s">
        <v>45</v>
      </c>
      <c r="Y101" t="s">
        <v>46</v>
      </c>
      <c r="Z101" t="s">
        <v>46</v>
      </c>
      <c r="AA101" t="s">
        <v>46</v>
      </c>
      <c r="AB101" t="s">
        <v>46</v>
      </c>
      <c r="AC101" s="2" t="s">
        <v>531</v>
      </c>
      <c r="AD101" t="s">
        <v>41</v>
      </c>
      <c r="AE101" t="s">
        <v>41</v>
      </c>
      <c r="AF101" t="s">
        <v>41</v>
      </c>
      <c r="AG101" t="s">
        <v>41</v>
      </c>
      <c r="AH101" t="s">
        <v>41</v>
      </c>
      <c r="AI101" s="2" t="s">
        <v>41</v>
      </c>
    </row>
    <row r="102" spans="1:35" ht="145" x14ac:dyDescent="0.35">
      <c r="A102" s="8" t="s">
        <v>534</v>
      </c>
      <c r="B102" s="6" t="s">
        <v>302</v>
      </c>
      <c r="C102" s="7">
        <v>46064</v>
      </c>
      <c r="D102" s="9" t="str">
        <f>HYPERLINK("https://www.epingalert.org/en/Search?viewData= G/TBT/N/USA/2261"," G/TBT/N/USA/2261")</f>
        <v xml:space="preserve"> G/TBT/N/USA/2261</v>
      </c>
      <c r="E102" s="8" t="s">
        <v>532</v>
      </c>
      <c r="F102" s="8" t="s">
        <v>533</v>
      </c>
      <c r="H102" s="8" t="s">
        <v>41</v>
      </c>
      <c r="I102" s="8" t="s">
        <v>535</v>
      </c>
      <c r="J102" s="8" t="s">
        <v>536</v>
      </c>
      <c r="K102" s="8" t="s">
        <v>41</v>
      </c>
      <c r="L102" s="8" t="s">
        <v>41</v>
      </c>
      <c r="M102" s="6"/>
      <c r="N102" s="7">
        <v>46125</v>
      </c>
      <c r="O102" s="7" t="s">
        <v>81</v>
      </c>
      <c r="P102" s="7" t="s">
        <v>81</v>
      </c>
      <c r="Q102" s="6" t="s">
        <v>43</v>
      </c>
      <c r="R102" s="8" t="s">
        <v>537</v>
      </c>
      <c r="S102" t="str">
        <f>HYPERLINK("https://docs.wto.org/imrd/directdoc.asp?DDFDocuments/t/G/TBTN26/USA2261.docx", "https://docs.wto.org/imrd/directdoc.asp?DDFDocuments/t/G/TBTN26/USA2261.docx")</f>
        <v>https://docs.wto.org/imrd/directdoc.asp?DDFDocuments/t/G/TBTN26/USA2261.docx</v>
      </c>
      <c r="T102" t="str">
        <f>HYPERLINK("https://docs.wto.org/imrd/directdoc.asp?DDFDocuments/u/G/TBTN26/USA2261.docx", "https://docs.wto.org/imrd/directdoc.asp?DDFDocuments/u/G/TBTN26/USA2261.docx")</f>
        <v>https://docs.wto.org/imrd/directdoc.asp?DDFDocuments/u/G/TBTN26/USA2261.docx</v>
      </c>
      <c r="U102" t="str">
        <f>HYPERLINK("https://docs.wto.org/imrd/directdoc.asp?DDFDocuments/v/G/TBTN26/USA2261.docx", "https://docs.wto.org/imrd/directdoc.asp?DDFDocuments/v/G/TBTN26/USA2261.docx")</f>
        <v>https://docs.wto.org/imrd/directdoc.asp?DDFDocuments/v/G/TBTN26/USA2261.docx</v>
      </c>
      <c r="V102" t="s">
        <v>45</v>
      </c>
      <c r="W102" t="s">
        <v>46</v>
      </c>
      <c r="X102" t="s">
        <v>46</v>
      </c>
      <c r="Y102" t="s">
        <v>46</v>
      </c>
      <c r="Z102" t="s">
        <v>46</v>
      </c>
      <c r="AA102" t="s">
        <v>46</v>
      </c>
      <c r="AB102" t="s">
        <v>46</v>
      </c>
      <c r="AC102" s="2" t="s">
        <v>538</v>
      </c>
      <c r="AD102" t="s">
        <v>41</v>
      </c>
      <c r="AE102" t="s">
        <v>41</v>
      </c>
      <c r="AF102" t="s">
        <v>41</v>
      </c>
      <c r="AG102" t="s">
        <v>41</v>
      </c>
      <c r="AH102" t="s">
        <v>41</v>
      </c>
      <c r="AI102" s="2" t="s">
        <v>41</v>
      </c>
    </row>
    <row r="103" spans="1:35" ht="145" x14ac:dyDescent="0.35">
      <c r="A103" s="8" t="s">
        <v>542</v>
      </c>
      <c r="B103" s="6" t="s">
        <v>539</v>
      </c>
      <c r="C103" s="7">
        <v>46064</v>
      </c>
      <c r="D103" s="9" t="str">
        <f>HYPERLINK("https://www.epingalert.org/en/Search?viewData= G/TBT/N/GTM/106"," G/TBT/N/GTM/106")</f>
        <v xml:space="preserve"> G/TBT/N/GTM/106</v>
      </c>
      <c r="E103" s="8" t="s">
        <v>540</v>
      </c>
      <c r="F103" s="8" t="s">
        <v>541</v>
      </c>
      <c r="H103" s="8" t="s">
        <v>543</v>
      </c>
      <c r="I103" s="8" t="s">
        <v>41</v>
      </c>
      <c r="J103" s="8" t="s">
        <v>325</v>
      </c>
      <c r="K103" s="8" t="s">
        <v>544</v>
      </c>
      <c r="L103" s="8" t="s">
        <v>41</v>
      </c>
      <c r="M103" s="6"/>
      <c r="N103" s="7">
        <v>46124</v>
      </c>
      <c r="O103" s="7">
        <v>46174</v>
      </c>
      <c r="P103" s="7">
        <v>46357</v>
      </c>
      <c r="Q103" s="6" t="s">
        <v>43</v>
      </c>
      <c r="R103" s="8" t="s">
        <v>545</v>
      </c>
      <c r="S103" t="str">
        <f>HYPERLINK("https://docs.wto.org/imrd/directdoc.asp?DDFDocuments/t/G/TBTN26/GTM106.docx", "https://docs.wto.org/imrd/directdoc.asp?DDFDocuments/t/G/TBTN26/GTM106.docx")</f>
        <v>https://docs.wto.org/imrd/directdoc.asp?DDFDocuments/t/G/TBTN26/GTM106.docx</v>
      </c>
      <c r="T103" t="str">
        <f>HYPERLINK("https://docs.wto.org/imrd/directdoc.asp?DDFDocuments/u/G/TBTN26/GTM106.docx", "https://docs.wto.org/imrd/directdoc.asp?DDFDocuments/u/G/TBTN26/GTM106.docx")</f>
        <v>https://docs.wto.org/imrd/directdoc.asp?DDFDocuments/u/G/TBTN26/GTM106.docx</v>
      </c>
      <c r="U103" t="str">
        <f>HYPERLINK("https://docs.wto.org/imrd/directdoc.asp?DDFDocuments/v/G/TBTN26/GTM106.docx", "https://docs.wto.org/imrd/directdoc.asp?DDFDocuments/v/G/TBTN26/GTM106.docx")</f>
        <v>https://docs.wto.org/imrd/directdoc.asp?DDFDocuments/v/G/TBTN26/GTM106.docx</v>
      </c>
      <c r="V103" t="s">
        <v>45</v>
      </c>
      <c r="W103" t="s">
        <v>46</v>
      </c>
      <c r="X103" t="s">
        <v>46</v>
      </c>
      <c r="Y103" t="s">
        <v>46</v>
      </c>
      <c r="Z103" t="s">
        <v>46</v>
      </c>
      <c r="AA103" t="s">
        <v>46</v>
      </c>
      <c r="AB103" t="s">
        <v>46</v>
      </c>
      <c r="AC103" s="2" t="s">
        <v>546</v>
      </c>
      <c r="AD103" t="s">
        <v>41</v>
      </c>
      <c r="AE103" t="s">
        <v>41</v>
      </c>
      <c r="AF103" t="s">
        <v>41</v>
      </c>
      <c r="AG103" t="s">
        <v>41</v>
      </c>
      <c r="AH103" t="s">
        <v>41</v>
      </c>
      <c r="AI103" s="2" t="s">
        <v>41</v>
      </c>
    </row>
    <row r="104" spans="1:35" ht="145" x14ac:dyDescent="0.35">
      <c r="A104" s="8" t="s">
        <v>549</v>
      </c>
      <c r="B104" s="6" t="s">
        <v>302</v>
      </c>
      <c r="C104" s="7">
        <v>46064</v>
      </c>
      <c r="D104" s="9" t="str">
        <f>HYPERLINK("https://www.epingalert.org/en/Search?viewData= G/TBT/N/USA/2260"," G/TBT/N/USA/2260")</f>
        <v xml:space="preserve"> G/TBT/N/USA/2260</v>
      </c>
      <c r="E104" s="8" t="s">
        <v>547</v>
      </c>
      <c r="F104" s="8" t="s">
        <v>548</v>
      </c>
      <c r="H104" s="8" t="s">
        <v>41</v>
      </c>
      <c r="I104" s="8" t="s">
        <v>550</v>
      </c>
      <c r="J104" s="8" t="s">
        <v>551</v>
      </c>
      <c r="K104" s="8" t="s">
        <v>41</v>
      </c>
      <c r="L104" s="8" t="s">
        <v>41</v>
      </c>
      <c r="M104" s="6"/>
      <c r="N104" s="7">
        <v>46105</v>
      </c>
      <c r="O104" s="7" t="s">
        <v>81</v>
      </c>
      <c r="P104" s="7" t="s">
        <v>81</v>
      </c>
      <c r="Q104" s="6" t="s">
        <v>43</v>
      </c>
      <c r="R104" s="8" t="s">
        <v>552</v>
      </c>
      <c r="S104" t="str">
        <f>HYPERLINK("https://docs.wto.org/imrd/directdoc.asp?DDFDocuments/t/G/TBTN26/USA2260.docx", "https://docs.wto.org/imrd/directdoc.asp?DDFDocuments/t/G/TBTN26/USA2260.docx")</f>
        <v>https://docs.wto.org/imrd/directdoc.asp?DDFDocuments/t/G/TBTN26/USA2260.docx</v>
      </c>
      <c r="T104" t="str">
        <f>HYPERLINK("https://docs.wto.org/imrd/directdoc.asp?DDFDocuments/u/G/TBTN26/USA2260.docx", "https://docs.wto.org/imrd/directdoc.asp?DDFDocuments/u/G/TBTN26/USA2260.docx")</f>
        <v>https://docs.wto.org/imrd/directdoc.asp?DDFDocuments/u/G/TBTN26/USA2260.docx</v>
      </c>
      <c r="U104" t="str">
        <f>HYPERLINK("https://docs.wto.org/imrd/directdoc.asp?DDFDocuments/v/G/TBTN26/USA2260.docx", "https://docs.wto.org/imrd/directdoc.asp?DDFDocuments/v/G/TBTN26/USA2260.docx")</f>
        <v>https://docs.wto.org/imrd/directdoc.asp?DDFDocuments/v/G/TBTN26/USA2260.docx</v>
      </c>
      <c r="V104" t="s">
        <v>46</v>
      </c>
      <c r="W104" t="s">
        <v>46</v>
      </c>
      <c r="X104" t="s">
        <v>46</v>
      </c>
      <c r="Y104" t="s">
        <v>46</v>
      </c>
      <c r="Z104" t="s">
        <v>46</v>
      </c>
      <c r="AA104" t="s">
        <v>46</v>
      </c>
      <c r="AB104" t="s">
        <v>45</v>
      </c>
      <c r="AC104" s="2" t="s">
        <v>553</v>
      </c>
      <c r="AD104" t="s">
        <v>41</v>
      </c>
      <c r="AE104" t="s">
        <v>41</v>
      </c>
      <c r="AF104" t="s">
        <v>41</v>
      </c>
      <c r="AG104" t="s">
        <v>41</v>
      </c>
      <c r="AH104" t="s">
        <v>41</v>
      </c>
      <c r="AI104" s="2" t="s">
        <v>41</v>
      </c>
    </row>
    <row r="105" spans="1:35" ht="58" x14ac:dyDescent="0.35">
      <c r="A105" s="8" t="s">
        <v>518</v>
      </c>
      <c r="B105" s="6" t="s">
        <v>96</v>
      </c>
      <c r="C105" s="7">
        <v>46064</v>
      </c>
      <c r="D105" s="9" t="str">
        <f>HYPERLINK("https://www.epingalert.org/en/Search?viewData= G/TBT/N/KEN/1983"," G/TBT/N/KEN/1983")</f>
        <v xml:space="preserve"> G/TBT/N/KEN/1983</v>
      </c>
      <c r="E105" s="8" t="s">
        <v>554</v>
      </c>
      <c r="F105" s="8" t="s">
        <v>555</v>
      </c>
      <c r="H105" s="8" t="s">
        <v>41</v>
      </c>
      <c r="I105" s="8" t="s">
        <v>519</v>
      </c>
      <c r="J105" s="8" t="s">
        <v>520</v>
      </c>
      <c r="K105" s="8" t="s">
        <v>41</v>
      </c>
      <c r="L105" s="8" t="s">
        <v>80</v>
      </c>
      <c r="M105" s="6"/>
      <c r="N105" s="7">
        <v>46124</v>
      </c>
      <c r="O105" s="7" t="s">
        <v>521</v>
      </c>
      <c r="P105" s="7" t="s">
        <v>81</v>
      </c>
      <c r="Q105" s="6" t="s">
        <v>43</v>
      </c>
      <c r="R105" s="8" t="s">
        <v>556</v>
      </c>
      <c r="S105" t="str">
        <f>HYPERLINK("https://docs.wto.org/imrd/directdoc.asp?DDFDocuments/t/G/TBTN26/KEN1983.docx", "https://docs.wto.org/imrd/directdoc.asp?DDFDocuments/t/G/TBTN26/KEN1983.docx")</f>
        <v>https://docs.wto.org/imrd/directdoc.asp?DDFDocuments/t/G/TBTN26/KEN1983.docx</v>
      </c>
      <c r="T105" t="str">
        <f>HYPERLINK("https://docs.wto.org/imrd/directdoc.asp?DDFDocuments/u/G/TBTN26/KEN1983.docx", "https://docs.wto.org/imrd/directdoc.asp?DDFDocuments/u/G/TBTN26/KEN1983.docx")</f>
        <v>https://docs.wto.org/imrd/directdoc.asp?DDFDocuments/u/G/TBTN26/KEN1983.docx</v>
      </c>
      <c r="U105" t="str">
        <f>HYPERLINK("https://docs.wto.org/imrd/directdoc.asp?DDFDocuments/v/G/TBTN26/KEN1983.docx", "https://docs.wto.org/imrd/directdoc.asp?DDFDocuments/v/G/TBTN26/KEN1983.docx")</f>
        <v>https://docs.wto.org/imrd/directdoc.asp?DDFDocuments/v/G/TBTN26/KEN1983.docx</v>
      </c>
      <c r="V105" t="s">
        <v>45</v>
      </c>
      <c r="W105" t="s">
        <v>46</v>
      </c>
      <c r="X105" t="s">
        <v>46</v>
      </c>
      <c r="Y105" t="s">
        <v>46</v>
      </c>
      <c r="Z105" t="s">
        <v>46</v>
      </c>
      <c r="AA105" t="s">
        <v>46</v>
      </c>
      <c r="AB105" t="s">
        <v>46</v>
      </c>
      <c r="AC105" s="2" t="s">
        <v>557</v>
      </c>
      <c r="AD105" t="s">
        <v>41</v>
      </c>
      <c r="AE105" t="s">
        <v>41</v>
      </c>
      <c r="AF105" t="s">
        <v>41</v>
      </c>
      <c r="AG105" t="s">
        <v>41</v>
      </c>
      <c r="AH105" t="s">
        <v>41</v>
      </c>
      <c r="AI105" s="2" t="s">
        <v>41</v>
      </c>
    </row>
    <row r="106" spans="1:35" ht="130.5" x14ac:dyDescent="0.35">
      <c r="A106" s="8" t="s">
        <v>561</v>
      </c>
      <c r="B106" s="6" t="s">
        <v>558</v>
      </c>
      <c r="C106" s="7">
        <v>46063</v>
      </c>
      <c r="D106" s="9" t="str">
        <f>HYPERLINK("https://www.epingalert.org/en/Search?viewData= G/TBT/N/CHN/2203"," G/TBT/N/CHN/2203")</f>
        <v xml:space="preserve"> G/TBT/N/CHN/2203</v>
      </c>
      <c r="E106" s="8" t="s">
        <v>559</v>
      </c>
      <c r="F106" s="8" t="s">
        <v>560</v>
      </c>
      <c r="H106" s="8" t="s">
        <v>562</v>
      </c>
      <c r="I106" s="8" t="s">
        <v>563</v>
      </c>
      <c r="J106" s="8" t="s">
        <v>564</v>
      </c>
      <c r="K106" s="8" t="s">
        <v>41</v>
      </c>
      <c r="L106" s="8" t="s">
        <v>41</v>
      </c>
      <c r="M106" s="6"/>
      <c r="N106" s="7">
        <v>46123</v>
      </c>
      <c r="O106" s="7" t="s">
        <v>81</v>
      </c>
      <c r="P106" s="7" t="s">
        <v>82</v>
      </c>
      <c r="Q106" s="6" t="s">
        <v>43</v>
      </c>
      <c r="R106" s="8" t="s">
        <v>565</v>
      </c>
      <c r="S106" t="str">
        <f>HYPERLINK("https://docs.wto.org/imrd/directdoc.asp?DDFDocuments/t/G/TBTN26/CHN2203.docx", "https://docs.wto.org/imrd/directdoc.asp?DDFDocuments/t/G/TBTN26/CHN2203.docx")</f>
        <v>https://docs.wto.org/imrd/directdoc.asp?DDFDocuments/t/G/TBTN26/CHN2203.docx</v>
      </c>
      <c r="T106" t="str">
        <f>HYPERLINK("https://docs.wto.org/imrd/directdoc.asp?DDFDocuments/u/G/TBTN26/CHN2203.docx", "https://docs.wto.org/imrd/directdoc.asp?DDFDocuments/u/G/TBTN26/CHN2203.docx")</f>
        <v>https://docs.wto.org/imrd/directdoc.asp?DDFDocuments/u/G/TBTN26/CHN2203.docx</v>
      </c>
      <c r="U106" t="str">
        <f>HYPERLINK("https://docs.wto.org/imrd/directdoc.asp?DDFDocuments/v/G/TBTN26/CHN2203.docx", "https://docs.wto.org/imrd/directdoc.asp?DDFDocuments/v/G/TBTN26/CHN2203.docx")</f>
        <v>https://docs.wto.org/imrd/directdoc.asp?DDFDocuments/v/G/TBTN26/CHN2203.docx</v>
      </c>
      <c r="V106" t="s">
        <v>45</v>
      </c>
      <c r="W106" t="s">
        <v>46</v>
      </c>
      <c r="X106" t="s">
        <v>46</v>
      </c>
      <c r="Y106" t="s">
        <v>46</v>
      </c>
      <c r="Z106" t="s">
        <v>46</v>
      </c>
      <c r="AA106" t="s">
        <v>46</v>
      </c>
      <c r="AB106" t="s">
        <v>46</v>
      </c>
      <c r="AC106" s="2" t="s">
        <v>41</v>
      </c>
      <c r="AD106" t="s">
        <v>41</v>
      </c>
      <c r="AE106" t="s">
        <v>41</v>
      </c>
      <c r="AF106" t="s">
        <v>41</v>
      </c>
      <c r="AG106" t="s">
        <v>41</v>
      </c>
      <c r="AH106" t="s">
        <v>41</v>
      </c>
      <c r="AI106" s="2" t="s">
        <v>41</v>
      </c>
    </row>
    <row r="107" spans="1:35" ht="87" x14ac:dyDescent="0.35">
      <c r="A107" s="8" t="s">
        <v>568</v>
      </c>
      <c r="B107" s="6" t="s">
        <v>493</v>
      </c>
      <c r="C107" s="7">
        <v>46063</v>
      </c>
      <c r="D107" s="9" t="str">
        <f>HYPERLINK("https://www.epingalert.org/en/Search?viewData= G/TBT/N/CAN/770"," G/TBT/N/CAN/770")</f>
        <v xml:space="preserve"> G/TBT/N/CAN/770</v>
      </c>
      <c r="E107" s="8" t="s">
        <v>566</v>
      </c>
      <c r="F107" s="8" t="s">
        <v>567</v>
      </c>
      <c r="H107" s="8" t="s">
        <v>569</v>
      </c>
      <c r="I107" s="8" t="s">
        <v>41</v>
      </c>
      <c r="J107" s="8" t="s">
        <v>78</v>
      </c>
      <c r="K107" s="8" t="s">
        <v>570</v>
      </c>
      <c r="L107" s="8" t="s">
        <v>41</v>
      </c>
      <c r="M107" s="6"/>
      <c r="N107" s="7">
        <v>46134</v>
      </c>
      <c r="O107" s="7" t="s">
        <v>571</v>
      </c>
      <c r="P107" s="7" t="s">
        <v>571</v>
      </c>
      <c r="Q107" s="6" t="s">
        <v>43</v>
      </c>
      <c r="R107" s="8" t="s">
        <v>572</v>
      </c>
      <c r="S107" t="str">
        <f>HYPERLINK("https://docs.wto.org/imrd/directdoc.asp?DDFDocuments/t/G/TBTN26/CAN770.docx", "https://docs.wto.org/imrd/directdoc.asp?DDFDocuments/t/G/TBTN26/CAN770.docx")</f>
        <v>https://docs.wto.org/imrd/directdoc.asp?DDFDocuments/t/G/TBTN26/CAN770.docx</v>
      </c>
      <c r="T107" t="str">
        <f>HYPERLINK("https://docs.wto.org/imrd/directdoc.asp?DDFDocuments/u/G/TBTN26/CAN770.docx", "https://docs.wto.org/imrd/directdoc.asp?DDFDocuments/u/G/TBTN26/CAN770.docx")</f>
        <v>https://docs.wto.org/imrd/directdoc.asp?DDFDocuments/u/G/TBTN26/CAN770.docx</v>
      </c>
      <c r="U107" t="str">
        <f>HYPERLINK("https://docs.wto.org/imrd/directdoc.asp?DDFDocuments/v/G/TBTN26/CAN770.docx", "https://docs.wto.org/imrd/directdoc.asp?DDFDocuments/v/G/TBTN26/CAN770.docx")</f>
        <v>https://docs.wto.org/imrd/directdoc.asp?DDFDocuments/v/G/TBTN26/CAN770.docx</v>
      </c>
      <c r="V107" t="s">
        <v>45</v>
      </c>
      <c r="W107" t="s">
        <v>46</v>
      </c>
      <c r="X107" t="s">
        <v>46</v>
      </c>
      <c r="Y107" t="s">
        <v>46</v>
      </c>
      <c r="Z107" t="s">
        <v>46</v>
      </c>
      <c r="AA107" t="s">
        <v>46</v>
      </c>
      <c r="AB107" t="s">
        <v>46</v>
      </c>
      <c r="AC107" s="2" t="s">
        <v>573</v>
      </c>
      <c r="AD107" t="s">
        <v>41</v>
      </c>
      <c r="AE107" t="s">
        <v>41</v>
      </c>
      <c r="AF107" t="s">
        <v>41</v>
      </c>
      <c r="AG107" t="s">
        <v>41</v>
      </c>
      <c r="AH107" t="s">
        <v>41</v>
      </c>
      <c r="AI107" s="2" t="s">
        <v>41</v>
      </c>
    </row>
    <row r="108" spans="1:35" ht="130.5" x14ac:dyDescent="0.35">
      <c r="A108" s="8" t="s">
        <v>561</v>
      </c>
      <c r="B108" s="6" t="s">
        <v>558</v>
      </c>
      <c r="C108" s="7">
        <v>46063</v>
      </c>
      <c r="D108" s="9" t="str">
        <f>HYPERLINK("https://www.epingalert.org/en/Search?viewData= G/TBT/N/CHN/2199"," G/TBT/N/CHN/2199")</f>
        <v xml:space="preserve"> G/TBT/N/CHN/2199</v>
      </c>
      <c r="E108" s="8" t="s">
        <v>574</v>
      </c>
      <c r="F108" s="8" t="s">
        <v>575</v>
      </c>
      <c r="H108" s="8" t="s">
        <v>562</v>
      </c>
      <c r="I108" s="8" t="s">
        <v>563</v>
      </c>
      <c r="J108" s="8" t="s">
        <v>576</v>
      </c>
      <c r="K108" s="8" t="s">
        <v>41</v>
      </c>
      <c r="L108" s="8" t="s">
        <v>41</v>
      </c>
      <c r="M108" s="6"/>
      <c r="N108" s="7">
        <v>46123</v>
      </c>
      <c r="O108" s="7" t="s">
        <v>81</v>
      </c>
      <c r="P108" s="7" t="s">
        <v>82</v>
      </c>
      <c r="Q108" s="6" t="s">
        <v>43</v>
      </c>
      <c r="R108" s="8" t="s">
        <v>577</v>
      </c>
      <c r="S108" t="str">
        <f>HYPERLINK("https://docs.wto.org/imrd/directdoc.asp?DDFDocuments/t/G/TBTN26/CHN2199.docx", "https://docs.wto.org/imrd/directdoc.asp?DDFDocuments/t/G/TBTN26/CHN2199.docx")</f>
        <v>https://docs.wto.org/imrd/directdoc.asp?DDFDocuments/t/G/TBTN26/CHN2199.docx</v>
      </c>
      <c r="T108" t="str">
        <f>HYPERLINK("https://docs.wto.org/imrd/directdoc.asp?DDFDocuments/u/G/TBTN26/CHN2199.docx", "https://docs.wto.org/imrd/directdoc.asp?DDFDocuments/u/G/TBTN26/CHN2199.docx")</f>
        <v>https://docs.wto.org/imrd/directdoc.asp?DDFDocuments/u/G/TBTN26/CHN2199.docx</v>
      </c>
      <c r="U108" t="str">
        <f>HYPERLINK("https://docs.wto.org/imrd/directdoc.asp?DDFDocuments/v/G/TBTN26/CHN2199.docx", "https://docs.wto.org/imrd/directdoc.asp?DDFDocuments/v/G/TBTN26/CHN2199.docx")</f>
        <v>https://docs.wto.org/imrd/directdoc.asp?DDFDocuments/v/G/TBTN26/CHN2199.docx</v>
      </c>
      <c r="V108" t="s">
        <v>45</v>
      </c>
      <c r="W108" t="s">
        <v>46</v>
      </c>
      <c r="X108" t="s">
        <v>46</v>
      </c>
      <c r="Y108" t="s">
        <v>46</v>
      </c>
      <c r="Z108" t="s">
        <v>46</v>
      </c>
      <c r="AA108" t="s">
        <v>46</v>
      </c>
      <c r="AB108" t="s">
        <v>46</v>
      </c>
      <c r="AC108" s="2" t="s">
        <v>41</v>
      </c>
      <c r="AD108" t="s">
        <v>41</v>
      </c>
      <c r="AE108" t="s">
        <v>41</v>
      </c>
      <c r="AF108" t="s">
        <v>41</v>
      </c>
      <c r="AG108" t="s">
        <v>41</v>
      </c>
      <c r="AH108" t="s">
        <v>41</v>
      </c>
      <c r="AI108" s="2" t="s">
        <v>41</v>
      </c>
    </row>
    <row r="109" spans="1:35" ht="116" x14ac:dyDescent="0.35">
      <c r="A109" s="8" t="s">
        <v>580</v>
      </c>
      <c r="B109" s="6" t="s">
        <v>48</v>
      </c>
      <c r="C109" s="7">
        <v>46063</v>
      </c>
      <c r="D109" s="9" t="str">
        <f>HYPERLINK("https://www.epingalert.org/en/Search?viewData= G/TBT/N/PHL/355"," G/TBT/N/PHL/355")</f>
        <v xml:space="preserve"> G/TBT/N/PHL/355</v>
      </c>
      <c r="E109" s="8" t="s">
        <v>578</v>
      </c>
      <c r="F109" s="8" t="s">
        <v>579</v>
      </c>
      <c r="H109" s="8" t="s">
        <v>41</v>
      </c>
      <c r="I109" s="8" t="s">
        <v>581</v>
      </c>
      <c r="J109" s="8" t="s">
        <v>325</v>
      </c>
      <c r="K109" s="8" t="s">
        <v>41</v>
      </c>
      <c r="L109" s="8" t="s">
        <v>80</v>
      </c>
      <c r="M109" s="6"/>
      <c r="N109" s="7">
        <v>46122</v>
      </c>
      <c r="O109" s="7" t="s">
        <v>81</v>
      </c>
      <c r="P109" s="7" t="s">
        <v>81</v>
      </c>
      <c r="Q109" s="6" t="s">
        <v>43</v>
      </c>
      <c r="R109" s="8" t="s">
        <v>582</v>
      </c>
      <c r="S109" t="str">
        <f>HYPERLINK("https://docs.wto.org/imrd/directdoc.asp?DDFDocuments/t/G/TBTN26/PHL355.docx", "https://docs.wto.org/imrd/directdoc.asp?DDFDocuments/t/G/TBTN26/PHL355.docx")</f>
        <v>https://docs.wto.org/imrd/directdoc.asp?DDFDocuments/t/G/TBTN26/PHL355.docx</v>
      </c>
      <c r="T109" t="str">
        <f>HYPERLINK("https://docs.wto.org/imrd/directdoc.asp?DDFDocuments/u/G/TBTN26/PHL355.docx", "https://docs.wto.org/imrd/directdoc.asp?DDFDocuments/u/G/TBTN26/PHL355.docx")</f>
        <v>https://docs.wto.org/imrd/directdoc.asp?DDFDocuments/u/G/TBTN26/PHL355.docx</v>
      </c>
      <c r="U109" t="str">
        <f>HYPERLINK("https://docs.wto.org/imrd/directdoc.asp?DDFDocuments/v/G/TBTN26/PHL355.docx", "https://docs.wto.org/imrd/directdoc.asp?DDFDocuments/v/G/TBTN26/PHL355.docx")</f>
        <v>https://docs.wto.org/imrd/directdoc.asp?DDFDocuments/v/G/TBTN26/PHL355.docx</v>
      </c>
      <c r="V109" t="s">
        <v>45</v>
      </c>
      <c r="W109" t="s">
        <v>46</v>
      </c>
      <c r="X109" t="s">
        <v>46</v>
      </c>
      <c r="Y109" t="s">
        <v>46</v>
      </c>
      <c r="Z109" t="s">
        <v>46</v>
      </c>
      <c r="AA109" t="s">
        <v>46</v>
      </c>
      <c r="AB109" t="s">
        <v>46</v>
      </c>
      <c r="AC109" s="2" t="s">
        <v>583</v>
      </c>
      <c r="AD109" t="s">
        <v>41</v>
      </c>
      <c r="AE109" t="s">
        <v>41</v>
      </c>
      <c r="AF109" t="s">
        <v>41</v>
      </c>
      <c r="AG109" t="s">
        <v>41</v>
      </c>
      <c r="AH109" t="s">
        <v>41</v>
      </c>
      <c r="AI109" s="2" t="s">
        <v>41</v>
      </c>
    </row>
    <row r="110" spans="1:35" ht="130.5" x14ac:dyDescent="0.35">
      <c r="A110" s="8" t="s">
        <v>561</v>
      </c>
      <c r="B110" s="6" t="s">
        <v>558</v>
      </c>
      <c r="C110" s="7">
        <v>46063</v>
      </c>
      <c r="D110" s="9" t="str">
        <f>HYPERLINK("https://www.epingalert.org/en/Search?viewData= G/TBT/N/CHN/2204"," G/TBT/N/CHN/2204")</f>
        <v xml:space="preserve"> G/TBT/N/CHN/2204</v>
      </c>
      <c r="E110" s="8" t="s">
        <v>584</v>
      </c>
      <c r="F110" s="8" t="s">
        <v>585</v>
      </c>
      <c r="H110" s="8" t="s">
        <v>562</v>
      </c>
      <c r="I110" s="8" t="s">
        <v>563</v>
      </c>
      <c r="J110" s="8" t="s">
        <v>564</v>
      </c>
      <c r="K110" s="8" t="s">
        <v>41</v>
      </c>
      <c r="L110" s="8" t="s">
        <v>41</v>
      </c>
      <c r="M110" s="6"/>
      <c r="N110" s="7">
        <v>46123</v>
      </c>
      <c r="O110" s="7" t="s">
        <v>81</v>
      </c>
      <c r="P110" s="7" t="s">
        <v>82</v>
      </c>
      <c r="Q110" s="6" t="s">
        <v>43</v>
      </c>
      <c r="R110" s="8" t="s">
        <v>586</v>
      </c>
      <c r="S110" t="str">
        <f>HYPERLINK("https://docs.wto.org/imrd/directdoc.asp?DDFDocuments/t/G/TBTN26/CHN2204.docx", "https://docs.wto.org/imrd/directdoc.asp?DDFDocuments/t/G/TBTN26/CHN2204.docx")</f>
        <v>https://docs.wto.org/imrd/directdoc.asp?DDFDocuments/t/G/TBTN26/CHN2204.docx</v>
      </c>
      <c r="T110" t="str">
        <f>HYPERLINK("https://docs.wto.org/imrd/directdoc.asp?DDFDocuments/u/G/TBTN26/CHN2204.docx", "https://docs.wto.org/imrd/directdoc.asp?DDFDocuments/u/G/TBTN26/CHN2204.docx")</f>
        <v>https://docs.wto.org/imrd/directdoc.asp?DDFDocuments/u/G/TBTN26/CHN2204.docx</v>
      </c>
      <c r="U110" t="str">
        <f>HYPERLINK("https://docs.wto.org/imrd/directdoc.asp?DDFDocuments/v/G/TBTN26/CHN2204.docx", "https://docs.wto.org/imrd/directdoc.asp?DDFDocuments/v/G/TBTN26/CHN2204.docx")</f>
        <v>https://docs.wto.org/imrd/directdoc.asp?DDFDocuments/v/G/TBTN26/CHN2204.docx</v>
      </c>
      <c r="V110" t="s">
        <v>45</v>
      </c>
      <c r="W110" t="s">
        <v>46</v>
      </c>
      <c r="X110" t="s">
        <v>46</v>
      </c>
      <c r="Y110" t="s">
        <v>46</v>
      </c>
      <c r="Z110" t="s">
        <v>46</v>
      </c>
      <c r="AA110" t="s">
        <v>46</v>
      </c>
      <c r="AB110" t="s">
        <v>46</v>
      </c>
      <c r="AC110" s="2" t="s">
        <v>41</v>
      </c>
      <c r="AD110" t="s">
        <v>41</v>
      </c>
      <c r="AE110" t="s">
        <v>41</v>
      </c>
      <c r="AF110" t="s">
        <v>41</v>
      </c>
      <c r="AG110" t="s">
        <v>41</v>
      </c>
      <c r="AH110" t="s">
        <v>41</v>
      </c>
      <c r="AI110" s="2" t="s">
        <v>41</v>
      </c>
    </row>
    <row r="111" spans="1:35" ht="130.5" x14ac:dyDescent="0.35">
      <c r="A111" s="8" t="s">
        <v>561</v>
      </c>
      <c r="B111" s="6" t="s">
        <v>558</v>
      </c>
      <c r="C111" s="7">
        <v>46063</v>
      </c>
      <c r="D111" s="9" t="str">
        <f>HYPERLINK("https://www.epingalert.org/en/Search?viewData= G/TBT/N/CHN/2200"," G/TBT/N/CHN/2200")</f>
        <v xml:space="preserve"> G/TBT/N/CHN/2200</v>
      </c>
      <c r="E111" s="8" t="s">
        <v>587</v>
      </c>
      <c r="F111" s="8" t="s">
        <v>588</v>
      </c>
      <c r="H111" s="8" t="s">
        <v>562</v>
      </c>
      <c r="I111" s="8" t="s">
        <v>563</v>
      </c>
      <c r="J111" s="8" t="s">
        <v>564</v>
      </c>
      <c r="K111" s="8" t="s">
        <v>41</v>
      </c>
      <c r="L111" s="8" t="s">
        <v>41</v>
      </c>
      <c r="M111" s="6"/>
      <c r="N111" s="7">
        <v>46123</v>
      </c>
      <c r="O111" s="7" t="s">
        <v>81</v>
      </c>
      <c r="P111" s="7" t="s">
        <v>82</v>
      </c>
      <c r="Q111" s="6" t="s">
        <v>43</v>
      </c>
      <c r="R111" s="8" t="s">
        <v>589</v>
      </c>
      <c r="S111" t="str">
        <f>HYPERLINK("https://docs.wto.org/imrd/directdoc.asp?DDFDocuments/t/G/TBTN26/CHN2200.docx", "https://docs.wto.org/imrd/directdoc.asp?DDFDocuments/t/G/TBTN26/CHN2200.docx")</f>
        <v>https://docs.wto.org/imrd/directdoc.asp?DDFDocuments/t/G/TBTN26/CHN2200.docx</v>
      </c>
      <c r="T111" t="str">
        <f>HYPERLINK("https://docs.wto.org/imrd/directdoc.asp?DDFDocuments/u/G/TBTN26/CHN2200.docx", "https://docs.wto.org/imrd/directdoc.asp?DDFDocuments/u/G/TBTN26/CHN2200.docx")</f>
        <v>https://docs.wto.org/imrd/directdoc.asp?DDFDocuments/u/G/TBTN26/CHN2200.docx</v>
      </c>
      <c r="U111" t="str">
        <f>HYPERLINK("https://docs.wto.org/imrd/directdoc.asp?DDFDocuments/v/G/TBTN26/CHN2200.docx", "https://docs.wto.org/imrd/directdoc.asp?DDFDocuments/v/G/TBTN26/CHN2200.docx")</f>
        <v>https://docs.wto.org/imrd/directdoc.asp?DDFDocuments/v/G/TBTN26/CHN2200.docx</v>
      </c>
      <c r="V111" t="s">
        <v>45</v>
      </c>
      <c r="W111" t="s">
        <v>46</v>
      </c>
      <c r="X111" t="s">
        <v>46</v>
      </c>
      <c r="Y111" t="s">
        <v>46</v>
      </c>
      <c r="Z111" t="s">
        <v>46</v>
      </c>
      <c r="AA111" t="s">
        <v>46</v>
      </c>
      <c r="AB111" t="s">
        <v>46</v>
      </c>
      <c r="AC111" s="2" t="s">
        <v>41</v>
      </c>
      <c r="AD111" t="s">
        <v>41</v>
      </c>
      <c r="AE111" t="s">
        <v>41</v>
      </c>
      <c r="AF111" t="s">
        <v>41</v>
      </c>
      <c r="AG111" t="s">
        <v>41</v>
      </c>
      <c r="AH111" t="s">
        <v>41</v>
      </c>
      <c r="AI111" s="2" t="s">
        <v>41</v>
      </c>
    </row>
    <row r="112" spans="1:35" ht="130.5" x14ac:dyDescent="0.35">
      <c r="A112" s="8" t="s">
        <v>561</v>
      </c>
      <c r="B112" s="6" t="s">
        <v>558</v>
      </c>
      <c r="C112" s="7">
        <v>46063</v>
      </c>
      <c r="D112" s="9" t="str">
        <f>HYPERLINK("https://www.epingalert.org/en/Search?viewData= G/TBT/N/CHN/2201"," G/TBT/N/CHN/2201")</f>
        <v xml:space="preserve"> G/TBT/N/CHN/2201</v>
      </c>
      <c r="E112" s="8" t="s">
        <v>590</v>
      </c>
      <c r="F112" s="8" t="s">
        <v>591</v>
      </c>
      <c r="H112" s="8" t="s">
        <v>562</v>
      </c>
      <c r="I112" s="8" t="s">
        <v>563</v>
      </c>
      <c r="J112" s="8" t="s">
        <v>564</v>
      </c>
      <c r="K112" s="8" t="s">
        <v>41</v>
      </c>
      <c r="L112" s="8" t="s">
        <v>41</v>
      </c>
      <c r="M112" s="6"/>
      <c r="N112" s="7">
        <v>46123</v>
      </c>
      <c r="O112" s="7" t="s">
        <v>81</v>
      </c>
      <c r="P112" s="7" t="s">
        <v>82</v>
      </c>
      <c r="Q112" s="6" t="s">
        <v>43</v>
      </c>
      <c r="R112" s="8" t="s">
        <v>592</v>
      </c>
      <c r="S112" t="str">
        <f>HYPERLINK("https://docs.wto.org/imrd/directdoc.asp?DDFDocuments/t/G/TBTN26/CHN2201.docx", "https://docs.wto.org/imrd/directdoc.asp?DDFDocuments/t/G/TBTN26/CHN2201.docx")</f>
        <v>https://docs.wto.org/imrd/directdoc.asp?DDFDocuments/t/G/TBTN26/CHN2201.docx</v>
      </c>
      <c r="T112" t="str">
        <f>HYPERLINK("https://docs.wto.org/imrd/directdoc.asp?DDFDocuments/u/G/TBTN26/CHN2201.docx", "https://docs.wto.org/imrd/directdoc.asp?DDFDocuments/u/G/TBTN26/CHN2201.docx")</f>
        <v>https://docs.wto.org/imrd/directdoc.asp?DDFDocuments/u/G/TBTN26/CHN2201.docx</v>
      </c>
      <c r="U112" t="str">
        <f>HYPERLINK("https://docs.wto.org/imrd/directdoc.asp?DDFDocuments/v/G/TBTN26/CHN2201.docx", "https://docs.wto.org/imrd/directdoc.asp?DDFDocuments/v/G/TBTN26/CHN2201.docx")</f>
        <v>https://docs.wto.org/imrd/directdoc.asp?DDFDocuments/v/G/TBTN26/CHN2201.docx</v>
      </c>
      <c r="V112" t="s">
        <v>45</v>
      </c>
      <c r="W112" t="s">
        <v>46</v>
      </c>
      <c r="X112" t="s">
        <v>46</v>
      </c>
      <c r="Y112" t="s">
        <v>46</v>
      </c>
      <c r="Z112" t="s">
        <v>46</v>
      </c>
      <c r="AA112" t="s">
        <v>46</v>
      </c>
      <c r="AB112" t="s">
        <v>46</v>
      </c>
      <c r="AC112" s="2" t="s">
        <v>41</v>
      </c>
      <c r="AD112" t="s">
        <v>41</v>
      </c>
      <c r="AE112" t="s">
        <v>41</v>
      </c>
      <c r="AF112" t="s">
        <v>41</v>
      </c>
      <c r="AG112" t="s">
        <v>41</v>
      </c>
      <c r="AH112" t="s">
        <v>41</v>
      </c>
      <c r="AI112" s="2" t="s">
        <v>41</v>
      </c>
    </row>
    <row r="113" spans="1:35" ht="145" x14ac:dyDescent="0.35">
      <c r="A113" s="8" t="s">
        <v>595</v>
      </c>
      <c r="B113" s="6" t="s">
        <v>302</v>
      </c>
      <c r="C113" s="7">
        <v>46063</v>
      </c>
      <c r="D113" s="9" t="str">
        <f>HYPERLINK("https://www.epingalert.org/en/Search?viewData= G/TBT/N/USA/2259"," G/TBT/N/USA/2259")</f>
        <v xml:space="preserve"> G/TBT/N/USA/2259</v>
      </c>
      <c r="E113" s="8" t="s">
        <v>593</v>
      </c>
      <c r="F113" s="8" t="s">
        <v>594</v>
      </c>
      <c r="H113" s="8" t="s">
        <v>41</v>
      </c>
      <c r="I113" s="8" t="s">
        <v>596</v>
      </c>
      <c r="J113" s="8" t="s">
        <v>92</v>
      </c>
      <c r="K113" s="8" t="s">
        <v>41</v>
      </c>
      <c r="L113" s="8" t="s">
        <v>41</v>
      </c>
      <c r="M113" s="6"/>
      <c r="N113" s="7" t="s">
        <v>41</v>
      </c>
      <c r="O113" s="7" t="s">
        <v>492</v>
      </c>
      <c r="P113" s="7" t="s">
        <v>492</v>
      </c>
      <c r="Q113" s="6" t="s">
        <v>43</v>
      </c>
      <c r="R113" s="8" t="s">
        <v>597</v>
      </c>
      <c r="S113" t="str">
        <f>HYPERLINK("https://docs.wto.org/imrd/directdoc.asp?DDFDocuments/t/G/TBTN26/USA2259.docx", "https://docs.wto.org/imrd/directdoc.asp?DDFDocuments/t/G/TBTN26/USA2259.docx")</f>
        <v>https://docs.wto.org/imrd/directdoc.asp?DDFDocuments/t/G/TBTN26/USA2259.docx</v>
      </c>
      <c r="T113" t="str">
        <f>HYPERLINK("https://docs.wto.org/imrd/directdoc.asp?DDFDocuments/u/G/TBTN26/USA2259.docx", "https://docs.wto.org/imrd/directdoc.asp?DDFDocuments/u/G/TBTN26/USA2259.docx")</f>
        <v>https://docs.wto.org/imrd/directdoc.asp?DDFDocuments/u/G/TBTN26/USA2259.docx</v>
      </c>
      <c r="U113" t="str">
        <f>HYPERLINK("https://docs.wto.org/imrd/directdoc.asp?DDFDocuments/v/G/TBTN26/USA2259.docx", "https://docs.wto.org/imrd/directdoc.asp?DDFDocuments/v/G/TBTN26/USA2259.docx")</f>
        <v>https://docs.wto.org/imrd/directdoc.asp?DDFDocuments/v/G/TBTN26/USA2259.docx</v>
      </c>
      <c r="V113" t="s">
        <v>46</v>
      </c>
      <c r="W113" t="s">
        <v>46</v>
      </c>
      <c r="X113" t="s">
        <v>46</v>
      </c>
      <c r="Y113" t="s">
        <v>46</v>
      </c>
      <c r="Z113" t="s">
        <v>46</v>
      </c>
      <c r="AA113" t="s">
        <v>46</v>
      </c>
      <c r="AB113" t="s">
        <v>45</v>
      </c>
      <c r="AC113" s="2" t="s">
        <v>598</v>
      </c>
      <c r="AD113" t="s">
        <v>41</v>
      </c>
      <c r="AE113" t="s">
        <v>41</v>
      </c>
      <c r="AF113" t="s">
        <v>41</v>
      </c>
      <c r="AG113" t="s">
        <v>41</v>
      </c>
      <c r="AH113" t="s">
        <v>41</v>
      </c>
      <c r="AI113" s="2" t="s">
        <v>41</v>
      </c>
    </row>
    <row r="114" spans="1:35" ht="130.5" x14ac:dyDescent="0.35">
      <c r="A114" s="8" t="s">
        <v>561</v>
      </c>
      <c r="B114" s="6" t="s">
        <v>558</v>
      </c>
      <c r="C114" s="7">
        <v>46063</v>
      </c>
      <c r="D114" s="9" t="str">
        <f>HYPERLINK("https://www.epingalert.org/en/Search?viewData= G/TBT/N/CHN/2202"," G/TBT/N/CHN/2202")</f>
        <v xml:space="preserve"> G/TBT/N/CHN/2202</v>
      </c>
      <c r="E114" s="8" t="s">
        <v>599</v>
      </c>
      <c r="F114" s="8" t="s">
        <v>600</v>
      </c>
      <c r="H114" s="8" t="s">
        <v>562</v>
      </c>
      <c r="I114" s="8" t="s">
        <v>563</v>
      </c>
      <c r="J114" s="8" t="s">
        <v>576</v>
      </c>
      <c r="K114" s="8" t="s">
        <v>41</v>
      </c>
      <c r="L114" s="8" t="s">
        <v>41</v>
      </c>
      <c r="M114" s="6"/>
      <c r="N114" s="7">
        <v>46123</v>
      </c>
      <c r="O114" s="7" t="s">
        <v>81</v>
      </c>
      <c r="P114" s="7" t="s">
        <v>82</v>
      </c>
      <c r="Q114" s="6" t="s">
        <v>43</v>
      </c>
      <c r="R114" s="8" t="s">
        <v>601</v>
      </c>
      <c r="S114" t="str">
        <f>HYPERLINK("https://docs.wto.org/imrd/directdoc.asp?DDFDocuments/t/G/TBTN26/CHN2202.docx", "https://docs.wto.org/imrd/directdoc.asp?DDFDocuments/t/G/TBTN26/CHN2202.docx")</f>
        <v>https://docs.wto.org/imrd/directdoc.asp?DDFDocuments/t/G/TBTN26/CHN2202.docx</v>
      </c>
      <c r="T114" t="str">
        <f>HYPERLINK("https://docs.wto.org/imrd/directdoc.asp?DDFDocuments/u/G/TBTN26/CHN2202.docx", "https://docs.wto.org/imrd/directdoc.asp?DDFDocuments/u/G/TBTN26/CHN2202.docx")</f>
        <v>https://docs.wto.org/imrd/directdoc.asp?DDFDocuments/u/G/TBTN26/CHN2202.docx</v>
      </c>
      <c r="U114" t="str">
        <f>HYPERLINK("https://docs.wto.org/imrd/directdoc.asp?DDFDocuments/v/G/TBTN26/CHN2202.docx", "https://docs.wto.org/imrd/directdoc.asp?DDFDocuments/v/G/TBTN26/CHN2202.docx")</f>
        <v>https://docs.wto.org/imrd/directdoc.asp?DDFDocuments/v/G/TBTN26/CHN2202.docx</v>
      </c>
      <c r="V114" t="s">
        <v>45</v>
      </c>
      <c r="W114" t="s">
        <v>46</v>
      </c>
      <c r="X114" t="s">
        <v>46</v>
      </c>
      <c r="Y114" t="s">
        <v>46</v>
      </c>
      <c r="Z114" t="s">
        <v>46</v>
      </c>
      <c r="AA114" t="s">
        <v>46</v>
      </c>
      <c r="AB114" t="s">
        <v>46</v>
      </c>
      <c r="AC114" s="2" t="s">
        <v>41</v>
      </c>
      <c r="AD114" t="s">
        <v>41</v>
      </c>
      <c r="AE114" t="s">
        <v>41</v>
      </c>
      <c r="AF114" t="s">
        <v>41</v>
      </c>
      <c r="AG114" t="s">
        <v>41</v>
      </c>
      <c r="AH114" t="s">
        <v>41</v>
      </c>
      <c r="AI114" s="2" t="s">
        <v>41</v>
      </c>
    </row>
    <row r="115" spans="1:35" ht="130.5" x14ac:dyDescent="0.35">
      <c r="A115" s="8" t="s">
        <v>561</v>
      </c>
      <c r="B115" s="6" t="s">
        <v>558</v>
      </c>
      <c r="C115" s="7">
        <v>46062</v>
      </c>
      <c r="D115" s="9" t="str">
        <f>HYPERLINK("https://www.epingalert.org/en/Search?viewData= G/TBT/N/CHN/2198"," G/TBT/N/CHN/2198")</f>
        <v xml:space="preserve"> G/TBT/N/CHN/2198</v>
      </c>
      <c r="E115" s="8" t="s">
        <v>602</v>
      </c>
      <c r="F115" s="8" t="s">
        <v>603</v>
      </c>
      <c r="H115" s="8" t="s">
        <v>562</v>
      </c>
      <c r="I115" s="8" t="s">
        <v>563</v>
      </c>
      <c r="J115" s="8" t="s">
        <v>564</v>
      </c>
      <c r="K115" s="8" t="s">
        <v>41</v>
      </c>
      <c r="L115" s="8" t="s">
        <v>41</v>
      </c>
      <c r="M115" s="6"/>
      <c r="N115" s="7">
        <v>46122</v>
      </c>
      <c r="O115" s="7" t="s">
        <v>81</v>
      </c>
      <c r="P115" s="7" t="s">
        <v>82</v>
      </c>
      <c r="Q115" s="6" t="s">
        <v>43</v>
      </c>
      <c r="R115" s="8" t="s">
        <v>604</v>
      </c>
      <c r="S115" t="str">
        <f>HYPERLINK("https://docs.wto.org/imrd/directdoc.asp?DDFDocuments/t/G/TBTN26/CHN2198.docx", "https://docs.wto.org/imrd/directdoc.asp?DDFDocuments/t/G/TBTN26/CHN2198.docx")</f>
        <v>https://docs.wto.org/imrd/directdoc.asp?DDFDocuments/t/G/TBTN26/CHN2198.docx</v>
      </c>
      <c r="T115" t="str">
        <f>HYPERLINK("https://docs.wto.org/imrd/directdoc.asp?DDFDocuments/u/G/TBTN26/CHN2198.docx", "https://docs.wto.org/imrd/directdoc.asp?DDFDocuments/u/G/TBTN26/CHN2198.docx")</f>
        <v>https://docs.wto.org/imrd/directdoc.asp?DDFDocuments/u/G/TBTN26/CHN2198.docx</v>
      </c>
      <c r="U115" t="str">
        <f>HYPERLINK("https://docs.wto.org/imrd/directdoc.asp?DDFDocuments/v/G/TBTN26/CHN2198.docx", "https://docs.wto.org/imrd/directdoc.asp?DDFDocuments/v/G/TBTN26/CHN2198.docx")</f>
        <v>https://docs.wto.org/imrd/directdoc.asp?DDFDocuments/v/G/TBTN26/CHN2198.docx</v>
      </c>
      <c r="V115" t="s">
        <v>45</v>
      </c>
      <c r="W115" t="s">
        <v>46</v>
      </c>
      <c r="X115" t="s">
        <v>46</v>
      </c>
      <c r="Y115" t="s">
        <v>46</v>
      </c>
      <c r="Z115" t="s">
        <v>46</v>
      </c>
      <c r="AA115" t="s">
        <v>46</v>
      </c>
      <c r="AB115" t="s">
        <v>46</v>
      </c>
      <c r="AC115" s="2" t="s">
        <v>41</v>
      </c>
      <c r="AD115" t="s">
        <v>41</v>
      </c>
      <c r="AE115" t="s">
        <v>41</v>
      </c>
      <c r="AF115" t="s">
        <v>41</v>
      </c>
      <c r="AG115" t="s">
        <v>41</v>
      </c>
      <c r="AH115" t="s">
        <v>41</v>
      </c>
      <c r="AI115" s="2" t="s">
        <v>41</v>
      </c>
    </row>
    <row r="116" spans="1:35" ht="145" x14ac:dyDescent="0.35">
      <c r="A116" s="8" t="s">
        <v>607</v>
      </c>
      <c r="B116" s="6" t="s">
        <v>483</v>
      </c>
      <c r="C116" s="7">
        <v>46062</v>
      </c>
      <c r="D116" s="9" t="str">
        <f>HYPERLINK("https://www.epingalert.org/en/Search?viewData= G/TBT/N/CRI/209"," G/TBT/N/CRI/209")</f>
        <v xml:space="preserve"> G/TBT/N/CRI/209</v>
      </c>
      <c r="E116" s="8" t="s">
        <v>605</v>
      </c>
      <c r="F116" s="8" t="s">
        <v>606</v>
      </c>
      <c r="H116" s="8" t="s">
        <v>41</v>
      </c>
      <c r="I116" s="8" t="s">
        <v>608</v>
      </c>
      <c r="J116" s="8" t="s">
        <v>609</v>
      </c>
      <c r="K116" s="8" t="s">
        <v>41</v>
      </c>
      <c r="L116" s="8" t="s">
        <v>41</v>
      </c>
      <c r="M116" s="6"/>
      <c r="N116" s="7">
        <v>46122</v>
      </c>
      <c r="O116" s="7" t="s">
        <v>610</v>
      </c>
      <c r="P116" s="7" t="s">
        <v>611</v>
      </c>
      <c r="Q116" s="6" t="s">
        <v>43</v>
      </c>
      <c r="R116" s="8" t="s">
        <v>612</v>
      </c>
      <c r="S116" t="str">
        <f>HYPERLINK("https://docs.wto.org/imrd/directdoc.asp?DDFDocuments/t/G/TBTN26/CRI209.docx", "https://docs.wto.org/imrd/directdoc.asp?DDFDocuments/t/G/TBTN26/CRI209.docx")</f>
        <v>https://docs.wto.org/imrd/directdoc.asp?DDFDocuments/t/G/TBTN26/CRI209.docx</v>
      </c>
      <c r="T116" t="str">
        <f>HYPERLINK("https://docs.wto.org/imrd/directdoc.asp?DDFDocuments/u/G/TBTN26/CRI209.docx", "https://docs.wto.org/imrd/directdoc.asp?DDFDocuments/u/G/TBTN26/CRI209.docx")</f>
        <v>https://docs.wto.org/imrd/directdoc.asp?DDFDocuments/u/G/TBTN26/CRI209.docx</v>
      </c>
      <c r="U116" t="str">
        <f>HYPERLINK("https://docs.wto.org/imrd/directdoc.asp?DDFDocuments/v/G/TBTN26/CRI209.docx", "https://docs.wto.org/imrd/directdoc.asp?DDFDocuments/v/G/TBTN26/CRI209.docx")</f>
        <v>https://docs.wto.org/imrd/directdoc.asp?DDFDocuments/v/G/TBTN26/CRI209.docx</v>
      </c>
      <c r="V116" t="s">
        <v>45</v>
      </c>
      <c r="W116" t="s">
        <v>46</v>
      </c>
      <c r="X116" t="s">
        <v>46</v>
      </c>
      <c r="Y116" t="s">
        <v>46</v>
      </c>
      <c r="Z116" t="s">
        <v>46</v>
      </c>
      <c r="AA116" t="s">
        <v>46</v>
      </c>
      <c r="AB116" t="s">
        <v>46</v>
      </c>
      <c r="AC116" s="2" t="s">
        <v>613</v>
      </c>
      <c r="AD116" t="s">
        <v>41</v>
      </c>
      <c r="AE116" t="s">
        <v>41</v>
      </c>
      <c r="AF116" t="s">
        <v>41</v>
      </c>
      <c r="AG116" t="s">
        <v>41</v>
      </c>
      <c r="AH116" t="s">
        <v>41</v>
      </c>
      <c r="AI116" s="2" t="s">
        <v>41</v>
      </c>
    </row>
    <row r="117" spans="1:35" ht="58" x14ac:dyDescent="0.35">
      <c r="A117" s="8" t="s">
        <v>616</v>
      </c>
      <c r="B117" s="6" t="s">
        <v>493</v>
      </c>
      <c r="C117" s="7">
        <v>46062</v>
      </c>
      <c r="D117" s="9" t="str">
        <f>HYPERLINK("https://www.epingalert.org/en/Search?viewData= G/TBT/N/CAN/769"," G/TBT/N/CAN/769")</f>
        <v xml:space="preserve"> G/TBT/N/CAN/769</v>
      </c>
      <c r="E117" s="8" t="s">
        <v>614</v>
      </c>
      <c r="F117" s="8" t="s">
        <v>615</v>
      </c>
      <c r="H117" s="8" t="s">
        <v>617</v>
      </c>
      <c r="I117" s="8" t="s">
        <v>41</v>
      </c>
      <c r="J117" s="8" t="s">
        <v>78</v>
      </c>
      <c r="K117" s="8" t="s">
        <v>618</v>
      </c>
      <c r="L117" s="8" t="s">
        <v>41</v>
      </c>
      <c r="M117" s="6"/>
      <c r="N117" s="7">
        <v>46119</v>
      </c>
      <c r="O117" s="7" t="s">
        <v>619</v>
      </c>
      <c r="P117" s="7" t="s">
        <v>620</v>
      </c>
      <c r="Q117" s="6" t="s">
        <v>43</v>
      </c>
      <c r="R117" s="8" t="s">
        <v>621</v>
      </c>
      <c r="S117" t="str">
        <f>HYPERLINK("https://docs.wto.org/imrd/directdoc.asp?DDFDocuments/t/G/TBTN26/CAN769.docx", "https://docs.wto.org/imrd/directdoc.asp?DDFDocuments/t/G/TBTN26/CAN769.docx")</f>
        <v>https://docs.wto.org/imrd/directdoc.asp?DDFDocuments/t/G/TBTN26/CAN769.docx</v>
      </c>
      <c r="T117" t="str">
        <f>HYPERLINK("https://docs.wto.org/imrd/directdoc.asp?DDFDocuments/u/G/TBTN26/CAN769.docx", "https://docs.wto.org/imrd/directdoc.asp?DDFDocuments/u/G/TBTN26/CAN769.docx")</f>
        <v>https://docs.wto.org/imrd/directdoc.asp?DDFDocuments/u/G/TBTN26/CAN769.docx</v>
      </c>
      <c r="U117" t="str">
        <f>HYPERLINK("https://docs.wto.org/imrd/directdoc.asp?DDFDocuments/v/G/TBTN26/CAN769.docx", "https://docs.wto.org/imrd/directdoc.asp?DDFDocuments/v/G/TBTN26/CAN769.docx")</f>
        <v>https://docs.wto.org/imrd/directdoc.asp?DDFDocuments/v/G/TBTN26/CAN769.docx</v>
      </c>
      <c r="V117" t="s">
        <v>45</v>
      </c>
      <c r="W117" t="s">
        <v>46</v>
      </c>
      <c r="X117" t="s">
        <v>46</v>
      </c>
      <c r="Y117" t="s">
        <v>46</v>
      </c>
      <c r="Z117" t="s">
        <v>46</v>
      </c>
      <c r="AA117" t="s">
        <v>46</v>
      </c>
      <c r="AB117" t="s">
        <v>46</v>
      </c>
      <c r="AC117" s="2" t="s">
        <v>622</v>
      </c>
      <c r="AD117" t="s">
        <v>41</v>
      </c>
      <c r="AE117" t="s">
        <v>41</v>
      </c>
      <c r="AF117" t="s">
        <v>41</v>
      </c>
      <c r="AG117" t="s">
        <v>41</v>
      </c>
      <c r="AH117" t="s">
        <v>41</v>
      </c>
      <c r="AI117" s="2" t="s">
        <v>41</v>
      </c>
    </row>
    <row r="118" spans="1:35" ht="101.5" x14ac:dyDescent="0.35">
      <c r="A118" s="8" t="s">
        <v>626</v>
      </c>
      <c r="B118" s="6" t="s">
        <v>623</v>
      </c>
      <c r="C118" s="7">
        <v>46062</v>
      </c>
      <c r="D118" s="9" t="str">
        <f>HYPERLINK("https://www.epingalert.org/en/Search?viewData= G/TBT/N/VNM/392"," G/TBT/N/VNM/392")</f>
        <v xml:space="preserve"> G/TBT/N/VNM/392</v>
      </c>
      <c r="E118" s="8" t="s">
        <v>624</v>
      </c>
      <c r="F118" s="8" t="s">
        <v>625</v>
      </c>
      <c r="H118" s="8" t="s">
        <v>41</v>
      </c>
      <c r="I118" s="8" t="s">
        <v>41</v>
      </c>
      <c r="J118" s="8" t="s">
        <v>627</v>
      </c>
      <c r="K118" s="8" t="s">
        <v>628</v>
      </c>
      <c r="L118" s="8" t="s">
        <v>41</v>
      </c>
      <c r="M118" s="6"/>
      <c r="N118" s="7">
        <v>46122</v>
      </c>
      <c r="O118" s="7" t="s">
        <v>361</v>
      </c>
      <c r="P118" s="7" t="s">
        <v>361</v>
      </c>
      <c r="Q118" s="6" t="s">
        <v>43</v>
      </c>
      <c r="R118" s="8" t="s">
        <v>629</v>
      </c>
      <c r="S118" t="str">
        <f>HYPERLINK("https://docs.wto.org/imrd/directdoc.asp?DDFDocuments/t/G/TBTN26/VNM392.docx", "https://docs.wto.org/imrd/directdoc.asp?DDFDocuments/t/G/TBTN26/VNM392.docx")</f>
        <v>https://docs.wto.org/imrd/directdoc.asp?DDFDocuments/t/G/TBTN26/VNM392.docx</v>
      </c>
      <c r="T118" t="str">
        <f>HYPERLINK("https://docs.wto.org/imrd/directdoc.asp?DDFDocuments/u/G/TBTN26/VNM392.docx", "https://docs.wto.org/imrd/directdoc.asp?DDFDocuments/u/G/TBTN26/VNM392.docx")</f>
        <v>https://docs.wto.org/imrd/directdoc.asp?DDFDocuments/u/G/TBTN26/VNM392.docx</v>
      </c>
      <c r="U118" t="str">
        <f>HYPERLINK("https://docs.wto.org/imrd/directdoc.asp?DDFDocuments/v/G/TBTN26/VNM392.docx", "https://docs.wto.org/imrd/directdoc.asp?DDFDocuments/v/G/TBTN26/VNM392.docx")</f>
        <v>https://docs.wto.org/imrd/directdoc.asp?DDFDocuments/v/G/TBTN26/VNM392.docx</v>
      </c>
      <c r="V118" t="s">
        <v>45</v>
      </c>
      <c r="W118" t="s">
        <v>46</v>
      </c>
      <c r="X118" t="s">
        <v>46</v>
      </c>
      <c r="Y118" t="s">
        <v>46</v>
      </c>
      <c r="Z118" t="s">
        <v>46</v>
      </c>
      <c r="AA118" t="s">
        <v>46</v>
      </c>
      <c r="AB118" t="s">
        <v>46</v>
      </c>
      <c r="AC118" s="2" t="s">
        <v>630</v>
      </c>
      <c r="AD118" t="s">
        <v>41</v>
      </c>
      <c r="AE118" t="s">
        <v>41</v>
      </c>
      <c r="AF118" t="s">
        <v>41</v>
      </c>
      <c r="AG118" t="s">
        <v>41</v>
      </c>
      <c r="AH118" t="s">
        <v>41</v>
      </c>
      <c r="AI118" s="2" t="s">
        <v>41</v>
      </c>
    </row>
    <row r="119" spans="1:35" ht="29" x14ac:dyDescent="0.35">
      <c r="A119" s="8" t="s">
        <v>633</v>
      </c>
      <c r="B119" s="6" t="s">
        <v>105</v>
      </c>
      <c r="C119" s="7">
        <v>46059</v>
      </c>
      <c r="D119" s="9" t="str">
        <f>HYPERLINK("https://www.epingalert.org/en/Search?viewData= G/TBT/N/SAU/1429"," G/TBT/N/SAU/1429")</f>
        <v xml:space="preserve"> G/TBT/N/SAU/1429</v>
      </c>
      <c r="E119" s="8" t="s">
        <v>631</v>
      </c>
      <c r="F119" s="8" t="s">
        <v>632</v>
      </c>
      <c r="H119" s="8" t="s">
        <v>41</v>
      </c>
      <c r="I119" s="8" t="s">
        <v>634</v>
      </c>
      <c r="J119" s="8" t="s">
        <v>635</v>
      </c>
      <c r="K119" s="8" t="s">
        <v>636</v>
      </c>
      <c r="L119" s="8" t="s">
        <v>80</v>
      </c>
      <c r="M119" s="6"/>
      <c r="N119" s="7">
        <v>46119</v>
      </c>
      <c r="O119" s="7" t="s">
        <v>81</v>
      </c>
      <c r="P119" s="7" t="s">
        <v>81</v>
      </c>
      <c r="Q119" s="6" t="s">
        <v>43</v>
      </c>
      <c r="R119" s="8" t="s">
        <v>637</v>
      </c>
      <c r="S119" t="str">
        <f>HYPERLINK("https://docs.wto.org/imrd/directdoc.asp?DDFDocuments/t/G/TBTN26/SAU1429.docx", "https://docs.wto.org/imrd/directdoc.asp?DDFDocuments/t/G/TBTN26/SAU1429.docx")</f>
        <v>https://docs.wto.org/imrd/directdoc.asp?DDFDocuments/t/G/TBTN26/SAU1429.docx</v>
      </c>
      <c r="T119" t="str">
        <f>HYPERLINK("https://docs.wto.org/imrd/directdoc.asp?DDFDocuments/u/G/TBTN26/SAU1429.docx", "https://docs.wto.org/imrd/directdoc.asp?DDFDocuments/u/G/TBTN26/SAU1429.docx")</f>
        <v>https://docs.wto.org/imrd/directdoc.asp?DDFDocuments/u/G/TBTN26/SAU1429.docx</v>
      </c>
      <c r="U119" t="str">
        <f>HYPERLINK("https://docs.wto.org/imrd/directdoc.asp?DDFDocuments/v/G/TBTN26/SAU1429.docx", "https://docs.wto.org/imrd/directdoc.asp?DDFDocuments/v/G/TBTN26/SAU1429.docx")</f>
        <v>https://docs.wto.org/imrd/directdoc.asp?DDFDocuments/v/G/TBTN26/SAU1429.docx</v>
      </c>
      <c r="V119" t="s">
        <v>45</v>
      </c>
      <c r="W119" t="s">
        <v>46</v>
      </c>
      <c r="X119" t="s">
        <v>46</v>
      </c>
      <c r="Y119" t="s">
        <v>46</v>
      </c>
      <c r="Z119" t="s">
        <v>46</v>
      </c>
      <c r="AA119" t="s">
        <v>46</v>
      </c>
      <c r="AB119" t="s">
        <v>46</v>
      </c>
      <c r="AC119" s="2" t="s">
        <v>638</v>
      </c>
      <c r="AD119" t="s">
        <v>41</v>
      </c>
      <c r="AE119" t="s">
        <v>41</v>
      </c>
      <c r="AF119" t="s">
        <v>41</v>
      </c>
      <c r="AG119" t="s">
        <v>41</v>
      </c>
      <c r="AH119" t="s">
        <v>41</v>
      </c>
      <c r="AI119" s="2" t="s">
        <v>41</v>
      </c>
    </row>
    <row r="120" spans="1:35" ht="246.5" x14ac:dyDescent="0.35">
      <c r="A120" s="8" t="s">
        <v>642</v>
      </c>
      <c r="B120" s="6" t="s">
        <v>639</v>
      </c>
      <c r="C120" s="7">
        <v>46059</v>
      </c>
      <c r="D120" s="9" t="str">
        <f>HYPERLINK("https://www.epingalert.org/en/Search?viewData= G/TBT/N/POL/6"," G/TBT/N/POL/6")</f>
        <v xml:space="preserve"> G/TBT/N/POL/6</v>
      </c>
      <c r="E120" s="8" t="s">
        <v>640</v>
      </c>
      <c r="F120" s="8" t="s">
        <v>641</v>
      </c>
      <c r="H120" s="8" t="s">
        <v>41</v>
      </c>
      <c r="I120" s="8" t="s">
        <v>643</v>
      </c>
      <c r="J120" s="8" t="s">
        <v>325</v>
      </c>
      <c r="K120" s="8" t="s">
        <v>41</v>
      </c>
      <c r="L120" s="8" t="s">
        <v>102</v>
      </c>
      <c r="M120" s="6"/>
      <c r="N120" s="7">
        <v>46119</v>
      </c>
      <c r="O120" s="7">
        <v>46143</v>
      </c>
      <c r="P120" s="7" t="s">
        <v>644</v>
      </c>
      <c r="Q120" s="6" t="s">
        <v>43</v>
      </c>
      <c r="R120" s="8" t="s">
        <v>645</v>
      </c>
      <c r="S120" t="str">
        <f>HYPERLINK("https://docs.wto.org/imrd/directdoc.asp?DDFDocuments/t/G/TBTN26/POL6.docx", "https://docs.wto.org/imrd/directdoc.asp?DDFDocuments/t/G/TBTN26/POL6.docx")</f>
        <v>https://docs.wto.org/imrd/directdoc.asp?DDFDocuments/t/G/TBTN26/POL6.docx</v>
      </c>
      <c r="T120" t="str">
        <f>HYPERLINK("https://docs.wto.org/imrd/directdoc.asp?DDFDocuments/u/G/TBTN26/POL6.docx", "https://docs.wto.org/imrd/directdoc.asp?DDFDocuments/u/G/TBTN26/POL6.docx")</f>
        <v>https://docs.wto.org/imrd/directdoc.asp?DDFDocuments/u/G/TBTN26/POL6.docx</v>
      </c>
      <c r="U120" t="str">
        <f>HYPERLINK("https://docs.wto.org/imrd/directdoc.asp?DDFDocuments/v/G/TBTN26/POL6.docx", "https://docs.wto.org/imrd/directdoc.asp?DDFDocuments/v/G/TBTN26/POL6.docx")</f>
        <v>https://docs.wto.org/imrd/directdoc.asp?DDFDocuments/v/G/TBTN26/POL6.docx</v>
      </c>
      <c r="V120" t="s">
        <v>45</v>
      </c>
      <c r="W120" t="s">
        <v>46</v>
      </c>
      <c r="X120" t="s">
        <v>46</v>
      </c>
      <c r="Y120" t="s">
        <v>46</v>
      </c>
      <c r="Z120" t="s">
        <v>46</v>
      </c>
      <c r="AA120" t="s">
        <v>46</v>
      </c>
      <c r="AB120" t="s">
        <v>46</v>
      </c>
      <c r="AC120" s="2" t="s">
        <v>646</v>
      </c>
      <c r="AD120" t="s">
        <v>41</v>
      </c>
      <c r="AE120" t="s">
        <v>41</v>
      </c>
      <c r="AF120" t="s">
        <v>41</v>
      </c>
      <c r="AG120" t="s">
        <v>41</v>
      </c>
      <c r="AH120" t="s">
        <v>41</v>
      </c>
      <c r="AI120" s="2" t="s">
        <v>41</v>
      </c>
    </row>
    <row r="121" spans="1:35" ht="145" x14ac:dyDescent="0.35">
      <c r="A121" s="8" t="s">
        <v>650</v>
      </c>
      <c r="B121" s="6" t="s">
        <v>647</v>
      </c>
      <c r="C121" s="7">
        <v>46059</v>
      </c>
      <c r="D121" s="9" t="str">
        <f>HYPERLINK("https://www.epingalert.org/en/Search?viewData= G/TBT/N/ESP/56"," G/TBT/N/ESP/56")</f>
        <v xml:space="preserve"> G/TBT/N/ESP/56</v>
      </c>
      <c r="E121" s="8" t="s">
        <v>648</v>
      </c>
      <c r="F121" s="8" t="s">
        <v>649</v>
      </c>
      <c r="H121" s="8" t="s">
        <v>41</v>
      </c>
      <c r="I121" s="8" t="s">
        <v>651</v>
      </c>
      <c r="J121" s="8" t="s">
        <v>143</v>
      </c>
      <c r="K121" s="8" t="s">
        <v>652</v>
      </c>
      <c r="L121" s="8" t="s">
        <v>41</v>
      </c>
      <c r="M121" s="6"/>
      <c r="N121" s="7">
        <v>46119</v>
      </c>
      <c r="O121" s="7" t="s">
        <v>653</v>
      </c>
      <c r="P121" s="7" t="s">
        <v>654</v>
      </c>
      <c r="Q121" s="6" t="s">
        <v>43</v>
      </c>
      <c r="R121" s="8" t="s">
        <v>655</v>
      </c>
      <c r="S121" t="str">
        <f>HYPERLINK("https://docs.wto.org/imrd/directdoc.asp?DDFDocuments/t/G/TBTN26/ESP56.docx", "https://docs.wto.org/imrd/directdoc.asp?DDFDocuments/t/G/TBTN26/ESP56.docx")</f>
        <v>https://docs.wto.org/imrd/directdoc.asp?DDFDocuments/t/G/TBTN26/ESP56.docx</v>
      </c>
      <c r="T121" t="str">
        <f>HYPERLINK("https://docs.wto.org/imrd/directdoc.asp?DDFDocuments/u/G/TBTN26/ESP56.docx", "https://docs.wto.org/imrd/directdoc.asp?DDFDocuments/u/G/TBTN26/ESP56.docx")</f>
        <v>https://docs.wto.org/imrd/directdoc.asp?DDFDocuments/u/G/TBTN26/ESP56.docx</v>
      </c>
      <c r="U121" t="str">
        <f>HYPERLINK("https://docs.wto.org/imrd/directdoc.asp?DDFDocuments/v/G/TBTN26/ESP56.docx", "https://docs.wto.org/imrd/directdoc.asp?DDFDocuments/v/G/TBTN26/ESP56.docx")</f>
        <v>https://docs.wto.org/imrd/directdoc.asp?DDFDocuments/v/G/TBTN26/ESP56.docx</v>
      </c>
      <c r="V121" t="s">
        <v>45</v>
      </c>
      <c r="W121" t="s">
        <v>46</v>
      </c>
      <c r="X121" t="s">
        <v>46</v>
      </c>
      <c r="Y121" t="s">
        <v>46</v>
      </c>
      <c r="Z121" t="s">
        <v>46</v>
      </c>
      <c r="AA121" t="s">
        <v>46</v>
      </c>
      <c r="AB121" t="s">
        <v>46</v>
      </c>
      <c r="AC121" s="2" t="s">
        <v>656</v>
      </c>
      <c r="AD121" t="s">
        <v>41</v>
      </c>
      <c r="AE121" t="s">
        <v>41</v>
      </c>
      <c r="AF121" t="s">
        <v>41</v>
      </c>
      <c r="AG121" t="s">
        <v>41</v>
      </c>
      <c r="AH121" t="s">
        <v>41</v>
      </c>
      <c r="AI121" s="2" t="s">
        <v>41</v>
      </c>
    </row>
    <row r="122" spans="1:35" ht="246.5" x14ac:dyDescent="0.35">
      <c r="A122" s="8" t="s">
        <v>660</v>
      </c>
      <c r="B122" s="6" t="s">
        <v>657</v>
      </c>
      <c r="C122" s="7">
        <v>46059</v>
      </c>
      <c r="D122" s="9" t="str">
        <f>HYPERLINK("https://www.epingalert.org/en/Search?viewData= G/TBT/N/AUS/196"," G/TBT/N/AUS/196")</f>
        <v xml:space="preserve"> G/TBT/N/AUS/196</v>
      </c>
      <c r="E122" s="8" t="s">
        <v>658</v>
      </c>
      <c r="F122" s="8" t="s">
        <v>659</v>
      </c>
      <c r="H122" s="8" t="s">
        <v>661</v>
      </c>
      <c r="I122" s="8" t="s">
        <v>368</v>
      </c>
      <c r="J122" s="8" t="s">
        <v>283</v>
      </c>
      <c r="K122" s="8" t="s">
        <v>662</v>
      </c>
      <c r="L122" s="8" t="s">
        <v>41</v>
      </c>
      <c r="M122" s="6"/>
      <c r="N122" s="7">
        <v>46119</v>
      </c>
      <c r="O122" s="7" t="s">
        <v>663</v>
      </c>
      <c r="P122" s="7" t="s">
        <v>664</v>
      </c>
      <c r="Q122" s="6" t="s">
        <v>43</v>
      </c>
      <c r="R122" s="8" t="s">
        <v>665</v>
      </c>
      <c r="S122" t="str">
        <f>HYPERLINK("https://docs.wto.org/imrd/directdoc.asp?DDFDocuments/t/G/TBTN26/AUS196.docx", "https://docs.wto.org/imrd/directdoc.asp?DDFDocuments/t/G/TBTN26/AUS196.docx")</f>
        <v>https://docs.wto.org/imrd/directdoc.asp?DDFDocuments/t/G/TBTN26/AUS196.docx</v>
      </c>
      <c r="T122" t="str">
        <f>HYPERLINK("https://docs.wto.org/imrd/directdoc.asp?DDFDocuments/u/G/TBTN26/AUS196.docx", "https://docs.wto.org/imrd/directdoc.asp?DDFDocuments/u/G/TBTN26/AUS196.docx")</f>
        <v>https://docs.wto.org/imrd/directdoc.asp?DDFDocuments/u/G/TBTN26/AUS196.docx</v>
      </c>
      <c r="U122" t="str">
        <f>HYPERLINK("https://docs.wto.org/imrd/directdoc.asp?DDFDocuments/v/G/TBTN26/AUS196.docx", "https://docs.wto.org/imrd/directdoc.asp?DDFDocuments/v/G/TBTN26/AUS196.docx")</f>
        <v>https://docs.wto.org/imrd/directdoc.asp?DDFDocuments/v/G/TBTN26/AUS196.docx</v>
      </c>
      <c r="V122" t="s">
        <v>45</v>
      </c>
      <c r="W122" t="s">
        <v>46</v>
      </c>
      <c r="X122" t="s">
        <v>46</v>
      </c>
      <c r="Y122" t="s">
        <v>46</v>
      </c>
      <c r="Z122" t="s">
        <v>46</v>
      </c>
      <c r="AA122" t="s">
        <v>46</v>
      </c>
      <c r="AB122" t="s">
        <v>46</v>
      </c>
      <c r="AC122" s="2" t="s">
        <v>666</v>
      </c>
      <c r="AD122" t="s">
        <v>41</v>
      </c>
      <c r="AE122" t="s">
        <v>41</v>
      </c>
      <c r="AF122" t="s">
        <v>41</v>
      </c>
      <c r="AG122" t="s">
        <v>41</v>
      </c>
      <c r="AH122" t="s">
        <v>41</v>
      </c>
      <c r="AI122" s="2" t="s">
        <v>41</v>
      </c>
    </row>
    <row r="123" spans="1:35" ht="72.5" x14ac:dyDescent="0.35">
      <c r="A123" s="8" t="s">
        <v>670</v>
      </c>
      <c r="B123" s="6" t="s">
        <v>667</v>
      </c>
      <c r="C123" s="7">
        <v>46058</v>
      </c>
      <c r="D123" s="9" t="str">
        <f>HYPERLINK("https://www.epingalert.org/en/Search?viewData= G/TBT/N/KGZ/64"," G/TBT/N/KGZ/64")</f>
        <v xml:space="preserve"> G/TBT/N/KGZ/64</v>
      </c>
      <c r="E123" s="8" t="s">
        <v>668</v>
      </c>
      <c r="F123" s="8" t="s">
        <v>669</v>
      </c>
      <c r="H123" s="8" t="s">
        <v>41</v>
      </c>
      <c r="I123" s="8" t="s">
        <v>273</v>
      </c>
      <c r="J123" s="8" t="s">
        <v>325</v>
      </c>
      <c r="K123" s="8" t="s">
        <v>671</v>
      </c>
      <c r="L123" s="8" t="s">
        <v>102</v>
      </c>
      <c r="M123" s="6"/>
      <c r="N123" s="7">
        <v>46080</v>
      </c>
      <c r="O123" s="7" t="s">
        <v>672</v>
      </c>
      <c r="P123" s="7" t="s">
        <v>672</v>
      </c>
      <c r="Q123" s="6" t="s">
        <v>43</v>
      </c>
      <c r="R123" s="8" t="s">
        <v>673</v>
      </c>
      <c r="S123" t="str">
        <f>HYPERLINK("https://docs.wto.org/imrd/directdoc.asp?DDFDocuments/t/G/TBTN26/KGZ64.docx", "https://docs.wto.org/imrd/directdoc.asp?DDFDocuments/t/G/TBTN26/KGZ64.docx")</f>
        <v>https://docs.wto.org/imrd/directdoc.asp?DDFDocuments/t/G/TBTN26/KGZ64.docx</v>
      </c>
      <c r="T123" t="str">
        <f>HYPERLINK("https://docs.wto.org/imrd/directdoc.asp?DDFDocuments/u/G/TBTN26/KGZ64.docx", "https://docs.wto.org/imrd/directdoc.asp?DDFDocuments/u/G/TBTN26/KGZ64.docx")</f>
        <v>https://docs.wto.org/imrd/directdoc.asp?DDFDocuments/u/G/TBTN26/KGZ64.docx</v>
      </c>
      <c r="U123" t="str">
        <f>HYPERLINK("https://docs.wto.org/imrd/directdoc.asp?DDFDocuments/v/G/TBTN26/KGZ64.docx", "https://docs.wto.org/imrd/directdoc.asp?DDFDocuments/v/G/TBTN26/KGZ64.docx")</f>
        <v>https://docs.wto.org/imrd/directdoc.asp?DDFDocuments/v/G/TBTN26/KGZ64.docx</v>
      </c>
      <c r="V123" t="s">
        <v>45</v>
      </c>
      <c r="W123" t="s">
        <v>46</v>
      </c>
      <c r="X123" t="s">
        <v>46</v>
      </c>
      <c r="Y123" t="s">
        <v>46</v>
      </c>
      <c r="Z123" t="s">
        <v>46</v>
      </c>
      <c r="AA123" t="s">
        <v>46</v>
      </c>
      <c r="AB123" t="s">
        <v>46</v>
      </c>
      <c r="AC123" s="2" t="s">
        <v>674</v>
      </c>
      <c r="AD123" t="s">
        <v>41</v>
      </c>
      <c r="AE123" t="s">
        <v>41</v>
      </c>
      <c r="AF123" t="s">
        <v>41</v>
      </c>
      <c r="AG123" t="s">
        <v>41</v>
      </c>
      <c r="AH123" t="s">
        <v>41</v>
      </c>
      <c r="AI123" s="2" t="s">
        <v>41</v>
      </c>
    </row>
    <row r="124" spans="1:35" ht="43.5" x14ac:dyDescent="0.35">
      <c r="A124" s="8" t="s">
        <v>678</v>
      </c>
      <c r="B124" s="6" t="s">
        <v>675</v>
      </c>
      <c r="C124" s="7">
        <v>46057</v>
      </c>
      <c r="D124" s="9" t="str">
        <f>HYPERLINK("https://www.epingalert.org/en/Search?viewData= G/TBT/N/IND/428"," G/TBT/N/IND/428")</f>
        <v xml:space="preserve"> G/TBT/N/IND/428</v>
      </c>
      <c r="E124" s="8" t="s">
        <v>676</v>
      </c>
      <c r="F124" s="8" t="s">
        <v>677</v>
      </c>
      <c r="H124" s="8" t="s">
        <v>41</v>
      </c>
      <c r="I124" s="8" t="s">
        <v>679</v>
      </c>
      <c r="J124" s="8" t="s">
        <v>78</v>
      </c>
      <c r="K124" s="8" t="s">
        <v>680</v>
      </c>
      <c r="L124" s="8" t="s">
        <v>80</v>
      </c>
      <c r="M124" s="6"/>
      <c r="N124" s="7">
        <v>46117</v>
      </c>
      <c r="O124" s="7" t="s">
        <v>81</v>
      </c>
      <c r="P124" s="7" t="s">
        <v>81</v>
      </c>
      <c r="Q124" s="6" t="s">
        <v>43</v>
      </c>
      <c r="R124" s="8" t="s">
        <v>681</v>
      </c>
      <c r="S124" t="str">
        <f>HYPERLINK("https://docs.wto.org/imrd/directdoc.asp?DDFDocuments/t/G/TBTN26/IND428.docx", "https://docs.wto.org/imrd/directdoc.asp?DDFDocuments/t/G/TBTN26/IND428.docx")</f>
        <v>https://docs.wto.org/imrd/directdoc.asp?DDFDocuments/t/G/TBTN26/IND428.docx</v>
      </c>
      <c r="T124" t="str">
        <f>HYPERLINK("https://docs.wto.org/imrd/directdoc.asp?DDFDocuments/u/G/TBTN26/IND428.docx", "https://docs.wto.org/imrd/directdoc.asp?DDFDocuments/u/G/TBTN26/IND428.docx")</f>
        <v>https://docs.wto.org/imrd/directdoc.asp?DDFDocuments/u/G/TBTN26/IND428.docx</v>
      </c>
      <c r="U124" t="str">
        <f>HYPERLINK("https://docs.wto.org/imrd/directdoc.asp?DDFDocuments/v/G/TBTN26/IND428.docx", "https://docs.wto.org/imrd/directdoc.asp?DDFDocuments/v/G/TBTN26/IND428.docx")</f>
        <v>https://docs.wto.org/imrd/directdoc.asp?DDFDocuments/v/G/TBTN26/IND428.docx</v>
      </c>
      <c r="V124" t="s">
        <v>45</v>
      </c>
      <c r="W124" t="s">
        <v>46</v>
      </c>
      <c r="X124" t="s">
        <v>46</v>
      </c>
      <c r="Y124" t="s">
        <v>46</v>
      </c>
      <c r="Z124" t="s">
        <v>46</v>
      </c>
      <c r="AA124" t="s">
        <v>46</v>
      </c>
      <c r="AB124" t="s">
        <v>46</v>
      </c>
      <c r="AC124" s="2" t="s">
        <v>41</v>
      </c>
      <c r="AD124" t="s">
        <v>41</v>
      </c>
      <c r="AE124" t="s">
        <v>41</v>
      </c>
      <c r="AF124" t="s">
        <v>41</v>
      </c>
      <c r="AG124" t="s">
        <v>41</v>
      </c>
      <c r="AH124" t="s">
        <v>41</v>
      </c>
      <c r="AI124" s="2" t="s">
        <v>41</v>
      </c>
    </row>
    <row r="125" spans="1:35" ht="58" x14ac:dyDescent="0.35">
      <c r="A125" s="8" t="s">
        <v>684</v>
      </c>
      <c r="B125" s="6" t="s">
        <v>675</v>
      </c>
      <c r="C125" s="7">
        <v>46057</v>
      </c>
      <c r="D125" s="9" t="str">
        <f>HYPERLINK("https://www.epingalert.org/en/Search?viewData= G/TBT/N/IND/429"," G/TBT/N/IND/429")</f>
        <v xml:space="preserve"> G/TBT/N/IND/429</v>
      </c>
      <c r="E125" s="8" t="s">
        <v>682</v>
      </c>
      <c r="F125" s="8" t="s">
        <v>683</v>
      </c>
      <c r="H125" s="8" t="s">
        <v>41</v>
      </c>
      <c r="I125" s="8" t="s">
        <v>685</v>
      </c>
      <c r="J125" s="8" t="s">
        <v>78</v>
      </c>
      <c r="K125" s="8" t="s">
        <v>686</v>
      </c>
      <c r="L125" s="8" t="s">
        <v>41</v>
      </c>
      <c r="M125" s="6"/>
      <c r="N125" s="7">
        <v>46117</v>
      </c>
      <c r="O125" s="7" t="s">
        <v>81</v>
      </c>
      <c r="P125" s="7" t="s">
        <v>81</v>
      </c>
      <c r="Q125" s="6" t="s">
        <v>43</v>
      </c>
      <c r="R125" s="8" t="s">
        <v>687</v>
      </c>
      <c r="S125" t="str">
        <f>HYPERLINK("https://docs.wto.org/imrd/directdoc.asp?DDFDocuments/t/G/TBTN26/IND429.docx", "https://docs.wto.org/imrd/directdoc.asp?DDFDocuments/t/G/TBTN26/IND429.docx")</f>
        <v>https://docs.wto.org/imrd/directdoc.asp?DDFDocuments/t/G/TBTN26/IND429.docx</v>
      </c>
      <c r="T125" t="str">
        <f>HYPERLINK("https://docs.wto.org/imrd/directdoc.asp?DDFDocuments/u/G/TBTN26/IND429.docx", "https://docs.wto.org/imrd/directdoc.asp?DDFDocuments/u/G/TBTN26/IND429.docx")</f>
        <v>https://docs.wto.org/imrd/directdoc.asp?DDFDocuments/u/G/TBTN26/IND429.docx</v>
      </c>
      <c r="U125" t="str">
        <f>HYPERLINK("https://docs.wto.org/imrd/directdoc.asp?DDFDocuments/v/G/TBTN26/IND429.docx", "https://docs.wto.org/imrd/directdoc.asp?DDFDocuments/v/G/TBTN26/IND429.docx")</f>
        <v>https://docs.wto.org/imrd/directdoc.asp?DDFDocuments/v/G/TBTN26/IND429.docx</v>
      </c>
      <c r="V125" t="s">
        <v>45</v>
      </c>
      <c r="W125" t="s">
        <v>46</v>
      </c>
      <c r="X125" t="s">
        <v>46</v>
      </c>
      <c r="Y125" t="s">
        <v>46</v>
      </c>
      <c r="Z125" t="s">
        <v>46</v>
      </c>
      <c r="AA125" t="s">
        <v>46</v>
      </c>
      <c r="AB125" t="s">
        <v>46</v>
      </c>
      <c r="AC125" s="2" t="s">
        <v>41</v>
      </c>
      <c r="AD125" t="s">
        <v>41</v>
      </c>
      <c r="AE125" t="s">
        <v>41</v>
      </c>
      <c r="AF125" t="s">
        <v>41</v>
      </c>
      <c r="AG125" t="s">
        <v>41</v>
      </c>
      <c r="AH125" t="s">
        <v>41</v>
      </c>
      <c r="AI125" s="2" t="s">
        <v>41</v>
      </c>
    </row>
    <row r="126" spans="1:35" ht="72.5" x14ac:dyDescent="0.35">
      <c r="A126" s="8" t="s">
        <v>690</v>
      </c>
      <c r="B126" s="6" t="s">
        <v>269</v>
      </c>
      <c r="C126" s="7">
        <v>46057</v>
      </c>
      <c r="D126" s="9" t="str">
        <f>HYPERLINK("https://www.epingalert.org/en/Search?viewData= G/TBT/N/KOR/1340"," G/TBT/N/KOR/1340")</f>
        <v xml:space="preserve"> G/TBT/N/KOR/1340</v>
      </c>
      <c r="E126" s="8" t="s">
        <v>688</v>
      </c>
      <c r="F126" s="8" t="s">
        <v>689</v>
      </c>
      <c r="H126" s="8" t="s">
        <v>41</v>
      </c>
      <c r="I126" s="8" t="s">
        <v>273</v>
      </c>
      <c r="J126" s="8" t="s">
        <v>153</v>
      </c>
      <c r="K126" s="8" t="s">
        <v>41</v>
      </c>
      <c r="L126" s="8" t="s">
        <v>41</v>
      </c>
      <c r="M126" s="6"/>
      <c r="N126" s="7">
        <v>46117</v>
      </c>
      <c r="O126" s="7" t="s">
        <v>81</v>
      </c>
      <c r="P126" s="7" t="s">
        <v>81</v>
      </c>
      <c r="Q126" s="6" t="s">
        <v>43</v>
      </c>
      <c r="R126" s="8" t="s">
        <v>691</v>
      </c>
      <c r="S126" t="str">
        <f>HYPERLINK("https://docs.wto.org/imrd/directdoc.asp?DDFDocuments/t/G/TBTN26/KOR1340.docx", "https://docs.wto.org/imrd/directdoc.asp?DDFDocuments/t/G/TBTN26/KOR1340.docx")</f>
        <v>https://docs.wto.org/imrd/directdoc.asp?DDFDocuments/t/G/TBTN26/KOR1340.docx</v>
      </c>
      <c r="T126" t="str">
        <f>HYPERLINK("https://docs.wto.org/imrd/directdoc.asp?DDFDocuments/u/G/TBTN26/KOR1340.docx", "https://docs.wto.org/imrd/directdoc.asp?DDFDocuments/u/G/TBTN26/KOR1340.docx")</f>
        <v>https://docs.wto.org/imrd/directdoc.asp?DDFDocuments/u/G/TBTN26/KOR1340.docx</v>
      </c>
      <c r="U126" t="str">
        <f>HYPERLINK("https://docs.wto.org/imrd/directdoc.asp?DDFDocuments/v/G/TBTN26/KOR1340.docx", "https://docs.wto.org/imrd/directdoc.asp?DDFDocuments/v/G/TBTN26/KOR1340.docx")</f>
        <v>https://docs.wto.org/imrd/directdoc.asp?DDFDocuments/v/G/TBTN26/KOR1340.docx</v>
      </c>
      <c r="V126" t="s">
        <v>45</v>
      </c>
      <c r="W126" t="s">
        <v>46</v>
      </c>
      <c r="X126" t="s">
        <v>46</v>
      </c>
      <c r="Y126" t="s">
        <v>46</v>
      </c>
      <c r="Z126" t="s">
        <v>46</v>
      </c>
      <c r="AA126" t="s">
        <v>46</v>
      </c>
      <c r="AB126" t="s">
        <v>46</v>
      </c>
      <c r="AC126" s="2" t="s">
        <v>692</v>
      </c>
      <c r="AD126" t="s">
        <v>41</v>
      </c>
      <c r="AE126" t="s">
        <v>41</v>
      </c>
      <c r="AF126" t="s">
        <v>41</v>
      </c>
      <c r="AG126" t="s">
        <v>41</v>
      </c>
      <c r="AH126" t="s">
        <v>41</v>
      </c>
      <c r="AI126" s="2" t="s">
        <v>41</v>
      </c>
    </row>
    <row r="127" spans="1:35" ht="29" x14ac:dyDescent="0.35">
      <c r="A127" s="8" t="s">
        <v>695</v>
      </c>
      <c r="B127" s="6" t="s">
        <v>269</v>
      </c>
      <c r="C127" s="7">
        <v>46057</v>
      </c>
      <c r="D127" s="9" t="str">
        <f>HYPERLINK("https://www.epingalert.org/en/Search?viewData= G/TBT/N/KOR/1341"," G/TBT/N/KOR/1341")</f>
        <v xml:space="preserve"> G/TBT/N/KOR/1341</v>
      </c>
      <c r="E127" s="8" t="s">
        <v>693</v>
      </c>
      <c r="F127" s="8" t="s">
        <v>694</v>
      </c>
      <c r="H127" s="8" t="s">
        <v>41</v>
      </c>
      <c r="I127" s="8" t="s">
        <v>696</v>
      </c>
      <c r="J127" s="8" t="s">
        <v>697</v>
      </c>
      <c r="K127" s="8" t="s">
        <v>41</v>
      </c>
      <c r="L127" s="8" t="s">
        <v>41</v>
      </c>
      <c r="M127" s="6"/>
      <c r="N127" s="7">
        <v>46117</v>
      </c>
      <c r="O127" s="7" t="s">
        <v>81</v>
      </c>
      <c r="P127" s="7">
        <v>46203</v>
      </c>
      <c r="Q127" s="6" t="s">
        <v>43</v>
      </c>
      <c r="R127" s="8" t="s">
        <v>698</v>
      </c>
      <c r="S127" t="str">
        <f>HYPERLINK("https://docs.wto.org/imrd/directdoc.asp?DDFDocuments/t/G/TBTN26/KOR1341.docx", "https://docs.wto.org/imrd/directdoc.asp?DDFDocuments/t/G/TBTN26/KOR1341.docx")</f>
        <v>https://docs.wto.org/imrd/directdoc.asp?DDFDocuments/t/G/TBTN26/KOR1341.docx</v>
      </c>
      <c r="T127" t="str">
        <f>HYPERLINK("https://docs.wto.org/imrd/directdoc.asp?DDFDocuments/u/G/TBTN26/KOR1341.docx", "https://docs.wto.org/imrd/directdoc.asp?DDFDocuments/u/G/TBTN26/KOR1341.docx")</f>
        <v>https://docs.wto.org/imrd/directdoc.asp?DDFDocuments/u/G/TBTN26/KOR1341.docx</v>
      </c>
      <c r="U127" t="str">
        <f>HYPERLINK("https://docs.wto.org/imrd/directdoc.asp?DDFDocuments/v/G/TBTN26/KOR1341.docx", "https://docs.wto.org/imrd/directdoc.asp?DDFDocuments/v/G/TBTN26/KOR1341.docx")</f>
        <v>https://docs.wto.org/imrd/directdoc.asp?DDFDocuments/v/G/TBTN26/KOR1341.docx</v>
      </c>
      <c r="V127" t="s">
        <v>45</v>
      </c>
      <c r="W127" t="s">
        <v>46</v>
      </c>
      <c r="X127" t="s">
        <v>45</v>
      </c>
      <c r="Y127" t="s">
        <v>46</v>
      </c>
      <c r="Z127" t="s">
        <v>46</v>
      </c>
      <c r="AA127" t="s">
        <v>46</v>
      </c>
      <c r="AB127" t="s">
        <v>46</v>
      </c>
      <c r="AC127" s="2" t="s">
        <v>699</v>
      </c>
      <c r="AD127" t="s">
        <v>41</v>
      </c>
      <c r="AE127" t="s">
        <v>41</v>
      </c>
      <c r="AF127" t="s">
        <v>41</v>
      </c>
      <c r="AG127" t="s">
        <v>41</v>
      </c>
      <c r="AH127" t="s">
        <v>41</v>
      </c>
      <c r="AI127" s="2" t="s">
        <v>41</v>
      </c>
    </row>
    <row r="128" spans="1:35" ht="43.5" x14ac:dyDescent="0.35">
      <c r="A128" s="8" t="s">
        <v>703</v>
      </c>
      <c r="B128" s="6" t="s">
        <v>700</v>
      </c>
      <c r="C128" s="7">
        <v>46055</v>
      </c>
      <c r="D128" s="9" t="str">
        <f>HYPERLINK("https://www.epingalert.org/en/Search?viewData= G/TBT/N/CHE/302"," G/TBT/N/CHE/302")</f>
        <v xml:space="preserve"> G/TBT/N/CHE/302</v>
      </c>
      <c r="E128" s="8" t="s">
        <v>701</v>
      </c>
      <c r="F128" s="8" t="s">
        <v>702</v>
      </c>
      <c r="H128" s="8" t="s">
        <v>41</v>
      </c>
      <c r="I128" s="8" t="s">
        <v>41</v>
      </c>
      <c r="J128" s="8" t="s">
        <v>704</v>
      </c>
      <c r="K128" s="8" t="s">
        <v>705</v>
      </c>
      <c r="L128" s="8" t="s">
        <v>706</v>
      </c>
      <c r="M128" s="6"/>
      <c r="N128" s="7">
        <v>46115</v>
      </c>
      <c r="O128" s="7" t="s">
        <v>707</v>
      </c>
      <c r="P128" s="7">
        <v>46388</v>
      </c>
      <c r="Q128" s="6" t="s">
        <v>43</v>
      </c>
      <c r="R128" s="8" t="s">
        <v>708</v>
      </c>
      <c r="S128" t="str">
        <f>HYPERLINK("https://docs.wto.org/imrd/directdoc.asp?DDFDocuments/t/G/TBTN26/CHE302.docx", "https://docs.wto.org/imrd/directdoc.asp?DDFDocuments/t/G/TBTN26/CHE302.docx")</f>
        <v>https://docs.wto.org/imrd/directdoc.asp?DDFDocuments/t/G/TBTN26/CHE302.docx</v>
      </c>
      <c r="T128" t="str">
        <f>HYPERLINK("https://docs.wto.org/imrd/directdoc.asp?DDFDocuments/u/G/TBTN26/CHE302.docx", "https://docs.wto.org/imrd/directdoc.asp?DDFDocuments/u/G/TBTN26/CHE302.docx")</f>
        <v>https://docs.wto.org/imrd/directdoc.asp?DDFDocuments/u/G/TBTN26/CHE302.docx</v>
      </c>
      <c r="U128" t="str">
        <f>HYPERLINK("https://docs.wto.org/imrd/directdoc.asp?DDFDocuments/v/G/TBTN26/CHE302.docx", "https://docs.wto.org/imrd/directdoc.asp?DDFDocuments/v/G/TBTN26/CHE302.docx")</f>
        <v>https://docs.wto.org/imrd/directdoc.asp?DDFDocuments/v/G/TBTN26/CHE302.docx</v>
      </c>
      <c r="V128" t="s">
        <v>45</v>
      </c>
      <c r="W128" t="s">
        <v>46</v>
      </c>
      <c r="X128" t="s">
        <v>46</v>
      </c>
      <c r="Y128" t="s">
        <v>46</v>
      </c>
      <c r="Z128" t="s">
        <v>46</v>
      </c>
      <c r="AA128" t="s">
        <v>46</v>
      </c>
      <c r="AB128" t="s">
        <v>46</v>
      </c>
      <c r="AC128" s="2" t="s">
        <v>709</v>
      </c>
      <c r="AD128" t="s">
        <v>41</v>
      </c>
      <c r="AE128" t="s">
        <v>41</v>
      </c>
      <c r="AF128" t="s">
        <v>41</v>
      </c>
      <c r="AG128" t="s">
        <v>41</v>
      </c>
      <c r="AH128" t="s">
        <v>41</v>
      </c>
      <c r="AI128" s="2" t="s">
        <v>41</v>
      </c>
    </row>
    <row r="129" spans="1:35" ht="409.5" x14ac:dyDescent="0.35">
      <c r="A129" s="8" t="s">
        <v>712</v>
      </c>
      <c r="B129" s="6" t="s">
        <v>34</v>
      </c>
      <c r="C129" s="7">
        <v>46055</v>
      </c>
      <c r="D129" s="9" t="str">
        <f>HYPERLINK("https://www.epingalert.org/en/Search?viewData= G/TBT/N/CHL/782"," G/TBT/N/CHL/782")</f>
        <v xml:space="preserve"> G/TBT/N/CHL/782</v>
      </c>
      <c r="E129" s="8" t="s">
        <v>710</v>
      </c>
      <c r="F129" s="8" t="s">
        <v>711</v>
      </c>
      <c r="H129" s="8" t="s">
        <v>41</v>
      </c>
      <c r="I129" s="8" t="s">
        <v>41</v>
      </c>
      <c r="J129" s="8" t="s">
        <v>153</v>
      </c>
      <c r="K129" s="8" t="s">
        <v>41</v>
      </c>
      <c r="L129" s="8" t="s">
        <v>41</v>
      </c>
      <c r="M129" s="6"/>
      <c r="N129" s="7">
        <v>46115</v>
      </c>
      <c r="O129" s="7" t="s">
        <v>42</v>
      </c>
      <c r="P129" s="7" t="s">
        <v>42</v>
      </c>
      <c r="Q129" s="6" t="s">
        <v>43</v>
      </c>
      <c r="R129" s="6"/>
      <c r="S129" t="str">
        <f>HYPERLINK("https://docs.wto.org/imrd/directdoc.asp?DDFDocuments/t/G/TBTN26/CHL782.docx", "https://docs.wto.org/imrd/directdoc.asp?DDFDocuments/t/G/TBTN26/CHL782.docx")</f>
        <v>https://docs.wto.org/imrd/directdoc.asp?DDFDocuments/t/G/TBTN26/CHL782.docx</v>
      </c>
      <c r="T129" t="str">
        <f>HYPERLINK("https://docs.wto.org/imrd/directdoc.asp?DDFDocuments/u/G/TBTN26/CHL782.docx", "https://docs.wto.org/imrd/directdoc.asp?DDFDocuments/u/G/TBTN26/CHL782.docx")</f>
        <v>https://docs.wto.org/imrd/directdoc.asp?DDFDocuments/u/G/TBTN26/CHL782.docx</v>
      </c>
      <c r="U129" t="str">
        <f>HYPERLINK("https://docs.wto.org/imrd/directdoc.asp?DDFDocuments/v/G/TBTN26/CHL782.docx", "https://docs.wto.org/imrd/directdoc.asp?DDFDocuments/v/G/TBTN26/CHL782.docx")</f>
        <v>https://docs.wto.org/imrd/directdoc.asp?DDFDocuments/v/G/TBTN26/CHL782.docx</v>
      </c>
      <c r="V129" t="s">
        <v>45</v>
      </c>
      <c r="W129" t="s">
        <v>46</v>
      </c>
      <c r="X129" t="s">
        <v>46</v>
      </c>
      <c r="Y129" t="s">
        <v>46</v>
      </c>
      <c r="Z129" t="s">
        <v>46</v>
      </c>
      <c r="AA129" t="s">
        <v>46</v>
      </c>
      <c r="AB129" t="s">
        <v>46</v>
      </c>
      <c r="AC129" s="2" t="s">
        <v>713</v>
      </c>
      <c r="AD129" t="s">
        <v>41</v>
      </c>
      <c r="AE129" t="s">
        <v>41</v>
      </c>
      <c r="AF129" t="s">
        <v>41</v>
      </c>
      <c r="AG129" t="s">
        <v>41</v>
      </c>
      <c r="AH129" t="s">
        <v>41</v>
      </c>
      <c r="AI129" s="2" t="s">
        <v>41</v>
      </c>
    </row>
    <row r="130" spans="1:35" ht="174" x14ac:dyDescent="0.35">
      <c r="A130" s="8" t="s">
        <v>712</v>
      </c>
      <c r="B130" s="6" t="s">
        <v>34</v>
      </c>
      <c r="C130" s="7">
        <v>46055</v>
      </c>
      <c r="D130" s="9" t="str">
        <f>HYPERLINK("https://www.epingalert.org/en/Search?viewData= G/TBT/N/CHL/783"," G/TBT/N/CHL/783")</f>
        <v xml:space="preserve"> G/TBT/N/CHL/783</v>
      </c>
      <c r="E130" s="8" t="s">
        <v>714</v>
      </c>
      <c r="F130" s="8" t="s">
        <v>715</v>
      </c>
      <c r="H130" s="8" t="s">
        <v>41</v>
      </c>
      <c r="I130" s="8" t="s">
        <v>41</v>
      </c>
      <c r="J130" s="8" t="s">
        <v>153</v>
      </c>
      <c r="K130" s="8" t="s">
        <v>41</v>
      </c>
      <c r="L130" s="8" t="s">
        <v>41</v>
      </c>
      <c r="M130" s="6"/>
      <c r="N130" s="7">
        <v>46115</v>
      </c>
      <c r="O130" s="7" t="s">
        <v>42</v>
      </c>
      <c r="P130" s="7" t="s">
        <v>42</v>
      </c>
      <c r="Q130" s="6" t="s">
        <v>43</v>
      </c>
      <c r="R130" s="6"/>
      <c r="S130" t="str">
        <f>HYPERLINK("https://docs.wto.org/imrd/directdoc.asp?DDFDocuments/t/G/TBTN26/CHL783.docx", "https://docs.wto.org/imrd/directdoc.asp?DDFDocuments/t/G/TBTN26/CHL783.docx")</f>
        <v>https://docs.wto.org/imrd/directdoc.asp?DDFDocuments/t/G/TBTN26/CHL783.docx</v>
      </c>
      <c r="T130" t="str">
        <f>HYPERLINK("https://docs.wto.org/imrd/directdoc.asp?DDFDocuments/u/G/TBTN26/CHL783.docx", "https://docs.wto.org/imrd/directdoc.asp?DDFDocuments/u/G/TBTN26/CHL783.docx")</f>
        <v>https://docs.wto.org/imrd/directdoc.asp?DDFDocuments/u/G/TBTN26/CHL783.docx</v>
      </c>
      <c r="U130" t="str">
        <f>HYPERLINK("https://docs.wto.org/imrd/directdoc.asp?DDFDocuments/v/G/TBTN26/CHL783.docx", "https://docs.wto.org/imrd/directdoc.asp?DDFDocuments/v/G/TBTN26/CHL783.docx")</f>
        <v>https://docs.wto.org/imrd/directdoc.asp?DDFDocuments/v/G/TBTN26/CHL783.docx</v>
      </c>
      <c r="V130" t="s">
        <v>46</v>
      </c>
      <c r="W130" t="s">
        <v>45</v>
      </c>
      <c r="X130" t="s">
        <v>46</v>
      </c>
      <c r="Y130" t="s">
        <v>46</v>
      </c>
      <c r="Z130" t="s">
        <v>46</v>
      </c>
      <c r="AA130" t="s">
        <v>46</v>
      </c>
      <c r="AB130" t="s">
        <v>46</v>
      </c>
      <c r="AC130" s="2" t="s">
        <v>716</v>
      </c>
      <c r="AD130" t="s">
        <v>41</v>
      </c>
      <c r="AE130" t="s">
        <v>41</v>
      </c>
      <c r="AF130" t="s">
        <v>41</v>
      </c>
      <c r="AG130" t="s">
        <v>41</v>
      </c>
      <c r="AH130" t="s">
        <v>41</v>
      </c>
      <c r="AI130" s="2" t="s">
        <v>41</v>
      </c>
    </row>
    <row r="131" spans="1:35" ht="348" x14ac:dyDescent="0.35">
      <c r="A131" s="8" t="s">
        <v>719</v>
      </c>
      <c r="B131" s="6" t="s">
        <v>34</v>
      </c>
      <c r="C131" s="7">
        <v>46055</v>
      </c>
      <c r="D131" s="9" t="str">
        <f>HYPERLINK("https://www.epingalert.org/en/Search?viewData= G/TBT/N/CHL/785"," G/TBT/N/CHL/785")</f>
        <v xml:space="preserve"> G/TBT/N/CHL/785</v>
      </c>
      <c r="E131" s="8" t="s">
        <v>717</v>
      </c>
      <c r="F131" s="8" t="s">
        <v>718</v>
      </c>
      <c r="H131" s="8" t="s">
        <v>41</v>
      </c>
      <c r="I131" s="8" t="s">
        <v>41</v>
      </c>
      <c r="J131" s="8" t="s">
        <v>153</v>
      </c>
      <c r="K131" s="8" t="s">
        <v>41</v>
      </c>
      <c r="L131" s="8" t="s">
        <v>41</v>
      </c>
      <c r="M131" s="6"/>
      <c r="N131" s="7">
        <v>46115</v>
      </c>
      <c r="O131" s="7" t="s">
        <v>42</v>
      </c>
      <c r="P131" s="7" t="s">
        <v>42</v>
      </c>
      <c r="Q131" s="6" t="s">
        <v>43</v>
      </c>
      <c r="R131" s="6"/>
      <c r="S131" t="str">
        <f>HYPERLINK("https://docs.wto.org/imrd/directdoc.asp?DDFDocuments/t/G/TBTN26/CHL785.docx", "https://docs.wto.org/imrd/directdoc.asp?DDFDocuments/t/G/TBTN26/CHL785.docx")</f>
        <v>https://docs.wto.org/imrd/directdoc.asp?DDFDocuments/t/G/TBTN26/CHL785.docx</v>
      </c>
      <c r="T131" t="str">
        <f>HYPERLINK("https://docs.wto.org/imrd/directdoc.asp?DDFDocuments/u/G/TBTN26/CHL785.docx", "https://docs.wto.org/imrd/directdoc.asp?DDFDocuments/u/G/TBTN26/CHL785.docx")</f>
        <v>https://docs.wto.org/imrd/directdoc.asp?DDFDocuments/u/G/TBTN26/CHL785.docx</v>
      </c>
      <c r="U131" t="str">
        <f>HYPERLINK("https://docs.wto.org/imrd/directdoc.asp?DDFDocuments/v/G/TBTN26/CHL785.docx", "https://docs.wto.org/imrd/directdoc.asp?DDFDocuments/v/G/TBTN26/CHL785.docx")</f>
        <v>https://docs.wto.org/imrd/directdoc.asp?DDFDocuments/v/G/TBTN26/CHL785.docx</v>
      </c>
      <c r="V131" t="s">
        <v>45</v>
      </c>
      <c r="W131" t="s">
        <v>46</v>
      </c>
      <c r="X131" t="s">
        <v>46</v>
      </c>
      <c r="Y131" t="s">
        <v>46</v>
      </c>
      <c r="Z131" t="s">
        <v>46</v>
      </c>
      <c r="AA131" t="s">
        <v>46</v>
      </c>
      <c r="AB131" t="s">
        <v>46</v>
      </c>
      <c r="AC131" s="2" t="s">
        <v>720</v>
      </c>
      <c r="AD131" t="s">
        <v>41</v>
      </c>
      <c r="AE131" t="s">
        <v>41</v>
      </c>
      <c r="AF131" t="s">
        <v>41</v>
      </c>
      <c r="AG131" t="s">
        <v>41</v>
      </c>
      <c r="AH131" t="s">
        <v>41</v>
      </c>
      <c r="AI131" s="2" t="s">
        <v>41</v>
      </c>
    </row>
    <row r="132" spans="1:35" ht="72.5" x14ac:dyDescent="0.35">
      <c r="A132" s="8" t="s">
        <v>719</v>
      </c>
      <c r="B132" s="6" t="s">
        <v>34</v>
      </c>
      <c r="C132" s="7">
        <v>46055</v>
      </c>
      <c r="D132" s="9" t="str">
        <f>HYPERLINK("https://www.epingalert.org/en/Search?viewData= G/TBT/N/CHL/784"," G/TBT/N/CHL/784")</f>
        <v xml:space="preserve"> G/TBT/N/CHL/784</v>
      </c>
      <c r="E132" s="8" t="s">
        <v>721</v>
      </c>
      <c r="F132" s="8" t="s">
        <v>722</v>
      </c>
      <c r="H132" s="8" t="s">
        <v>41</v>
      </c>
      <c r="I132" s="8" t="s">
        <v>41</v>
      </c>
      <c r="J132" s="8" t="s">
        <v>153</v>
      </c>
      <c r="K132" s="8" t="s">
        <v>41</v>
      </c>
      <c r="L132" s="8" t="s">
        <v>41</v>
      </c>
      <c r="M132" s="6"/>
      <c r="N132" s="7">
        <v>46115</v>
      </c>
      <c r="O132" s="7" t="s">
        <v>42</v>
      </c>
      <c r="P132" s="7" t="s">
        <v>42</v>
      </c>
      <c r="Q132" s="6" t="s">
        <v>43</v>
      </c>
      <c r="R132" s="6"/>
      <c r="S132" t="str">
        <f>HYPERLINK("https://docs.wto.org/imrd/directdoc.asp?DDFDocuments/t/G/TBTN26/CHL784.docx", "https://docs.wto.org/imrd/directdoc.asp?DDFDocuments/t/G/TBTN26/CHL784.docx")</f>
        <v>https://docs.wto.org/imrd/directdoc.asp?DDFDocuments/t/G/TBTN26/CHL784.docx</v>
      </c>
      <c r="T132" t="str">
        <f>HYPERLINK("https://docs.wto.org/imrd/directdoc.asp?DDFDocuments/u/G/TBTN26/CHL784.docx", "https://docs.wto.org/imrd/directdoc.asp?DDFDocuments/u/G/TBTN26/CHL784.docx")</f>
        <v>https://docs.wto.org/imrd/directdoc.asp?DDFDocuments/u/G/TBTN26/CHL784.docx</v>
      </c>
      <c r="U132" t="str">
        <f>HYPERLINK("https://docs.wto.org/imrd/directdoc.asp?DDFDocuments/v/G/TBTN26/CHL784.docx", "https://docs.wto.org/imrd/directdoc.asp?DDFDocuments/v/G/TBTN26/CHL784.docx")</f>
        <v>https://docs.wto.org/imrd/directdoc.asp?DDFDocuments/v/G/TBTN26/CHL784.docx</v>
      </c>
      <c r="V132" t="s">
        <v>45</v>
      </c>
      <c r="W132" t="s">
        <v>46</v>
      </c>
      <c r="X132" t="s">
        <v>46</v>
      </c>
      <c r="Y132" t="s">
        <v>46</v>
      </c>
      <c r="Z132" t="s">
        <v>46</v>
      </c>
      <c r="AA132" t="s">
        <v>46</v>
      </c>
      <c r="AB132" t="s">
        <v>46</v>
      </c>
      <c r="AC132" s="2" t="s">
        <v>723</v>
      </c>
      <c r="AD132" t="s">
        <v>41</v>
      </c>
      <c r="AE132" t="s">
        <v>41</v>
      </c>
      <c r="AF132" t="s">
        <v>41</v>
      </c>
      <c r="AG132" t="s">
        <v>41</v>
      </c>
      <c r="AH132" t="s">
        <v>41</v>
      </c>
      <c r="AI132" s="2" t="s">
        <v>41</v>
      </c>
    </row>
    <row r="133" spans="1:35" ht="130.5" x14ac:dyDescent="0.35">
      <c r="A133" s="8" t="s">
        <v>726</v>
      </c>
      <c r="B133" s="6" t="s">
        <v>493</v>
      </c>
      <c r="C133" s="7">
        <v>46055</v>
      </c>
      <c r="D133" s="9" t="str">
        <f>HYPERLINK("https://www.epingalert.org/en/Search?viewData= G/TBT/N/CAN/768"," G/TBT/N/CAN/768")</f>
        <v xml:space="preserve"> G/TBT/N/CAN/768</v>
      </c>
      <c r="E133" s="8" t="s">
        <v>724</v>
      </c>
      <c r="F133" s="8" t="s">
        <v>725</v>
      </c>
      <c r="H133" s="8" t="s">
        <v>41</v>
      </c>
      <c r="I133" s="8" t="s">
        <v>41</v>
      </c>
      <c r="J133" s="8" t="s">
        <v>78</v>
      </c>
      <c r="K133" s="8" t="s">
        <v>727</v>
      </c>
      <c r="L133" s="8" t="s">
        <v>41</v>
      </c>
      <c r="M133" s="6"/>
      <c r="N133" s="7">
        <v>46112</v>
      </c>
      <c r="O133" s="7" t="s">
        <v>728</v>
      </c>
      <c r="P133" s="7" t="s">
        <v>729</v>
      </c>
      <c r="Q133" s="6" t="s">
        <v>43</v>
      </c>
      <c r="R133" s="8" t="s">
        <v>730</v>
      </c>
      <c r="S133" t="str">
        <f>HYPERLINK("https://docs.wto.org/imrd/directdoc.asp?DDFDocuments/t/G/TBTN26/CAN768.docx", "https://docs.wto.org/imrd/directdoc.asp?DDFDocuments/t/G/TBTN26/CAN768.docx")</f>
        <v>https://docs.wto.org/imrd/directdoc.asp?DDFDocuments/t/G/TBTN26/CAN768.docx</v>
      </c>
      <c r="T133" t="str">
        <f>HYPERLINK("https://docs.wto.org/imrd/directdoc.asp?DDFDocuments/u/G/TBTN26/CAN768.docx", "https://docs.wto.org/imrd/directdoc.asp?DDFDocuments/u/G/TBTN26/CAN768.docx")</f>
        <v>https://docs.wto.org/imrd/directdoc.asp?DDFDocuments/u/G/TBTN26/CAN768.docx</v>
      </c>
      <c r="U133" t="str">
        <f>HYPERLINK("https://docs.wto.org/imrd/directdoc.asp?DDFDocuments/v/G/TBTN26/CAN768.docx", "https://docs.wto.org/imrd/directdoc.asp?DDFDocuments/v/G/TBTN26/CAN768.docx")</f>
        <v>https://docs.wto.org/imrd/directdoc.asp?DDFDocuments/v/G/TBTN26/CAN768.docx</v>
      </c>
      <c r="V133" t="s">
        <v>45</v>
      </c>
      <c r="W133" t="s">
        <v>46</v>
      </c>
      <c r="X133" t="s">
        <v>46</v>
      </c>
      <c r="Y133" t="s">
        <v>46</v>
      </c>
      <c r="Z133" t="s">
        <v>46</v>
      </c>
      <c r="AA133" t="s">
        <v>46</v>
      </c>
      <c r="AB133" t="s">
        <v>46</v>
      </c>
      <c r="AC133" s="2" t="s">
        <v>731</v>
      </c>
      <c r="AD133" t="s">
        <v>41</v>
      </c>
      <c r="AE133" t="s">
        <v>41</v>
      </c>
      <c r="AF133" t="s">
        <v>41</v>
      </c>
      <c r="AG133" t="s">
        <v>41</v>
      </c>
      <c r="AH133" t="s">
        <v>41</v>
      </c>
      <c r="AI133" s="2" t="s">
        <v>41</v>
      </c>
    </row>
    <row r="134" spans="1:35" ht="203" x14ac:dyDescent="0.35">
      <c r="A134" s="8" t="s">
        <v>734</v>
      </c>
      <c r="B134" s="6" t="s">
        <v>327</v>
      </c>
      <c r="C134" s="7">
        <v>46055</v>
      </c>
      <c r="D134" s="9" t="str">
        <f>HYPERLINK("https://www.epingalert.org/en/Search?viewData= G/TBT/N/UKR/369"," G/TBT/N/UKR/369")</f>
        <v xml:space="preserve"> G/TBT/N/UKR/369</v>
      </c>
      <c r="E134" s="8" t="s">
        <v>732</v>
      </c>
      <c r="F134" s="8" t="s">
        <v>733</v>
      </c>
      <c r="H134" s="8" t="s">
        <v>41</v>
      </c>
      <c r="I134" s="8" t="s">
        <v>41</v>
      </c>
      <c r="J134" s="8" t="s">
        <v>735</v>
      </c>
      <c r="K134" s="8" t="s">
        <v>41</v>
      </c>
      <c r="L134" s="8" t="s">
        <v>736</v>
      </c>
      <c r="M134" s="6"/>
      <c r="N134" s="7">
        <v>46115</v>
      </c>
      <c r="O134" s="7">
        <v>46007</v>
      </c>
      <c r="P134" s="7">
        <v>46083</v>
      </c>
      <c r="Q134" s="6" t="s">
        <v>43</v>
      </c>
      <c r="R134" s="8" t="s">
        <v>737</v>
      </c>
      <c r="S134" t="str">
        <f>HYPERLINK("https://docs.wto.org/imrd/directdoc.asp?DDFDocuments/t/G/TBTN26/UKR369.docx", "https://docs.wto.org/imrd/directdoc.asp?DDFDocuments/t/G/TBTN26/UKR369.docx")</f>
        <v>https://docs.wto.org/imrd/directdoc.asp?DDFDocuments/t/G/TBTN26/UKR369.docx</v>
      </c>
      <c r="T134" t="str">
        <f>HYPERLINK("https://docs.wto.org/imrd/directdoc.asp?DDFDocuments/u/G/TBTN26/UKR369.docx", "https://docs.wto.org/imrd/directdoc.asp?DDFDocuments/u/G/TBTN26/UKR369.docx")</f>
        <v>https://docs.wto.org/imrd/directdoc.asp?DDFDocuments/u/G/TBTN26/UKR369.docx</v>
      </c>
      <c r="U134" t="str">
        <f>HYPERLINK("https://docs.wto.org/imrd/directdoc.asp?DDFDocuments/v/G/TBTN26/UKR369.docx", "https://docs.wto.org/imrd/directdoc.asp?DDFDocuments/v/G/TBTN26/UKR369.docx")</f>
        <v>https://docs.wto.org/imrd/directdoc.asp?DDFDocuments/v/G/TBTN26/UKR369.docx</v>
      </c>
      <c r="V134" t="s">
        <v>45</v>
      </c>
      <c r="W134" t="s">
        <v>46</v>
      </c>
      <c r="X134" t="s">
        <v>45</v>
      </c>
      <c r="Y134" t="s">
        <v>46</v>
      </c>
      <c r="Z134" t="s">
        <v>46</v>
      </c>
      <c r="AA134" t="s">
        <v>46</v>
      </c>
      <c r="AB134" t="s">
        <v>46</v>
      </c>
      <c r="AC134" s="2" t="s">
        <v>738</v>
      </c>
      <c r="AD134" t="s">
        <v>41</v>
      </c>
      <c r="AE134" t="s">
        <v>41</v>
      </c>
      <c r="AF134" t="s">
        <v>41</v>
      </c>
      <c r="AG134" t="s">
        <v>41</v>
      </c>
      <c r="AH134" t="s">
        <v>41</v>
      </c>
      <c r="AI134" s="2" t="s">
        <v>41</v>
      </c>
    </row>
    <row r="135" spans="1:35" ht="58" x14ac:dyDescent="0.35">
      <c r="A135" s="8" t="s">
        <v>742</v>
      </c>
      <c r="B135" s="6" t="s">
        <v>739</v>
      </c>
      <c r="C135" s="7">
        <v>46052</v>
      </c>
      <c r="D135" s="9" t="str">
        <f>HYPERLINK("https://www.epingalert.org/en/Search?viewData= G/TBT/N/MWI/236"," G/TBT/N/MWI/236")</f>
        <v xml:space="preserve"> G/TBT/N/MWI/236</v>
      </c>
      <c r="E135" s="8" t="s">
        <v>740</v>
      </c>
      <c r="F135" s="8" t="s">
        <v>741</v>
      </c>
      <c r="H135" s="8" t="s">
        <v>743</v>
      </c>
      <c r="I135" s="8" t="s">
        <v>744</v>
      </c>
      <c r="J135" s="8" t="s">
        <v>745</v>
      </c>
      <c r="K135" s="8" t="s">
        <v>41</v>
      </c>
      <c r="L135" s="8" t="s">
        <v>41</v>
      </c>
      <c r="M135" s="6"/>
      <c r="N135" s="7">
        <v>46112</v>
      </c>
      <c r="O135" s="7" t="s">
        <v>81</v>
      </c>
      <c r="P135" s="7" t="s">
        <v>81</v>
      </c>
      <c r="Q135" s="6" t="s">
        <v>43</v>
      </c>
      <c r="R135" s="8" t="s">
        <v>746</v>
      </c>
      <c r="S135" t="str">
        <f>HYPERLINK("https://docs.wto.org/imrd/directdoc.asp?DDFDocuments/t/G/TBTN26/MWI236.docx", "https://docs.wto.org/imrd/directdoc.asp?DDFDocuments/t/G/TBTN26/MWI236.docx")</f>
        <v>https://docs.wto.org/imrd/directdoc.asp?DDFDocuments/t/G/TBTN26/MWI236.docx</v>
      </c>
      <c r="T135" t="str">
        <f>HYPERLINK("https://docs.wto.org/imrd/directdoc.asp?DDFDocuments/u/G/TBTN26/MWI236.docx", "https://docs.wto.org/imrd/directdoc.asp?DDFDocuments/u/G/TBTN26/MWI236.docx")</f>
        <v>https://docs.wto.org/imrd/directdoc.asp?DDFDocuments/u/G/TBTN26/MWI236.docx</v>
      </c>
      <c r="U135" t="str">
        <f>HYPERLINK("https://docs.wto.org/imrd/directdoc.asp?DDFDocuments/v/G/TBTN26/MWI236.docx", "https://docs.wto.org/imrd/directdoc.asp?DDFDocuments/v/G/TBTN26/MWI236.docx")</f>
        <v>https://docs.wto.org/imrd/directdoc.asp?DDFDocuments/v/G/TBTN26/MWI236.docx</v>
      </c>
      <c r="V135" t="s">
        <v>45</v>
      </c>
      <c r="W135" t="s">
        <v>46</v>
      </c>
      <c r="X135" t="s">
        <v>46</v>
      </c>
      <c r="Y135" t="s">
        <v>46</v>
      </c>
      <c r="Z135" t="s">
        <v>46</v>
      </c>
      <c r="AA135" t="s">
        <v>46</v>
      </c>
      <c r="AB135" t="s">
        <v>46</v>
      </c>
      <c r="AC135" s="2" t="s">
        <v>747</v>
      </c>
      <c r="AD135" t="s">
        <v>41</v>
      </c>
      <c r="AE135" t="s">
        <v>41</v>
      </c>
      <c r="AF135" t="s">
        <v>41</v>
      </c>
      <c r="AG135" t="s">
        <v>41</v>
      </c>
      <c r="AH135" t="s">
        <v>41</v>
      </c>
      <c r="AI135" s="2" t="s">
        <v>41</v>
      </c>
    </row>
    <row r="136" spans="1:35" ht="174" x14ac:dyDescent="0.35">
      <c r="A136" s="8" t="s">
        <v>750</v>
      </c>
      <c r="B136" s="6" t="s">
        <v>420</v>
      </c>
      <c r="C136" s="7">
        <v>46052</v>
      </c>
      <c r="D136" s="9" t="str">
        <f>HYPERLINK("https://www.epingalert.org/en/Search?viewData= G/TBT/N/MEX/557"," G/TBT/N/MEX/557")</f>
        <v xml:space="preserve"> G/TBT/N/MEX/557</v>
      </c>
      <c r="E136" s="8" t="s">
        <v>748</v>
      </c>
      <c r="F136" s="8" t="s">
        <v>749</v>
      </c>
      <c r="H136" s="8" t="s">
        <v>41</v>
      </c>
      <c r="I136" s="8" t="s">
        <v>751</v>
      </c>
      <c r="J136" s="8" t="s">
        <v>40</v>
      </c>
      <c r="K136" s="8" t="s">
        <v>41</v>
      </c>
      <c r="L136" s="8" t="s">
        <v>41</v>
      </c>
      <c r="M136" s="6"/>
      <c r="N136" s="7">
        <v>46112</v>
      </c>
      <c r="O136" s="7" t="s">
        <v>81</v>
      </c>
      <c r="P136" s="7" t="s">
        <v>81</v>
      </c>
      <c r="Q136" s="6" t="s">
        <v>43</v>
      </c>
      <c r="R136" s="8" t="s">
        <v>752</v>
      </c>
      <c r="S136" t="str">
        <f>HYPERLINK("https://docs.wto.org/imrd/directdoc.asp?DDFDocuments/t/G/TBTN26/MEX557.docx", "https://docs.wto.org/imrd/directdoc.asp?DDFDocuments/t/G/TBTN26/MEX557.docx")</f>
        <v>https://docs.wto.org/imrd/directdoc.asp?DDFDocuments/t/G/TBTN26/MEX557.docx</v>
      </c>
      <c r="T136" t="str">
        <f>HYPERLINK("https://docs.wto.org/imrd/directdoc.asp?DDFDocuments/u/G/TBTN26/MEX557.docx", "https://docs.wto.org/imrd/directdoc.asp?DDFDocuments/u/G/TBTN26/MEX557.docx")</f>
        <v>https://docs.wto.org/imrd/directdoc.asp?DDFDocuments/u/G/TBTN26/MEX557.docx</v>
      </c>
      <c r="U136" t="str">
        <f>HYPERLINK("https://docs.wto.org/imrd/directdoc.asp?DDFDocuments/v/G/TBTN26/MEX557.docx", "https://docs.wto.org/imrd/directdoc.asp?DDFDocuments/v/G/TBTN26/MEX557.docx")</f>
        <v>https://docs.wto.org/imrd/directdoc.asp?DDFDocuments/v/G/TBTN26/MEX557.docx</v>
      </c>
      <c r="V136" t="s">
        <v>45</v>
      </c>
      <c r="W136" t="s">
        <v>46</v>
      </c>
      <c r="X136" t="s">
        <v>45</v>
      </c>
      <c r="Y136" t="s">
        <v>46</v>
      </c>
      <c r="Z136" t="s">
        <v>46</v>
      </c>
      <c r="AA136" t="s">
        <v>46</v>
      </c>
      <c r="AB136" t="s">
        <v>46</v>
      </c>
      <c r="AC136" s="2" t="s">
        <v>753</v>
      </c>
      <c r="AD136" t="s">
        <v>41</v>
      </c>
      <c r="AE136" t="s">
        <v>41</v>
      </c>
      <c r="AF136" t="s">
        <v>41</v>
      </c>
      <c r="AG136" t="s">
        <v>41</v>
      </c>
      <c r="AH136" t="s">
        <v>41</v>
      </c>
      <c r="AI136" s="2" t="s">
        <v>41</v>
      </c>
    </row>
    <row r="137" spans="1:35" ht="159.5" x14ac:dyDescent="0.35">
      <c r="A137" s="8" t="s">
        <v>756</v>
      </c>
      <c r="B137" s="6" t="s">
        <v>420</v>
      </c>
      <c r="C137" s="7">
        <v>46052</v>
      </c>
      <c r="D137" s="9" t="str">
        <f>HYPERLINK("https://www.epingalert.org/en/Search?viewData= G/TBT/N/MEX/556"," G/TBT/N/MEX/556")</f>
        <v xml:space="preserve"> G/TBT/N/MEX/556</v>
      </c>
      <c r="E137" s="8" t="s">
        <v>754</v>
      </c>
      <c r="F137" s="8" t="s">
        <v>755</v>
      </c>
      <c r="H137" s="8" t="s">
        <v>41</v>
      </c>
      <c r="I137" s="8" t="s">
        <v>41</v>
      </c>
      <c r="J137" s="8" t="s">
        <v>325</v>
      </c>
      <c r="K137" s="8" t="s">
        <v>41</v>
      </c>
      <c r="L137" s="8" t="s">
        <v>757</v>
      </c>
      <c r="M137" s="6"/>
      <c r="N137" s="7">
        <v>46112</v>
      </c>
      <c r="O137" s="7" t="s">
        <v>81</v>
      </c>
      <c r="P137" s="7" t="s">
        <v>81</v>
      </c>
      <c r="Q137" s="6" t="s">
        <v>43</v>
      </c>
      <c r="R137" s="8" t="s">
        <v>758</v>
      </c>
      <c r="S137" t="str">
        <f>HYPERLINK("https://docs.wto.org/imrd/directdoc.asp?DDFDocuments/t/G/TBTN26/MEX556.docx", "https://docs.wto.org/imrd/directdoc.asp?DDFDocuments/t/G/TBTN26/MEX556.docx")</f>
        <v>https://docs.wto.org/imrd/directdoc.asp?DDFDocuments/t/G/TBTN26/MEX556.docx</v>
      </c>
      <c r="T137" t="str">
        <f>HYPERLINK("https://docs.wto.org/imrd/directdoc.asp?DDFDocuments/u/G/TBTN26/MEX556.docx", "https://docs.wto.org/imrd/directdoc.asp?DDFDocuments/u/G/TBTN26/MEX556.docx")</f>
        <v>https://docs.wto.org/imrd/directdoc.asp?DDFDocuments/u/G/TBTN26/MEX556.docx</v>
      </c>
      <c r="U137" t="str">
        <f>HYPERLINK("https://docs.wto.org/imrd/directdoc.asp?DDFDocuments/v/G/TBTN26/MEX556.docx", "https://docs.wto.org/imrd/directdoc.asp?DDFDocuments/v/G/TBTN26/MEX556.docx")</f>
        <v>https://docs.wto.org/imrd/directdoc.asp?DDFDocuments/v/G/TBTN26/MEX556.docx</v>
      </c>
      <c r="V137" t="s">
        <v>45</v>
      </c>
      <c r="W137" t="s">
        <v>46</v>
      </c>
      <c r="X137" t="s">
        <v>45</v>
      </c>
      <c r="Y137" t="s">
        <v>46</v>
      </c>
      <c r="Z137" t="s">
        <v>46</v>
      </c>
      <c r="AA137" t="s">
        <v>46</v>
      </c>
      <c r="AB137" t="s">
        <v>46</v>
      </c>
      <c r="AC137" s="2" t="s">
        <v>759</v>
      </c>
      <c r="AD137" t="s">
        <v>41</v>
      </c>
      <c r="AE137" t="s">
        <v>41</v>
      </c>
      <c r="AF137" t="s">
        <v>41</v>
      </c>
      <c r="AG137" t="s">
        <v>41</v>
      </c>
      <c r="AH137" t="s">
        <v>41</v>
      </c>
      <c r="AI137" s="2" t="s">
        <v>41</v>
      </c>
    </row>
    <row r="138" spans="1:35" ht="290" x14ac:dyDescent="0.35">
      <c r="A138" s="8" t="s">
        <v>762</v>
      </c>
      <c r="B138" s="6" t="s">
        <v>420</v>
      </c>
      <c r="C138" s="7">
        <v>46052</v>
      </c>
      <c r="D138" s="9" t="str">
        <f>HYPERLINK("https://www.epingalert.org/en/Search?viewData= G/TBT/N/MEX/555"," G/TBT/N/MEX/555")</f>
        <v xml:space="preserve"> G/TBT/N/MEX/555</v>
      </c>
      <c r="E138" s="8" t="s">
        <v>760</v>
      </c>
      <c r="F138" s="8" t="s">
        <v>761</v>
      </c>
      <c r="H138" s="8" t="s">
        <v>41</v>
      </c>
      <c r="I138" s="8" t="s">
        <v>41</v>
      </c>
      <c r="J138" s="8" t="s">
        <v>325</v>
      </c>
      <c r="K138" s="8" t="s">
        <v>41</v>
      </c>
      <c r="L138" s="8" t="s">
        <v>102</v>
      </c>
      <c r="M138" s="6"/>
      <c r="N138" s="7">
        <v>46112</v>
      </c>
      <c r="O138" s="7" t="s">
        <v>81</v>
      </c>
      <c r="P138" s="7" t="s">
        <v>81</v>
      </c>
      <c r="Q138" s="6" t="s">
        <v>43</v>
      </c>
      <c r="R138" s="8" t="s">
        <v>763</v>
      </c>
      <c r="S138" t="str">
        <f>HYPERLINK("https://docs.wto.org/imrd/directdoc.asp?DDFDocuments/t/G/TBTN26/MEX555.docx", "https://docs.wto.org/imrd/directdoc.asp?DDFDocuments/t/G/TBTN26/MEX555.docx")</f>
        <v>https://docs.wto.org/imrd/directdoc.asp?DDFDocuments/t/G/TBTN26/MEX555.docx</v>
      </c>
      <c r="T138" t="str">
        <f>HYPERLINK("https://docs.wto.org/imrd/directdoc.asp?DDFDocuments/u/G/TBTN26/MEX555.docx", "https://docs.wto.org/imrd/directdoc.asp?DDFDocuments/u/G/TBTN26/MEX555.docx")</f>
        <v>https://docs.wto.org/imrd/directdoc.asp?DDFDocuments/u/G/TBTN26/MEX555.docx</v>
      </c>
      <c r="U138" t="str">
        <f>HYPERLINK("https://docs.wto.org/imrd/directdoc.asp?DDFDocuments/v/G/TBTN26/MEX555.docx", "https://docs.wto.org/imrd/directdoc.asp?DDFDocuments/v/G/TBTN26/MEX555.docx")</f>
        <v>https://docs.wto.org/imrd/directdoc.asp?DDFDocuments/v/G/TBTN26/MEX555.docx</v>
      </c>
      <c r="V138" t="s">
        <v>45</v>
      </c>
      <c r="W138" t="s">
        <v>46</v>
      </c>
      <c r="X138" t="s">
        <v>45</v>
      </c>
      <c r="Y138" t="s">
        <v>46</v>
      </c>
      <c r="Z138" t="s">
        <v>46</v>
      </c>
      <c r="AA138" t="s">
        <v>46</v>
      </c>
      <c r="AB138" t="s">
        <v>46</v>
      </c>
      <c r="AC138" s="2" t="s">
        <v>764</v>
      </c>
      <c r="AD138" t="s">
        <v>41</v>
      </c>
      <c r="AE138" t="s">
        <v>41</v>
      </c>
      <c r="AF138" t="s">
        <v>41</v>
      </c>
      <c r="AG138" t="s">
        <v>41</v>
      </c>
      <c r="AH138" t="s">
        <v>41</v>
      </c>
      <c r="AI138" s="2" t="s">
        <v>41</v>
      </c>
    </row>
    <row r="139" spans="1:35" ht="130.5" x14ac:dyDescent="0.35">
      <c r="A139" s="8" t="s">
        <v>767</v>
      </c>
      <c r="B139" s="6" t="s">
        <v>420</v>
      </c>
      <c r="C139" s="7">
        <v>46052</v>
      </c>
      <c r="D139" s="9" t="str">
        <f>HYPERLINK("https://www.epingalert.org/en/Search?viewData= G/TBT/N/MEX/554"," G/TBT/N/MEX/554")</f>
        <v xml:space="preserve"> G/TBT/N/MEX/554</v>
      </c>
      <c r="E139" s="8" t="s">
        <v>765</v>
      </c>
      <c r="F139" s="8" t="s">
        <v>766</v>
      </c>
      <c r="H139" s="8" t="s">
        <v>41</v>
      </c>
      <c r="I139" s="8" t="s">
        <v>41</v>
      </c>
      <c r="J139" s="8" t="s">
        <v>451</v>
      </c>
      <c r="K139" s="8" t="s">
        <v>41</v>
      </c>
      <c r="L139" s="8" t="s">
        <v>102</v>
      </c>
      <c r="M139" s="6"/>
      <c r="N139" s="7">
        <v>46112</v>
      </c>
      <c r="O139" s="7" t="s">
        <v>81</v>
      </c>
      <c r="P139" s="7" t="s">
        <v>81</v>
      </c>
      <c r="Q139" s="6" t="s">
        <v>43</v>
      </c>
      <c r="R139" s="8" t="s">
        <v>768</v>
      </c>
      <c r="S139" t="str">
        <f>HYPERLINK("https://docs.wto.org/imrd/directdoc.asp?DDFDocuments/t/G/TBTN26/MEX554.docx", "https://docs.wto.org/imrd/directdoc.asp?DDFDocuments/t/G/TBTN26/MEX554.docx")</f>
        <v>https://docs.wto.org/imrd/directdoc.asp?DDFDocuments/t/G/TBTN26/MEX554.docx</v>
      </c>
      <c r="T139" t="str">
        <f>HYPERLINK("https://docs.wto.org/imrd/directdoc.asp?DDFDocuments/u/G/TBTN26/MEX554.docx", "https://docs.wto.org/imrd/directdoc.asp?DDFDocuments/u/G/TBTN26/MEX554.docx")</f>
        <v>https://docs.wto.org/imrd/directdoc.asp?DDFDocuments/u/G/TBTN26/MEX554.docx</v>
      </c>
      <c r="U139" t="str">
        <f>HYPERLINK("https://docs.wto.org/imrd/directdoc.asp?DDFDocuments/v/G/TBTN26/MEX554.docx", "https://docs.wto.org/imrd/directdoc.asp?DDFDocuments/v/G/TBTN26/MEX554.docx")</f>
        <v>https://docs.wto.org/imrd/directdoc.asp?DDFDocuments/v/G/TBTN26/MEX554.docx</v>
      </c>
      <c r="V139" t="s">
        <v>45</v>
      </c>
      <c r="W139" t="s">
        <v>46</v>
      </c>
      <c r="X139" t="s">
        <v>45</v>
      </c>
      <c r="Y139" t="s">
        <v>46</v>
      </c>
      <c r="Z139" t="s">
        <v>46</v>
      </c>
      <c r="AA139" t="s">
        <v>46</v>
      </c>
      <c r="AB139" t="s">
        <v>46</v>
      </c>
      <c r="AC139" s="2" t="s">
        <v>769</v>
      </c>
      <c r="AD139" t="s">
        <v>41</v>
      </c>
      <c r="AE139" t="s">
        <v>41</v>
      </c>
      <c r="AF139" t="s">
        <v>41</v>
      </c>
      <c r="AG139" t="s">
        <v>41</v>
      </c>
      <c r="AH139" t="s">
        <v>41</v>
      </c>
      <c r="AI139" s="2" t="s">
        <v>41</v>
      </c>
    </row>
    <row r="140" spans="1:35" ht="87" x14ac:dyDescent="0.35">
      <c r="A140" s="8" t="s">
        <v>772</v>
      </c>
      <c r="B140" s="6" t="s">
        <v>48</v>
      </c>
      <c r="C140" s="7">
        <v>46051</v>
      </c>
      <c r="D140" s="9" t="str">
        <f>HYPERLINK("https://www.epingalert.org/en/Search?viewData= G/TBT/N/PHL/354"," G/TBT/N/PHL/354")</f>
        <v xml:space="preserve"> G/TBT/N/PHL/354</v>
      </c>
      <c r="E140" s="8" t="s">
        <v>770</v>
      </c>
      <c r="F140" s="8" t="s">
        <v>771</v>
      </c>
      <c r="H140" s="8" t="s">
        <v>41</v>
      </c>
      <c r="I140" s="8" t="s">
        <v>488</v>
      </c>
      <c r="J140" s="8" t="s">
        <v>325</v>
      </c>
      <c r="K140" s="8" t="s">
        <v>41</v>
      </c>
      <c r="L140" s="8" t="s">
        <v>102</v>
      </c>
      <c r="M140" s="6"/>
      <c r="N140" s="7">
        <v>46057</v>
      </c>
      <c r="O140" s="7" t="s">
        <v>345</v>
      </c>
      <c r="P140" s="7" t="s">
        <v>773</v>
      </c>
      <c r="Q140" s="6" t="s">
        <v>43</v>
      </c>
      <c r="R140" s="8" t="s">
        <v>774</v>
      </c>
      <c r="S140" t="str">
        <f>HYPERLINK("https://docs.wto.org/imrd/directdoc.asp?DDFDocuments/t/G/TBTN26/PHL354.docx", "https://docs.wto.org/imrd/directdoc.asp?DDFDocuments/t/G/TBTN26/PHL354.docx")</f>
        <v>https://docs.wto.org/imrd/directdoc.asp?DDFDocuments/t/G/TBTN26/PHL354.docx</v>
      </c>
      <c r="T140" t="str">
        <f>HYPERLINK("https://docs.wto.org/imrd/directdoc.asp?DDFDocuments/u/G/TBTN26/PHL354.docx", "https://docs.wto.org/imrd/directdoc.asp?DDFDocuments/u/G/TBTN26/PHL354.docx")</f>
        <v>https://docs.wto.org/imrd/directdoc.asp?DDFDocuments/u/G/TBTN26/PHL354.docx</v>
      </c>
      <c r="U140" t="str">
        <f>HYPERLINK("https://docs.wto.org/imrd/directdoc.asp?DDFDocuments/v/G/TBTN26/PHL354.docx", "https://docs.wto.org/imrd/directdoc.asp?DDFDocuments/v/G/TBTN26/PHL354.docx")</f>
        <v>https://docs.wto.org/imrd/directdoc.asp?DDFDocuments/v/G/TBTN26/PHL354.docx</v>
      </c>
      <c r="V140" t="s">
        <v>46</v>
      </c>
      <c r="W140" t="s">
        <v>45</v>
      </c>
      <c r="X140" t="s">
        <v>46</v>
      </c>
      <c r="Y140" t="s">
        <v>46</v>
      </c>
      <c r="Z140" t="s">
        <v>46</v>
      </c>
      <c r="AA140" t="s">
        <v>46</v>
      </c>
      <c r="AB140" t="s">
        <v>46</v>
      </c>
      <c r="AC140" s="2" t="s">
        <v>775</v>
      </c>
      <c r="AD140" t="s">
        <v>41</v>
      </c>
      <c r="AE140" t="s">
        <v>41</v>
      </c>
      <c r="AF140" t="s">
        <v>41</v>
      </c>
      <c r="AG140" t="s">
        <v>41</v>
      </c>
      <c r="AH140" t="s">
        <v>41</v>
      </c>
      <c r="AI140" s="2" t="s">
        <v>41</v>
      </c>
    </row>
    <row r="141" spans="1:35" ht="87" x14ac:dyDescent="0.35">
      <c r="A141" s="8" t="s">
        <v>778</v>
      </c>
      <c r="B141" s="6" t="s">
        <v>310</v>
      </c>
      <c r="C141" s="7">
        <v>46051</v>
      </c>
      <c r="D141" s="9" t="str">
        <f>HYPERLINK("https://www.epingalert.org/en/Search?viewData= G/TBT/N/EU/1187"," G/TBT/N/EU/1187")</f>
        <v xml:space="preserve"> G/TBT/N/EU/1187</v>
      </c>
      <c r="E141" s="8" t="s">
        <v>776</v>
      </c>
      <c r="F141" s="8" t="s">
        <v>777</v>
      </c>
      <c r="H141" s="8" t="s">
        <v>41</v>
      </c>
      <c r="I141" s="8" t="s">
        <v>41</v>
      </c>
      <c r="J141" s="8" t="s">
        <v>779</v>
      </c>
      <c r="K141" s="8" t="s">
        <v>41</v>
      </c>
      <c r="L141" s="8" t="s">
        <v>41</v>
      </c>
      <c r="M141" s="6"/>
      <c r="N141" s="7">
        <v>46111</v>
      </c>
      <c r="O141" s="7" t="s">
        <v>780</v>
      </c>
      <c r="P141" s="7" t="s">
        <v>362</v>
      </c>
      <c r="Q141" s="6" t="s">
        <v>43</v>
      </c>
      <c r="R141" s="8" t="s">
        <v>781</v>
      </c>
      <c r="S141" t="str">
        <f>HYPERLINK("https://docs.wto.org/imrd/directdoc.asp?DDFDocuments/t/G/TBTN26/EU1187.docx", "https://docs.wto.org/imrd/directdoc.asp?DDFDocuments/t/G/TBTN26/EU1187.docx")</f>
        <v>https://docs.wto.org/imrd/directdoc.asp?DDFDocuments/t/G/TBTN26/EU1187.docx</v>
      </c>
      <c r="T141" t="str">
        <f>HYPERLINK("https://docs.wto.org/imrd/directdoc.asp?DDFDocuments/u/G/TBTN26/EU1187.docx", "https://docs.wto.org/imrd/directdoc.asp?DDFDocuments/u/G/TBTN26/EU1187.docx")</f>
        <v>https://docs.wto.org/imrd/directdoc.asp?DDFDocuments/u/G/TBTN26/EU1187.docx</v>
      </c>
      <c r="U141" t="str">
        <f>HYPERLINK("https://docs.wto.org/imrd/directdoc.asp?DDFDocuments/v/G/TBTN26/EU1187.docx", "https://docs.wto.org/imrd/directdoc.asp?DDFDocuments/v/G/TBTN26/EU1187.docx")</f>
        <v>https://docs.wto.org/imrd/directdoc.asp?DDFDocuments/v/G/TBTN26/EU1187.docx</v>
      </c>
      <c r="V141" t="s">
        <v>45</v>
      </c>
      <c r="W141" t="s">
        <v>46</v>
      </c>
      <c r="X141" t="s">
        <v>46</v>
      </c>
      <c r="Y141" t="s">
        <v>46</v>
      </c>
      <c r="Z141" t="s">
        <v>46</v>
      </c>
      <c r="AA141" t="s">
        <v>46</v>
      </c>
      <c r="AB141" t="s">
        <v>46</v>
      </c>
      <c r="AC141" s="2" t="s">
        <v>782</v>
      </c>
      <c r="AD141" t="s">
        <v>41</v>
      </c>
      <c r="AE141" t="s">
        <v>41</v>
      </c>
      <c r="AF141" t="s">
        <v>41</v>
      </c>
      <c r="AG141" t="s">
        <v>41</v>
      </c>
      <c r="AH141" t="s">
        <v>41</v>
      </c>
      <c r="AI141" s="2" t="s">
        <v>41</v>
      </c>
    </row>
    <row r="142" spans="1:35" ht="116" x14ac:dyDescent="0.35">
      <c r="A142" s="8" t="s">
        <v>778</v>
      </c>
      <c r="B142" s="6" t="s">
        <v>310</v>
      </c>
      <c r="C142" s="7">
        <v>46051</v>
      </c>
      <c r="D142" s="9" t="str">
        <f>HYPERLINK("https://www.epingalert.org/en/Search?viewData= G/TBT/N/EU/1188"," G/TBT/N/EU/1188")</f>
        <v xml:space="preserve"> G/TBT/N/EU/1188</v>
      </c>
      <c r="E142" s="8" t="s">
        <v>783</v>
      </c>
      <c r="F142" s="8" t="s">
        <v>784</v>
      </c>
      <c r="H142" s="8" t="s">
        <v>41</v>
      </c>
      <c r="I142" s="8" t="s">
        <v>41</v>
      </c>
      <c r="J142" s="8" t="s">
        <v>779</v>
      </c>
      <c r="K142" s="8" t="s">
        <v>41</v>
      </c>
      <c r="L142" s="8" t="s">
        <v>41</v>
      </c>
      <c r="M142" s="6"/>
      <c r="N142" s="7">
        <v>46111</v>
      </c>
      <c r="O142" s="7" t="s">
        <v>780</v>
      </c>
      <c r="P142" s="7" t="s">
        <v>362</v>
      </c>
      <c r="Q142" s="6" t="s">
        <v>43</v>
      </c>
      <c r="R142" s="8" t="s">
        <v>785</v>
      </c>
      <c r="S142" t="str">
        <f>HYPERLINK("https://docs.wto.org/imrd/directdoc.asp?DDFDocuments/t/G/TBTN26/EU1188.docx", "https://docs.wto.org/imrd/directdoc.asp?DDFDocuments/t/G/TBTN26/EU1188.docx")</f>
        <v>https://docs.wto.org/imrd/directdoc.asp?DDFDocuments/t/G/TBTN26/EU1188.docx</v>
      </c>
      <c r="T142" t="str">
        <f>HYPERLINK("https://docs.wto.org/imrd/directdoc.asp?DDFDocuments/u/G/TBTN26/EU1188.docx", "https://docs.wto.org/imrd/directdoc.asp?DDFDocuments/u/G/TBTN26/EU1188.docx")</f>
        <v>https://docs.wto.org/imrd/directdoc.asp?DDFDocuments/u/G/TBTN26/EU1188.docx</v>
      </c>
      <c r="U142" t="str">
        <f>HYPERLINK("https://docs.wto.org/imrd/directdoc.asp?DDFDocuments/v/G/TBTN26/EU1188.docx", "https://docs.wto.org/imrd/directdoc.asp?DDFDocuments/v/G/TBTN26/EU1188.docx")</f>
        <v>https://docs.wto.org/imrd/directdoc.asp?DDFDocuments/v/G/TBTN26/EU1188.docx</v>
      </c>
      <c r="V142" t="s">
        <v>45</v>
      </c>
      <c r="W142" t="s">
        <v>46</v>
      </c>
      <c r="X142" t="s">
        <v>46</v>
      </c>
      <c r="Y142" t="s">
        <v>46</v>
      </c>
      <c r="Z142" t="s">
        <v>46</v>
      </c>
      <c r="AA142" t="s">
        <v>46</v>
      </c>
      <c r="AB142" t="s">
        <v>46</v>
      </c>
      <c r="AC142" s="2" t="s">
        <v>786</v>
      </c>
      <c r="AD142" t="s">
        <v>41</v>
      </c>
      <c r="AE142" t="s">
        <v>41</v>
      </c>
      <c r="AF142" t="s">
        <v>41</v>
      </c>
      <c r="AG142" t="s">
        <v>41</v>
      </c>
      <c r="AH142" t="s">
        <v>41</v>
      </c>
      <c r="AI142" s="2" t="s">
        <v>41</v>
      </c>
    </row>
    <row r="143" spans="1:35" ht="409.5" x14ac:dyDescent="0.35">
      <c r="A143" s="8" t="s">
        <v>789</v>
      </c>
      <c r="B143" s="6" t="s">
        <v>310</v>
      </c>
      <c r="C143" s="7">
        <v>46051</v>
      </c>
      <c r="D143" s="9" t="str">
        <f>HYPERLINK("https://www.epingalert.org/en/Search?viewData= G/TBT/N/EU/1186"," G/TBT/N/EU/1186")</f>
        <v xml:space="preserve"> G/TBT/N/EU/1186</v>
      </c>
      <c r="E143" s="8" t="s">
        <v>787</v>
      </c>
      <c r="F143" s="8" t="s">
        <v>788</v>
      </c>
      <c r="H143" s="8" t="s">
        <v>41</v>
      </c>
      <c r="I143" s="8" t="s">
        <v>41</v>
      </c>
      <c r="J143" s="8" t="s">
        <v>40</v>
      </c>
      <c r="K143" s="8" t="s">
        <v>790</v>
      </c>
      <c r="L143" s="8" t="s">
        <v>41</v>
      </c>
      <c r="M143" s="6"/>
      <c r="N143" s="7">
        <v>46111</v>
      </c>
      <c r="O143" s="7" t="s">
        <v>791</v>
      </c>
      <c r="P143" s="7" t="s">
        <v>792</v>
      </c>
      <c r="Q143" s="6" t="s">
        <v>43</v>
      </c>
      <c r="R143" s="8" t="s">
        <v>793</v>
      </c>
      <c r="S143" t="str">
        <f>HYPERLINK("https://docs.wto.org/imrd/directdoc.asp?DDFDocuments/t/G/TBTN26/EU1186.docx", "https://docs.wto.org/imrd/directdoc.asp?DDFDocuments/t/G/TBTN26/EU1186.docx")</f>
        <v>https://docs.wto.org/imrd/directdoc.asp?DDFDocuments/t/G/TBTN26/EU1186.docx</v>
      </c>
      <c r="T143" t="str">
        <f>HYPERLINK("https://docs.wto.org/imrd/directdoc.asp?DDFDocuments/u/G/TBTN26/EU1186.docx", "https://docs.wto.org/imrd/directdoc.asp?DDFDocuments/u/G/TBTN26/EU1186.docx")</f>
        <v>https://docs.wto.org/imrd/directdoc.asp?DDFDocuments/u/G/TBTN26/EU1186.docx</v>
      </c>
      <c r="U143" t="str">
        <f>HYPERLINK("https://docs.wto.org/imrd/directdoc.asp?DDFDocuments/v/G/TBTN26/EU1186.docx", "https://docs.wto.org/imrd/directdoc.asp?DDFDocuments/v/G/TBTN26/EU1186.docx")</f>
        <v>https://docs.wto.org/imrd/directdoc.asp?DDFDocuments/v/G/TBTN26/EU1186.docx</v>
      </c>
      <c r="V143" t="s">
        <v>45</v>
      </c>
      <c r="W143" t="s">
        <v>46</v>
      </c>
      <c r="X143" t="s">
        <v>46</v>
      </c>
      <c r="Y143" t="s">
        <v>46</v>
      </c>
      <c r="Z143" t="s">
        <v>46</v>
      </c>
      <c r="AA143" t="s">
        <v>46</v>
      </c>
      <c r="AB143" t="s">
        <v>46</v>
      </c>
      <c r="AC143" s="2" t="s">
        <v>794</v>
      </c>
      <c r="AD143" t="s">
        <v>41</v>
      </c>
      <c r="AE143" t="s">
        <v>41</v>
      </c>
      <c r="AF143" t="s">
        <v>41</v>
      </c>
      <c r="AG143" t="s">
        <v>41</v>
      </c>
      <c r="AH143" t="s">
        <v>41</v>
      </c>
      <c r="AI143" s="2" t="s">
        <v>41</v>
      </c>
    </row>
    <row r="144" spans="1:35" ht="58" x14ac:dyDescent="0.35">
      <c r="A144" s="8" t="s">
        <v>797</v>
      </c>
      <c r="B144" s="6" t="s">
        <v>675</v>
      </c>
      <c r="C144" s="7">
        <v>46051</v>
      </c>
      <c r="D144" s="9" t="str">
        <f>HYPERLINK("https://www.epingalert.org/en/Search?viewData= G/TBT/N/IND/427"," G/TBT/N/IND/427")</f>
        <v xml:space="preserve"> G/TBT/N/IND/427</v>
      </c>
      <c r="E144" s="8" t="s">
        <v>795</v>
      </c>
      <c r="F144" s="8" t="s">
        <v>796</v>
      </c>
      <c r="H144" s="8" t="s">
        <v>41</v>
      </c>
      <c r="I144" s="8" t="s">
        <v>41</v>
      </c>
      <c r="J144" s="8" t="s">
        <v>78</v>
      </c>
      <c r="K144" s="8" t="s">
        <v>798</v>
      </c>
      <c r="L144" s="8" t="s">
        <v>41</v>
      </c>
      <c r="M144" s="6"/>
      <c r="N144" s="7">
        <v>46111</v>
      </c>
      <c r="O144" s="7" t="s">
        <v>81</v>
      </c>
      <c r="P144" s="7" t="s">
        <v>81</v>
      </c>
      <c r="Q144" s="6" t="s">
        <v>43</v>
      </c>
      <c r="R144" s="8" t="s">
        <v>799</v>
      </c>
      <c r="S144" t="str">
        <f>HYPERLINK("https://docs.wto.org/imrd/directdoc.asp?DDFDocuments/t/G/TBTN26/IND427.docx", "https://docs.wto.org/imrd/directdoc.asp?DDFDocuments/t/G/TBTN26/IND427.docx")</f>
        <v>https://docs.wto.org/imrd/directdoc.asp?DDFDocuments/t/G/TBTN26/IND427.docx</v>
      </c>
      <c r="T144" t="str">
        <f>HYPERLINK("https://docs.wto.org/imrd/directdoc.asp?DDFDocuments/u/G/TBTN26/IND427.docx", "https://docs.wto.org/imrd/directdoc.asp?DDFDocuments/u/G/TBTN26/IND427.docx")</f>
        <v>https://docs.wto.org/imrd/directdoc.asp?DDFDocuments/u/G/TBTN26/IND427.docx</v>
      </c>
      <c r="U144" t="str">
        <f>HYPERLINK("https://docs.wto.org/imrd/directdoc.asp?DDFDocuments/v/G/TBTN26/IND427.docx", "https://docs.wto.org/imrd/directdoc.asp?DDFDocuments/v/G/TBTN26/IND427.docx")</f>
        <v>https://docs.wto.org/imrd/directdoc.asp?DDFDocuments/v/G/TBTN26/IND427.docx</v>
      </c>
      <c r="V144" t="s">
        <v>45</v>
      </c>
      <c r="W144" t="s">
        <v>46</v>
      </c>
      <c r="X144" t="s">
        <v>46</v>
      </c>
      <c r="Y144" t="s">
        <v>46</v>
      </c>
      <c r="Z144" t="s">
        <v>46</v>
      </c>
      <c r="AA144" t="s">
        <v>46</v>
      </c>
      <c r="AB144" t="s">
        <v>46</v>
      </c>
      <c r="AC144" s="2" t="s">
        <v>41</v>
      </c>
      <c r="AD144" t="s">
        <v>41</v>
      </c>
      <c r="AE144" t="s">
        <v>41</v>
      </c>
      <c r="AF144" t="s">
        <v>41</v>
      </c>
      <c r="AG144" t="s">
        <v>41</v>
      </c>
      <c r="AH144" t="s">
        <v>41</v>
      </c>
      <c r="AI144" s="2" t="s">
        <v>41</v>
      </c>
    </row>
    <row r="145" spans="1:35" ht="72.5" x14ac:dyDescent="0.35">
      <c r="A145" s="8" t="s">
        <v>802</v>
      </c>
      <c r="B145" s="6" t="s">
        <v>269</v>
      </c>
      <c r="C145" s="7">
        <v>46051</v>
      </c>
      <c r="D145" s="9" t="str">
        <f>HYPERLINK("https://www.epingalert.org/en/Search?viewData= G/TBT/N/KOR/1339"," G/TBT/N/KOR/1339")</f>
        <v xml:space="preserve"> G/TBT/N/KOR/1339</v>
      </c>
      <c r="E145" s="8" t="s">
        <v>800</v>
      </c>
      <c r="F145" s="8" t="s">
        <v>801</v>
      </c>
      <c r="H145" s="8" t="s">
        <v>41</v>
      </c>
      <c r="I145" s="8" t="s">
        <v>41</v>
      </c>
      <c r="J145" s="8" t="s">
        <v>803</v>
      </c>
      <c r="K145" s="8" t="s">
        <v>41</v>
      </c>
      <c r="L145" s="8" t="s">
        <v>41</v>
      </c>
      <c r="M145" s="6"/>
      <c r="N145" s="7">
        <v>46071</v>
      </c>
      <c r="O145" s="7" t="s">
        <v>81</v>
      </c>
      <c r="P145" s="7" t="s">
        <v>81</v>
      </c>
      <c r="Q145" s="6" t="s">
        <v>43</v>
      </c>
      <c r="R145" s="8" t="s">
        <v>804</v>
      </c>
      <c r="S145" t="str">
        <f>HYPERLINK("https://docs.wto.org/imrd/directdoc.asp?DDFDocuments/t/G/TBTN26/KOR1339.docx", "https://docs.wto.org/imrd/directdoc.asp?DDFDocuments/t/G/TBTN26/KOR1339.docx")</f>
        <v>https://docs.wto.org/imrd/directdoc.asp?DDFDocuments/t/G/TBTN26/KOR1339.docx</v>
      </c>
      <c r="T145" t="str">
        <f>HYPERLINK("https://docs.wto.org/imrd/directdoc.asp?DDFDocuments/u/G/TBTN26/KOR1339.docx", "https://docs.wto.org/imrd/directdoc.asp?DDFDocuments/u/G/TBTN26/KOR1339.docx")</f>
        <v>https://docs.wto.org/imrd/directdoc.asp?DDFDocuments/u/G/TBTN26/KOR1339.docx</v>
      </c>
      <c r="U145" t="str">
        <f>HYPERLINK("https://docs.wto.org/imrd/directdoc.asp?DDFDocuments/v/G/TBTN26/KOR1339.docx", "https://docs.wto.org/imrd/directdoc.asp?DDFDocuments/v/G/TBTN26/KOR1339.docx")</f>
        <v>https://docs.wto.org/imrd/directdoc.asp?DDFDocuments/v/G/TBTN26/KOR1339.docx</v>
      </c>
      <c r="V145" t="s">
        <v>45</v>
      </c>
      <c r="W145" t="s">
        <v>46</v>
      </c>
      <c r="X145" t="s">
        <v>46</v>
      </c>
      <c r="Y145" t="s">
        <v>46</v>
      </c>
      <c r="Z145" t="s">
        <v>46</v>
      </c>
      <c r="AA145" t="s">
        <v>46</v>
      </c>
      <c r="AB145" t="s">
        <v>46</v>
      </c>
      <c r="AC145" s="2" t="s">
        <v>805</v>
      </c>
      <c r="AD145" t="s">
        <v>41</v>
      </c>
      <c r="AE145" t="s">
        <v>41</v>
      </c>
      <c r="AF145" t="s">
        <v>41</v>
      </c>
      <c r="AG145" t="s">
        <v>41</v>
      </c>
      <c r="AH145" t="s">
        <v>41</v>
      </c>
      <c r="AI145" s="2" t="s">
        <v>41</v>
      </c>
    </row>
    <row r="146" spans="1:35" ht="116" x14ac:dyDescent="0.35">
      <c r="A146" s="8" t="s">
        <v>808</v>
      </c>
      <c r="B146" s="6" t="s">
        <v>623</v>
      </c>
      <c r="C146" s="7">
        <v>46051</v>
      </c>
      <c r="D146" s="9" t="str">
        <f>HYPERLINK("https://www.epingalert.org/en/Search?viewData= G/TBT/N/VNM/391"," G/TBT/N/VNM/391")</f>
        <v xml:space="preserve"> G/TBT/N/VNM/391</v>
      </c>
      <c r="E146" s="8" t="s">
        <v>806</v>
      </c>
      <c r="F146" s="8" t="s">
        <v>807</v>
      </c>
      <c r="H146" s="8" t="s">
        <v>41</v>
      </c>
      <c r="I146" s="8" t="s">
        <v>41</v>
      </c>
      <c r="J146" s="8" t="s">
        <v>325</v>
      </c>
      <c r="K146" s="8" t="s">
        <v>809</v>
      </c>
      <c r="L146" s="8" t="s">
        <v>80</v>
      </c>
      <c r="M146" s="6"/>
      <c r="N146" s="7">
        <v>46111</v>
      </c>
      <c r="O146" s="7">
        <v>46113</v>
      </c>
      <c r="P146" s="7">
        <v>46143</v>
      </c>
      <c r="Q146" s="6" t="s">
        <v>43</v>
      </c>
      <c r="R146" s="8" t="s">
        <v>810</v>
      </c>
      <c r="S146" t="str">
        <f>HYPERLINK("https://docs.wto.org/imrd/directdoc.asp?DDFDocuments/t/G/TBTN26/VNM391.docx", "https://docs.wto.org/imrd/directdoc.asp?DDFDocuments/t/G/TBTN26/VNM391.docx")</f>
        <v>https://docs.wto.org/imrd/directdoc.asp?DDFDocuments/t/G/TBTN26/VNM391.docx</v>
      </c>
      <c r="T146" t="str">
        <f>HYPERLINK("https://docs.wto.org/imrd/directdoc.asp?DDFDocuments/u/G/TBTN26/VNM391.docx", "https://docs.wto.org/imrd/directdoc.asp?DDFDocuments/u/G/TBTN26/VNM391.docx")</f>
        <v>https://docs.wto.org/imrd/directdoc.asp?DDFDocuments/u/G/TBTN26/VNM391.docx</v>
      </c>
      <c r="U146" t="str">
        <f>HYPERLINK("https://docs.wto.org/imrd/directdoc.asp?DDFDocuments/v/G/TBTN26/VNM391.docx", "https://docs.wto.org/imrd/directdoc.asp?DDFDocuments/v/G/TBTN26/VNM391.docx")</f>
        <v>https://docs.wto.org/imrd/directdoc.asp?DDFDocuments/v/G/TBTN26/VNM391.docx</v>
      </c>
      <c r="V146" t="s">
        <v>45</v>
      </c>
      <c r="W146" t="s">
        <v>46</v>
      </c>
      <c r="X146" t="s">
        <v>46</v>
      </c>
      <c r="Y146" t="s">
        <v>46</v>
      </c>
      <c r="Z146" t="s">
        <v>46</v>
      </c>
      <c r="AA146" t="s">
        <v>46</v>
      </c>
      <c r="AB146" t="s">
        <v>46</v>
      </c>
      <c r="AC146" s="2" t="s">
        <v>811</v>
      </c>
      <c r="AD146" t="s">
        <v>41</v>
      </c>
      <c r="AE146" t="s">
        <v>41</v>
      </c>
      <c r="AF146" t="s">
        <v>41</v>
      </c>
      <c r="AG146" t="s">
        <v>41</v>
      </c>
      <c r="AH146" t="s">
        <v>41</v>
      </c>
      <c r="AI146" s="2" t="s">
        <v>41</v>
      </c>
    </row>
    <row r="147" spans="1:35" ht="58" x14ac:dyDescent="0.35">
      <c r="A147" s="8" t="s">
        <v>814</v>
      </c>
      <c r="B147" s="6" t="s">
        <v>558</v>
      </c>
      <c r="C147" s="7">
        <v>46050</v>
      </c>
      <c r="D147" s="9" t="str">
        <f>HYPERLINK("https://www.epingalert.org/en/Search?viewData= G/TBT/N/CHN/2194"," G/TBT/N/CHN/2194")</f>
        <v xml:space="preserve"> G/TBT/N/CHN/2194</v>
      </c>
      <c r="E147" s="8" t="s">
        <v>812</v>
      </c>
      <c r="F147" s="8" t="s">
        <v>813</v>
      </c>
      <c r="H147" s="8" t="s">
        <v>815</v>
      </c>
      <c r="I147" s="8" t="s">
        <v>816</v>
      </c>
      <c r="J147" s="8" t="s">
        <v>52</v>
      </c>
      <c r="K147" s="8" t="s">
        <v>41</v>
      </c>
      <c r="L147" s="8" t="s">
        <v>41</v>
      </c>
      <c r="M147" s="6"/>
      <c r="N147" s="7">
        <v>46110</v>
      </c>
      <c r="O147" s="7" t="s">
        <v>81</v>
      </c>
      <c r="P147" s="7" t="s">
        <v>817</v>
      </c>
      <c r="Q147" s="6" t="s">
        <v>43</v>
      </c>
      <c r="R147" s="8" t="s">
        <v>818</v>
      </c>
      <c r="S147" t="str">
        <f>HYPERLINK("https://docs.wto.org/imrd/directdoc.asp?DDFDocuments/t/G/TBTN26/CHN2194.docx", "https://docs.wto.org/imrd/directdoc.asp?DDFDocuments/t/G/TBTN26/CHN2194.docx")</f>
        <v>https://docs.wto.org/imrd/directdoc.asp?DDFDocuments/t/G/TBTN26/CHN2194.docx</v>
      </c>
      <c r="T147" t="str">
        <f>HYPERLINK("https://docs.wto.org/imrd/directdoc.asp?DDFDocuments/u/G/TBTN26/CHN2194.docx", "https://docs.wto.org/imrd/directdoc.asp?DDFDocuments/u/G/TBTN26/CHN2194.docx")</f>
        <v>https://docs.wto.org/imrd/directdoc.asp?DDFDocuments/u/G/TBTN26/CHN2194.docx</v>
      </c>
      <c r="U147" t="str">
        <f>HYPERLINK("https://docs.wto.org/imrd/directdoc.asp?DDFDocuments/v/G/TBTN26/CHN2194.docx", "https://docs.wto.org/imrd/directdoc.asp?DDFDocuments/v/G/TBTN26/CHN2194.docx")</f>
        <v>https://docs.wto.org/imrd/directdoc.asp?DDFDocuments/v/G/TBTN26/CHN2194.docx</v>
      </c>
      <c r="V147" t="s">
        <v>45</v>
      </c>
      <c r="W147" t="s">
        <v>46</v>
      </c>
      <c r="X147" t="s">
        <v>46</v>
      </c>
      <c r="Y147" t="s">
        <v>46</v>
      </c>
      <c r="Z147" t="s">
        <v>46</v>
      </c>
      <c r="AA147" t="s">
        <v>46</v>
      </c>
      <c r="AB147" t="s">
        <v>46</v>
      </c>
      <c r="AC147" s="2" t="s">
        <v>41</v>
      </c>
      <c r="AD147" t="s">
        <v>41</v>
      </c>
      <c r="AE147" t="s">
        <v>41</v>
      </c>
      <c r="AF147" t="s">
        <v>41</v>
      </c>
      <c r="AG147" t="s">
        <v>41</v>
      </c>
      <c r="AH147" t="s">
        <v>41</v>
      </c>
      <c r="AI147" s="2" t="s">
        <v>41</v>
      </c>
    </row>
    <row r="148" spans="1:35" ht="43.5" x14ac:dyDescent="0.35">
      <c r="A148" s="8" t="s">
        <v>821</v>
      </c>
      <c r="B148" s="6" t="s">
        <v>558</v>
      </c>
      <c r="C148" s="7">
        <v>46050</v>
      </c>
      <c r="D148" s="9" t="str">
        <f>HYPERLINK("https://www.epingalert.org/en/Search?viewData= G/TBT/N/CHN/2195"," G/TBT/N/CHN/2195")</f>
        <v xml:space="preserve"> G/TBT/N/CHN/2195</v>
      </c>
      <c r="E148" s="8" t="s">
        <v>819</v>
      </c>
      <c r="F148" s="8" t="s">
        <v>820</v>
      </c>
      <c r="H148" s="8" t="s">
        <v>822</v>
      </c>
      <c r="I148" s="8" t="s">
        <v>816</v>
      </c>
      <c r="J148" s="8" t="s">
        <v>52</v>
      </c>
      <c r="K148" s="8" t="s">
        <v>41</v>
      </c>
      <c r="L148" s="8" t="s">
        <v>41</v>
      </c>
      <c r="M148" s="6"/>
      <c r="N148" s="7">
        <v>46110</v>
      </c>
      <c r="O148" s="7" t="s">
        <v>81</v>
      </c>
      <c r="P148" s="7" t="s">
        <v>817</v>
      </c>
      <c r="Q148" s="6" t="s">
        <v>43</v>
      </c>
      <c r="R148" s="8" t="s">
        <v>823</v>
      </c>
      <c r="S148" t="str">
        <f>HYPERLINK("https://docs.wto.org/imrd/directdoc.asp?DDFDocuments/t/G/TBTN26/CHN2195.docx", "https://docs.wto.org/imrd/directdoc.asp?DDFDocuments/t/G/TBTN26/CHN2195.docx")</f>
        <v>https://docs.wto.org/imrd/directdoc.asp?DDFDocuments/t/G/TBTN26/CHN2195.docx</v>
      </c>
      <c r="T148" t="str">
        <f>HYPERLINK("https://docs.wto.org/imrd/directdoc.asp?DDFDocuments/u/G/TBTN26/CHN2195.docx", "https://docs.wto.org/imrd/directdoc.asp?DDFDocuments/u/G/TBTN26/CHN2195.docx")</f>
        <v>https://docs.wto.org/imrd/directdoc.asp?DDFDocuments/u/G/TBTN26/CHN2195.docx</v>
      </c>
      <c r="U148" t="str">
        <f>HYPERLINK("https://docs.wto.org/imrd/directdoc.asp?DDFDocuments/v/G/TBTN26/CHN2195.docx", "https://docs.wto.org/imrd/directdoc.asp?DDFDocuments/v/G/TBTN26/CHN2195.docx")</f>
        <v>https://docs.wto.org/imrd/directdoc.asp?DDFDocuments/v/G/TBTN26/CHN2195.docx</v>
      </c>
      <c r="V148" t="s">
        <v>45</v>
      </c>
      <c r="W148" t="s">
        <v>46</v>
      </c>
      <c r="X148" t="s">
        <v>46</v>
      </c>
      <c r="Y148" t="s">
        <v>46</v>
      </c>
      <c r="Z148" t="s">
        <v>46</v>
      </c>
      <c r="AA148" t="s">
        <v>46</v>
      </c>
      <c r="AB148" t="s">
        <v>46</v>
      </c>
      <c r="AC148" s="2" t="s">
        <v>41</v>
      </c>
      <c r="AD148" t="s">
        <v>41</v>
      </c>
      <c r="AE148" t="s">
        <v>41</v>
      </c>
      <c r="AF148" t="s">
        <v>41</v>
      </c>
      <c r="AG148" t="s">
        <v>41</v>
      </c>
      <c r="AH148" t="s">
        <v>41</v>
      </c>
      <c r="AI148" s="2" t="s">
        <v>41</v>
      </c>
    </row>
    <row r="149" spans="1:35" ht="87" x14ac:dyDescent="0.35">
      <c r="A149" s="8" t="s">
        <v>826</v>
      </c>
      <c r="B149" s="6" t="s">
        <v>558</v>
      </c>
      <c r="C149" s="7">
        <v>46050</v>
      </c>
      <c r="D149" s="9" t="str">
        <f>HYPERLINK("https://www.epingalert.org/en/Search?viewData= G/TBT/N/CHN/2197"," G/TBT/N/CHN/2197")</f>
        <v xml:space="preserve"> G/TBT/N/CHN/2197</v>
      </c>
      <c r="E149" s="8" t="s">
        <v>824</v>
      </c>
      <c r="F149" s="8" t="s">
        <v>825</v>
      </c>
      <c r="H149" s="8" t="s">
        <v>827</v>
      </c>
      <c r="I149" s="8" t="s">
        <v>828</v>
      </c>
      <c r="J149" s="8" t="s">
        <v>153</v>
      </c>
      <c r="K149" s="8" t="s">
        <v>41</v>
      </c>
      <c r="L149" s="8" t="s">
        <v>41</v>
      </c>
      <c r="M149" s="6"/>
      <c r="N149" s="7">
        <v>46110</v>
      </c>
      <c r="O149" s="7" t="s">
        <v>81</v>
      </c>
      <c r="P149" s="7" t="s">
        <v>829</v>
      </c>
      <c r="Q149" s="6" t="s">
        <v>43</v>
      </c>
      <c r="R149" s="8" t="s">
        <v>830</v>
      </c>
      <c r="S149" t="str">
        <f>HYPERLINK("https://docs.wto.org/imrd/directdoc.asp?DDFDocuments/t/G/TBTN26/CHN2197.docx", "https://docs.wto.org/imrd/directdoc.asp?DDFDocuments/t/G/TBTN26/CHN2197.docx")</f>
        <v>https://docs.wto.org/imrd/directdoc.asp?DDFDocuments/t/G/TBTN26/CHN2197.docx</v>
      </c>
      <c r="T149" t="str">
        <f>HYPERLINK("https://docs.wto.org/imrd/directdoc.asp?DDFDocuments/u/G/TBTN26/CHN2197.docx", "https://docs.wto.org/imrd/directdoc.asp?DDFDocuments/u/G/TBTN26/CHN2197.docx")</f>
        <v>https://docs.wto.org/imrd/directdoc.asp?DDFDocuments/u/G/TBTN26/CHN2197.docx</v>
      </c>
      <c r="U149" t="str">
        <f>HYPERLINK("https://docs.wto.org/imrd/directdoc.asp?DDFDocuments/v/G/TBTN26/CHN2197.docx", "https://docs.wto.org/imrd/directdoc.asp?DDFDocuments/v/G/TBTN26/CHN2197.docx")</f>
        <v>https://docs.wto.org/imrd/directdoc.asp?DDFDocuments/v/G/TBTN26/CHN2197.docx</v>
      </c>
      <c r="V149" t="s">
        <v>45</v>
      </c>
      <c r="W149" t="s">
        <v>46</v>
      </c>
      <c r="X149" t="s">
        <v>46</v>
      </c>
      <c r="Y149" t="s">
        <v>46</v>
      </c>
      <c r="Z149" t="s">
        <v>46</v>
      </c>
      <c r="AA149" t="s">
        <v>46</v>
      </c>
      <c r="AB149" t="s">
        <v>46</v>
      </c>
      <c r="AC149" s="2" t="s">
        <v>41</v>
      </c>
      <c r="AD149" t="s">
        <v>41</v>
      </c>
      <c r="AE149" t="s">
        <v>41</v>
      </c>
      <c r="AF149" t="s">
        <v>41</v>
      </c>
      <c r="AG149" t="s">
        <v>41</v>
      </c>
      <c r="AH149" t="s">
        <v>41</v>
      </c>
      <c r="AI149" s="2" t="s">
        <v>41</v>
      </c>
    </row>
    <row r="150" spans="1:35" ht="72.5" x14ac:dyDescent="0.35">
      <c r="A150" s="8" t="s">
        <v>833</v>
      </c>
      <c r="B150" s="6" t="s">
        <v>558</v>
      </c>
      <c r="C150" s="7">
        <v>46050</v>
      </c>
      <c r="D150" s="9" t="str">
        <f>HYPERLINK("https://www.epingalert.org/en/Search?viewData= G/TBT/N/CHN/2196"," G/TBT/N/CHN/2196")</f>
        <v xml:space="preserve"> G/TBT/N/CHN/2196</v>
      </c>
      <c r="E150" s="8" t="s">
        <v>831</v>
      </c>
      <c r="F150" s="8" t="s">
        <v>832</v>
      </c>
      <c r="H150" s="8" t="s">
        <v>834</v>
      </c>
      <c r="I150" s="8" t="s">
        <v>816</v>
      </c>
      <c r="J150" s="8" t="s">
        <v>52</v>
      </c>
      <c r="K150" s="8" t="s">
        <v>41</v>
      </c>
      <c r="L150" s="8" t="s">
        <v>41</v>
      </c>
      <c r="M150" s="6"/>
      <c r="N150" s="7">
        <v>46110</v>
      </c>
      <c r="O150" s="7" t="s">
        <v>81</v>
      </c>
      <c r="P150" s="7" t="s">
        <v>817</v>
      </c>
      <c r="Q150" s="6" t="s">
        <v>43</v>
      </c>
      <c r="R150" s="8" t="s">
        <v>835</v>
      </c>
      <c r="S150" t="str">
        <f>HYPERLINK("https://docs.wto.org/imrd/directdoc.asp?DDFDocuments/t/G/TBTN26/CHN2196.docx", "https://docs.wto.org/imrd/directdoc.asp?DDFDocuments/t/G/TBTN26/CHN2196.docx")</f>
        <v>https://docs.wto.org/imrd/directdoc.asp?DDFDocuments/t/G/TBTN26/CHN2196.docx</v>
      </c>
      <c r="T150" t="str">
        <f>HYPERLINK("https://docs.wto.org/imrd/directdoc.asp?DDFDocuments/u/G/TBTN26/CHN2196.docx", "https://docs.wto.org/imrd/directdoc.asp?DDFDocuments/u/G/TBTN26/CHN2196.docx")</f>
        <v>https://docs.wto.org/imrd/directdoc.asp?DDFDocuments/u/G/TBTN26/CHN2196.docx</v>
      </c>
      <c r="U150" t="str">
        <f>HYPERLINK("https://docs.wto.org/imrd/directdoc.asp?DDFDocuments/v/G/TBTN26/CHN2196.docx", "https://docs.wto.org/imrd/directdoc.asp?DDFDocuments/v/G/TBTN26/CHN2196.docx")</f>
        <v>https://docs.wto.org/imrd/directdoc.asp?DDFDocuments/v/G/TBTN26/CHN2196.docx</v>
      </c>
      <c r="V150" t="s">
        <v>45</v>
      </c>
      <c r="W150" t="s">
        <v>46</v>
      </c>
      <c r="X150" t="s">
        <v>46</v>
      </c>
      <c r="Y150" t="s">
        <v>46</v>
      </c>
      <c r="Z150" t="s">
        <v>46</v>
      </c>
      <c r="AA150" t="s">
        <v>46</v>
      </c>
      <c r="AB150" t="s">
        <v>46</v>
      </c>
      <c r="AC150" s="2" t="s">
        <v>41</v>
      </c>
      <c r="AD150" t="s">
        <v>41</v>
      </c>
      <c r="AE150" t="s">
        <v>41</v>
      </c>
      <c r="AF150" t="s">
        <v>41</v>
      </c>
      <c r="AG150" t="s">
        <v>41</v>
      </c>
      <c r="AH150" t="s">
        <v>41</v>
      </c>
      <c r="AI150" s="2" t="s">
        <v>41</v>
      </c>
    </row>
    <row r="151" spans="1:35" ht="333.5" x14ac:dyDescent="0.35">
      <c r="A151" s="8" t="s">
        <v>838</v>
      </c>
      <c r="B151" s="6" t="s">
        <v>327</v>
      </c>
      <c r="C151" s="7">
        <v>46050</v>
      </c>
      <c r="D151" s="9" t="str">
        <f>HYPERLINK("https://www.epingalert.org/en/Search?viewData= G/TBT/N/UKR/368"," G/TBT/N/UKR/368")</f>
        <v xml:space="preserve"> G/TBT/N/UKR/368</v>
      </c>
      <c r="E151" s="8" t="s">
        <v>836</v>
      </c>
      <c r="F151" s="8" t="s">
        <v>837</v>
      </c>
      <c r="H151" s="8" t="s">
        <v>41</v>
      </c>
      <c r="I151" s="8" t="s">
        <v>41</v>
      </c>
      <c r="J151" s="8" t="s">
        <v>839</v>
      </c>
      <c r="K151" s="8" t="s">
        <v>41</v>
      </c>
      <c r="L151" s="8" t="s">
        <v>80</v>
      </c>
      <c r="M151" s="6"/>
      <c r="N151" s="7">
        <v>46110</v>
      </c>
      <c r="O151" s="7">
        <v>45950</v>
      </c>
      <c r="P151" s="7">
        <v>46031</v>
      </c>
      <c r="Q151" s="6" t="s">
        <v>43</v>
      </c>
      <c r="R151" s="8" t="s">
        <v>840</v>
      </c>
      <c r="S151" t="str">
        <f>HYPERLINK("https://docs.wto.org/imrd/directdoc.asp?DDFDocuments/t/G/TBTN26/UKR368.docx", "https://docs.wto.org/imrd/directdoc.asp?DDFDocuments/t/G/TBTN26/UKR368.docx")</f>
        <v>https://docs.wto.org/imrd/directdoc.asp?DDFDocuments/t/G/TBTN26/UKR368.docx</v>
      </c>
      <c r="T151" t="str">
        <f>HYPERLINK("https://docs.wto.org/imrd/directdoc.asp?DDFDocuments/u/G/TBTN26/UKR368.docx", "https://docs.wto.org/imrd/directdoc.asp?DDFDocuments/u/G/TBTN26/UKR368.docx")</f>
        <v>https://docs.wto.org/imrd/directdoc.asp?DDFDocuments/u/G/TBTN26/UKR368.docx</v>
      </c>
      <c r="U151" t="str">
        <f>HYPERLINK("https://docs.wto.org/imrd/directdoc.asp?DDFDocuments/v/G/TBTN26/UKR368.docx", "https://docs.wto.org/imrd/directdoc.asp?DDFDocuments/v/G/TBTN26/UKR368.docx")</f>
        <v>https://docs.wto.org/imrd/directdoc.asp?DDFDocuments/v/G/TBTN26/UKR368.docx</v>
      </c>
      <c r="V151" t="s">
        <v>45</v>
      </c>
      <c r="W151" t="s">
        <v>46</v>
      </c>
      <c r="X151" t="s">
        <v>45</v>
      </c>
      <c r="Y151" t="s">
        <v>46</v>
      </c>
      <c r="Z151" t="s">
        <v>46</v>
      </c>
      <c r="AA151" t="s">
        <v>46</v>
      </c>
      <c r="AB151" t="s">
        <v>46</v>
      </c>
      <c r="AC151" s="2" t="s">
        <v>841</v>
      </c>
      <c r="AD151" t="s">
        <v>41</v>
      </c>
      <c r="AE151" t="s">
        <v>41</v>
      </c>
      <c r="AF151" t="s">
        <v>41</v>
      </c>
      <c r="AG151" t="s">
        <v>41</v>
      </c>
      <c r="AH151" t="s">
        <v>41</v>
      </c>
      <c r="AI151" s="2" t="s">
        <v>41</v>
      </c>
    </row>
    <row r="152" spans="1:35" ht="43.5" x14ac:dyDescent="0.35">
      <c r="A152" s="8" t="s">
        <v>844</v>
      </c>
      <c r="B152" s="6" t="s">
        <v>558</v>
      </c>
      <c r="C152" s="7">
        <v>46050</v>
      </c>
      <c r="D152" s="9" t="str">
        <f>HYPERLINK("https://www.epingalert.org/en/Search?viewData= G/TBT/N/CHN/2193"," G/TBT/N/CHN/2193")</f>
        <v xml:space="preserve"> G/TBT/N/CHN/2193</v>
      </c>
      <c r="E152" s="8" t="s">
        <v>842</v>
      </c>
      <c r="F152" s="8" t="s">
        <v>843</v>
      </c>
      <c r="H152" s="8" t="s">
        <v>822</v>
      </c>
      <c r="I152" s="8" t="s">
        <v>816</v>
      </c>
      <c r="J152" s="8" t="s">
        <v>52</v>
      </c>
      <c r="K152" s="8" t="s">
        <v>41</v>
      </c>
      <c r="L152" s="8" t="s">
        <v>41</v>
      </c>
      <c r="M152" s="6"/>
      <c r="N152" s="7">
        <v>46110</v>
      </c>
      <c r="O152" s="7" t="s">
        <v>81</v>
      </c>
      <c r="P152" s="7" t="s">
        <v>817</v>
      </c>
      <c r="Q152" s="6" t="s">
        <v>43</v>
      </c>
      <c r="R152" s="8" t="s">
        <v>845</v>
      </c>
      <c r="S152" t="str">
        <f>HYPERLINK("https://docs.wto.org/imrd/directdoc.asp?DDFDocuments/t/G/TBTN26/CHN2193.docx", "https://docs.wto.org/imrd/directdoc.asp?DDFDocuments/t/G/TBTN26/CHN2193.docx")</f>
        <v>https://docs.wto.org/imrd/directdoc.asp?DDFDocuments/t/G/TBTN26/CHN2193.docx</v>
      </c>
      <c r="T152" t="str">
        <f>HYPERLINK("https://docs.wto.org/imrd/directdoc.asp?DDFDocuments/u/G/TBTN26/CHN2193.docx", "https://docs.wto.org/imrd/directdoc.asp?DDFDocuments/u/G/TBTN26/CHN2193.docx")</f>
        <v>https://docs.wto.org/imrd/directdoc.asp?DDFDocuments/u/G/TBTN26/CHN2193.docx</v>
      </c>
      <c r="U152" t="str">
        <f>HYPERLINK("https://docs.wto.org/imrd/directdoc.asp?DDFDocuments/v/G/TBTN26/CHN2193.docx", "https://docs.wto.org/imrd/directdoc.asp?DDFDocuments/v/G/TBTN26/CHN2193.docx")</f>
        <v>https://docs.wto.org/imrd/directdoc.asp?DDFDocuments/v/G/TBTN26/CHN2193.docx</v>
      </c>
      <c r="V152" t="s">
        <v>45</v>
      </c>
      <c r="W152" t="s">
        <v>46</v>
      </c>
      <c r="X152" t="s">
        <v>46</v>
      </c>
      <c r="Y152" t="s">
        <v>46</v>
      </c>
      <c r="Z152" t="s">
        <v>46</v>
      </c>
      <c r="AA152" t="s">
        <v>46</v>
      </c>
      <c r="AB152" t="s">
        <v>46</v>
      </c>
      <c r="AC152" s="2" t="s">
        <v>41</v>
      </c>
      <c r="AD152" t="s">
        <v>41</v>
      </c>
      <c r="AE152" t="s">
        <v>41</v>
      </c>
      <c r="AF152" t="s">
        <v>41</v>
      </c>
      <c r="AG152" t="s">
        <v>41</v>
      </c>
      <c r="AH152" t="s">
        <v>41</v>
      </c>
      <c r="AI152" s="2" t="s">
        <v>41</v>
      </c>
    </row>
    <row r="153" spans="1:35" ht="43.5" x14ac:dyDescent="0.35">
      <c r="A153" s="8" t="s">
        <v>848</v>
      </c>
      <c r="B153" s="6" t="s">
        <v>558</v>
      </c>
      <c r="C153" s="7">
        <v>46050</v>
      </c>
      <c r="D153" s="9" t="str">
        <f>HYPERLINK("https://www.epingalert.org/en/Search?viewData= G/TBT/N/CHN/2192"," G/TBT/N/CHN/2192")</f>
        <v xml:space="preserve"> G/TBT/N/CHN/2192</v>
      </c>
      <c r="E153" s="8" t="s">
        <v>846</v>
      </c>
      <c r="F153" s="8" t="s">
        <v>847</v>
      </c>
      <c r="H153" s="8" t="s">
        <v>822</v>
      </c>
      <c r="I153" s="8" t="s">
        <v>816</v>
      </c>
      <c r="J153" s="8" t="s">
        <v>52</v>
      </c>
      <c r="K153" s="8" t="s">
        <v>41</v>
      </c>
      <c r="L153" s="8" t="s">
        <v>41</v>
      </c>
      <c r="M153" s="6"/>
      <c r="N153" s="7">
        <v>46110</v>
      </c>
      <c r="O153" s="7" t="s">
        <v>81</v>
      </c>
      <c r="P153" s="7" t="s">
        <v>817</v>
      </c>
      <c r="Q153" s="6" t="s">
        <v>43</v>
      </c>
      <c r="R153" s="8" t="s">
        <v>849</v>
      </c>
      <c r="S153" t="str">
        <f>HYPERLINK("https://docs.wto.org/imrd/directdoc.asp?DDFDocuments/t/G/TBTN26/CHN2192.docx", "https://docs.wto.org/imrd/directdoc.asp?DDFDocuments/t/G/TBTN26/CHN2192.docx")</f>
        <v>https://docs.wto.org/imrd/directdoc.asp?DDFDocuments/t/G/TBTN26/CHN2192.docx</v>
      </c>
      <c r="T153" t="str">
        <f>HYPERLINK("https://docs.wto.org/imrd/directdoc.asp?DDFDocuments/u/G/TBTN26/CHN2192.docx", "https://docs.wto.org/imrd/directdoc.asp?DDFDocuments/u/G/TBTN26/CHN2192.docx")</f>
        <v>https://docs.wto.org/imrd/directdoc.asp?DDFDocuments/u/G/TBTN26/CHN2192.docx</v>
      </c>
      <c r="U153" t="str">
        <f>HYPERLINK("https://docs.wto.org/imrd/directdoc.asp?DDFDocuments/v/G/TBTN26/CHN2192.docx", "https://docs.wto.org/imrd/directdoc.asp?DDFDocuments/v/G/TBTN26/CHN2192.docx")</f>
        <v>https://docs.wto.org/imrd/directdoc.asp?DDFDocuments/v/G/TBTN26/CHN2192.docx</v>
      </c>
      <c r="V153" t="s">
        <v>45</v>
      </c>
      <c r="W153" t="s">
        <v>46</v>
      </c>
      <c r="X153" t="s">
        <v>46</v>
      </c>
      <c r="Y153" t="s">
        <v>46</v>
      </c>
      <c r="Z153" t="s">
        <v>46</v>
      </c>
      <c r="AA153" t="s">
        <v>46</v>
      </c>
      <c r="AB153" t="s">
        <v>46</v>
      </c>
      <c r="AC153" s="2" t="s">
        <v>41</v>
      </c>
      <c r="AD153" t="s">
        <v>41</v>
      </c>
      <c r="AE153" t="s">
        <v>41</v>
      </c>
      <c r="AF153" t="s">
        <v>41</v>
      </c>
      <c r="AG153" t="s">
        <v>41</v>
      </c>
      <c r="AH153" t="s">
        <v>41</v>
      </c>
      <c r="AI153" s="2" t="s">
        <v>41</v>
      </c>
    </row>
    <row r="154" spans="1:35" ht="72.5" x14ac:dyDescent="0.35">
      <c r="A154" s="8" t="s">
        <v>853</v>
      </c>
      <c r="B154" s="6" t="s">
        <v>850</v>
      </c>
      <c r="C154" s="7">
        <v>46050</v>
      </c>
      <c r="D154" s="9" t="str">
        <f>HYPERLINK("https://www.epingalert.org/en/Search?viewData= G/TBT/N/TTO/146"," G/TBT/N/TTO/146")</f>
        <v xml:space="preserve"> G/TBT/N/TTO/146</v>
      </c>
      <c r="E154" s="8" t="s">
        <v>851</v>
      </c>
      <c r="F154" s="8" t="s">
        <v>852</v>
      </c>
      <c r="H154" s="8" t="s">
        <v>854</v>
      </c>
      <c r="I154" s="8" t="s">
        <v>41</v>
      </c>
      <c r="J154" s="8" t="s">
        <v>855</v>
      </c>
      <c r="K154" s="8" t="s">
        <v>41</v>
      </c>
      <c r="L154" s="8" t="s">
        <v>41</v>
      </c>
      <c r="M154" s="6"/>
      <c r="N154" s="7">
        <v>46110</v>
      </c>
      <c r="O154" s="7" t="s">
        <v>81</v>
      </c>
      <c r="P154" s="7" t="s">
        <v>81</v>
      </c>
      <c r="Q154" s="6" t="s">
        <v>43</v>
      </c>
      <c r="R154" s="8" t="s">
        <v>856</v>
      </c>
      <c r="S154" t="str">
        <f>HYPERLINK("https://docs.wto.org/imrd/directdoc.asp?DDFDocuments/t/G/TBTN26/TTO146.docx", "https://docs.wto.org/imrd/directdoc.asp?DDFDocuments/t/G/TBTN26/TTO146.docx")</f>
        <v>https://docs.wto.org/imrd/directdoc.asp?DDFDocuments/t/G/TBTN26/TTO146.docx</v>
      </c>
      <c r="T154" t="str">
        <f>HYPERLINK("https://docs.wto.org/imrd/directdoc.asp?DDFDocuments/u/G/TBTN26/TTO146.docx", "https://docs.wto.org/imrd/directdoc.asp?DDFDocuments/u/G/TBTN26/TTO146.docx")</f>
        <v>https://docs.wto.org/imrd/directdoc.asp?DDFDocuments/u/G/TBTN26/TTO146.docx</v>
      </c>
      <c r="U154" t="str">
        <f>HYPERLINK("https://docs.wto.org/imrd/directdoc.asp?DDFDocuments/v/G/TBTN26/TTO146.docx", "https://docs.wto.org/imrd/directdoc.asp?DDFDocuments/v/G/TBTN26/TTO146.docx")</f>
        <v>https://docs.wto.org/imrd/directdoc.asp?DDFDocuments/v/G/TBTN26/TTO146.docx</v>
      </c>
      <c r="V154" t="s">
        <v>45</v>
      </c>
      <c r="W154" t="s">
        <v>46</v>
      </c>
      <c r="X154" t="s">
        <v>46</v>
      </c>
      <c r="Y154" t="s">
        <v>46</v>
      </c>
      <c r="Z154" t="s">
        <v>46</v>
      </c>
      <c r="AA154" t="s">
        <v>46</v>
      </c>
      <c r="AB154" t="s">
        <v>46</v>
      </c>
      <c r="AC154" s="2" t="s">
        <v>41</v>
      </c>
      <c r="AD154" t="s">
        <v>41</v>
      </c>
      <c r="AE154" t="s">
        <v>41</v>
      </c>
      <c r="AF154" t="s">
        <v>41</v>
      </c>
      <c r="AG154" t="s">
        <v>41</v>
      </c>
      <c r="AH154" t="s">
        <v>41</v>
      </c>
      <c r="AI154" s="2" t="s">
        <v>41</v>
      </c>
    </row>
    <row r="155" spans="1:35" ht="145" x14ac:dyDescent="0.35">
      <c r="A155" s="8" t="s">
        <v>859</v>
      </c>
      <c r="B155" s="6" t="s">
        <v>850</v>
      </c>
      <c r="C155" s="7">
        <v>46050</v>
      </c>
      <c r="D155" s="9" t="str">
        <f>HYPERLINK("https://www.epingalert.org/en/Search?viewData= G/TBT/N/TTO/145"," G/TBT/N/TTO/145")</f>
        <v xml:space="preserve"> G/TBT/N/TTO/145</v>
      </c>
      <c r="E155" s="8" t="s">
        <v>857</v>
      </c>
      <c r="F155" s="8" t="s">
        <v>858</v>
      </c>
      <c r="H155" s="8" t="s">
        <v>860</v>
      </c>
      <c r="I155" s="8" t="s">
        <v>41</v>
      </c>
      <c r="J155" s="8" t="s">
        <v>861</v>
      </c>
      <c r="K155" s="8" t="s">
        <v>41</v>
      </c>
      <c r="L155" s="8" t="s">
        <v>41</v>
      </c>
      <c r="M155" s="6"/>
      <c r="N155" s="7">
        <v>46110</v>
      </c>
      <c r="O155" s="7" t="s">
        <v>81</v>
      </c>
      <c r="P155" s="7" t="s">
        <v>81</v>
      </c>
      <c r="Q155" s="6" t="s">
        <v>43</v>
      </c>
      <c r="R155" s="8" t="s">
        <v>862</v>
      </c>
      <c r="S155" t="str">
        <f>HYPERLINK("https://docs.wto.org/imrd/directdoc.asp?DDFDocuments/t/G/TBTN26/TTO145.docx", "https://docs.wto.org/imrd/directdoc.asp?DDFDocuments/t/G/TBTN26/TTO145.docx")</f>
        <v>https://docs.wto.org/imrd/directdoc.asp?DDFDocuments/t/G/TBTN26/TTO145.docx</v>
      </c>
      <c r="T155" t="str">
        <f>HYPERLINK("https://docs.wto.org/imrd/directdoc.asp?DDFDocuments/u/G/TBTN26/TTO145.docx", "https://docs.wto.org/imrd/directdoc.asp?DDFDocuments/u/G/TBTN26/TTO145.docx")</f>
        <v>https://docs.wto.org/imrd/directdoc.asp?DDFDocuments/u/G/TBTN26/TTO145.docx</v>
      </c>
      <c r="U155" t="str">
        <f>HYPERLINK("https://docs.wto.org/imrd/directdoc.asp?DDFDocuments/v/G/TBTN26/TTO145.docx", "https://docs.wto.org/imrd/directdoc.asp?DDFDocuments/v/G/TBTN26/TTO145.docx")</f>
        <v>https://docs.wto.org/imrd/directdoc.asp?DDFDocuments/v/G/TBTN26/TTO145.docx</v>
      </c>
      <c r="V155" t="s">
        <v>45</v>
      </c>
      <c r="W155" t="s">
        <v>46</v>
      </c>
      <c r="X155" t="s">
        <v>46</v>
      </c>
      <c r="Y155" t="s">
        <v>46</v>
      </c>
      <c r="Z155" t="s">
        <v>46</v>
      </c>
      <c r="AA155" t="s">
        <v>46</v>
      </c>
      <c r="AB155" t="s">
        <v>46</v>
      </c>
      <c r="AC155" s="2" t="s">
        <v>41</v>
      </c>
      <c r="AD155" t="s">
        <v>41</v>
      </c>
      <c r="AE155" t="s">
        <v>41</v>
      </c>
      <c r="AF155" t="s">
        <v>41</v>
      </c>
      <c r="AG155" t="s">
        <v>41</v>
      </c>
      <c r="AH155" t="s">
        <v>41</v>
      </c>
      <c r="AI155" s="2" t="s">
        <v>41</v>
      </c>
    </row>
    <row r="156" spans="1:35" ht="58" x14ac:dyDescent="0.35">
      <c r="A156" s="8" t="s">
        <v>865</v>
      </c>
      <c r="B156" s="6" t="s">
        <v>558</v>
      </c>
      <c r="C156" s="7">
        <v>46050</v>
      </c>
      <c r="D156" s="9" t="str">
        <f>HYPERLINK("https://www.epingalert.org/en/Search?viewData= G/TBT/N/CHN/2190"," G/TBT/N/CHN/2190")</f>
        <v xml:space="preserve"> G/TBT/N/CHN/2190</v>
      </c>
      <c r="E156" s="8" t="s">
        <v>863</v>
      </c>
      <c r="F156" s="8" t="s">
        <v>864</v>
      </c>
      <c r="H156" s="8" t="s">
        <v>866</v>
      </c>
      <c r="I156" s="8" t="s">
        <v>816</v>
      </c>
      <c r="J156" s="8" t="s">
        <v>52</v>
      </c>
      <c r="K156" s="8" t="s">
        <v>41</v>
      </c>
      <c r="L156" s="8" t="s">
        <v>102</v>
      </c>
      <c r="M156" s="6"/>
      <c r="N156" s="7">
        <v>46110</v>
      </c>
      <c r="O156" s="7" t="s">
        <v>81</v>
      </c>
      <c r="P156" s="7" t="s">
        <v>817</v>
      </c>
      <c r="Q156" s="6" t="s">
        <v>43</v>
      </c>
      <c r="R156" s="8" t="s">
        <v>867</v>
      </c>
      <c r="S156" t="str">
        <f>HYPERLINK("https://docs.wto.org/imrd/directdoc.asp?DDFDocuments/t/G/TBTN26/CHN2190.docx", "https://docs.wto.org/imrd/directdoc.asp?DDFDocuments/t/G/TBTN26/CHN2190.docx")</f>
        <v>https://docs.wto.org/imrd/directdoc.asp?DDFDocuments/t/G/TBTN26/CHN2190.docx</v>
      </c>
      <c r="T156" t="str">
        <f>HYPERLINK("https://docs.wto.org/imrd/directdoc.asp?DDFDocuments/u/G/TBTN26/CHN2190.docx", "https://docs.wto.org/imrd/directdoc.asp?DDFDocuments/u/G/TBTN26/CHN2190.docx")</f>
        <v>https://docs.wto.org/imrd/directdoc.asp?DDFDocuments/u/G/TBTN26/CHN2190.docx</v>
      </c>
      <c r="U156" t="str">
        <f>HYPERLINK("https://docs.wto.org/imrd/directdoc.asp?DDFDocuments/v/G/TBTN26/CHN2190.docx", "https://docs.wto.org/imrd/directdoc.asp?DDFDocuments/v/G/TBTN26/CHN2190.docx")</f>
        <v>https://docs.wto.org/imrd/directdoc.asp?DDFDocuments/v/G/TBTN26/CHN2190.docx</v>
      </c>
      <c r="V156" t="s">
        <v>45</v>
      </c>
      <c r="W156" t="s">
        <v>46</v>
      </c>
      <c r="X156" t="s">
        <v>46</v>
      </c>
      <c r="Y156" t="s">
        <v>46</v>
      </c>
      <c r="Z156" t="s">
        <v>46</v>
      </c>
      <c r="AA156" t="s">
        <v>46</v>
      </c>
      <c r="AB156" t="s">
        <v>46</v>
      </c>
      <c r="AC156" s="2" t="s">
        <v>41</v>
      </c>
      <c r="AD156" t="s">
        <v>41</v>
      </c>
      <c r="AE156" t="s">
        <v>41</v>
      </c>
      <c r="AF156" t="s">
        <v>41</v>
      </c>
      <c r="AG156" t="s">
        <v>41</v>
      </c>
      <c r="AH156" t="s">
        <v>41</v>
      </c>
      <c r="AI156" s="2" t="s">
        <v>41</v>
      </c>
    </row>
    <row r="157" spans="1:35" ht="58" x14ac:dyDescent="0.35">
      <c r="A157" s="8" t="s">
        <v>870</v>
      </c>
      <c r="B157" s="6" t="s">
        <v>558</v>
      </c>
      <c r="C157" s="7">
        <v>46050</v>
      </c>
      <c r="D157" s="9" t="str">
        <f>HYPERLINK("https://www.epingalert.org/en/Search?viewData= G/TBT/N/CHN/2188"," G/TBT/N/CHN/2188")</f>
        <v xml:space="preserve"> G/TBT/N/CHN/2188</v>
      </c>
      <c r="E157" s="8" t="s">
        <v>868</v>
      </c>
      <c r="F157" s="8" t="s">
        <v>869</v>
      </c>
      <c r="H157" s="8" t="s">
        <v>871</v>
      </c>
      <c r="I157" s="8" t="s">
        <v>816</v>
      </c>
      <c r="J157" s="8" t="s">
        <v>52</v>
      </c>
      <c r="K157" s="8" t="s">
        <v>41</v>
      </c>
      <c r="L157" s="8" t="s">
        <v>41</v>
      </c>
      <c r="M157" s="6"/>
      <c r="N157" s="7">
        <v>46110</v>
      </c>
      <c r="O157" s="7" t="s">
        <v>81</v>
      </c>
      <c r="P157" s="7" t="s">
        <v>817</v>
      </c>
      <c r="Q157" s="6" t="s">
        <v>43</v>
      </c>
      <c r="R157" s="8" t="s">
        <v>872</v>
      </c>
      <c r="S157" t="str">
        <f>HYPERLINK("https://docs.wto.org/imrd/directdoc.asp?DDFDocuments/t/G/TBTN26/CHN2188.docx", "https://docs.wto.org/imrd/directdoc.asp?DDFDocuments/t/G/TBTN26/CHN2188.docx")</f>
        <v>https://docs.wto.org/imrd/directdoc.asp?DDFDocuments/t/G/TBTN26/CHN2188.docx</v>
      </c>
      <c r="T157" t="str">
        <f>HYPERLINK("https://docs.wto.org/imrd/directdoc.asp?DDFDocuments/u/G/TBTN26/CHN2188.docx", "https://docs.wto.org/imrd/directdoc.asp?DDFDocuments/u/G/TBTN26/CHN2188.docx")</f>
        <v>https://docs.wto.org/imrd/directdoc.asp?DDFDocuments/u/G/TBTN26/CHN2188.docx</v>
      </c>
      <c r="U157" t="str">
        <f>HYPERLINK("https://docs.wto.org/imrd/directdoc.asp?DDFDocuments/v/G/TBTN26/CHN2188.docx", "https://docs.wto.org/imrd/directdoc.asp?DDFDocuments/v/G/TBTN26/CHN2188.docx")</f>
        <v>https://docs.wto.org/imrd/directdoc.asp?DDFDocuments/v/G/TBTN26/CHN2188.docx</v>
      </c>
      <c r="V157" t="s">
        <v>45</v>
      </c>
      <c r="W157" t="s">
        <v>46</v>
      </c>
      <c r="X157" t="s">
        <v>46</v>
      </c>
      <c r="Y157" t="s">
        <v>46</v>
      </c>
      <c r="Z157" t="s">
        <v>46</v>
      </c>
      <c r="AA157" t="s">
        <v>46</v>
      </c>
      <c r="AB157" t="s">
        <v>46</v>
      </c>
      <c r="AC157" s="2" t="s">
        <v>41</v>
      </c>
      <c r="AD157" t="s">
        <v>41</v>
      </c>
      <c r="AE157" t="s">
        <v>41</v>
      </c>
      <c r="AF157" t="s">
        <v>41</v>
      </c>
      <c r="AG157" t="s">
        <v>41</v>
      </c>
      <c r="AH157" t="s">
        <v>41</v>
      </c>
      <c r="AI157" s="2" t="s">
        <v>41</v>
      </c>
    </row>
    <row r="158" spans="1:35" ht="72.5" x14ac:dyDescent="0.35">
      <c r="A158" s="8" t="s">
        <v>875</v>
      </c>
      <c r="B158" s="6" t="s">
        <v>558</v>
      </c>
      <c r="C158" s="7">
        <v>46050</v>
      </c>
      <c r="D158" s="9" t="str">
        <f>HYPERLINK("https://www.epingalert.org/en/Search?viewData= G/TBT/N/CHN/2189"," G/TBT/N/CHN/2189")</f>
        <v xml:space="preserve"> G/TBT/N/CHN/2189</v>
      </c>
      <c r="E158" s="8" t="s">
        <v>873</v>
      </c>
      <c r="F158" s="8" t="s">
        <v>874</v>
      </c>
      <c r="H158" s="8" t="s">
        <v>876</v>
      </c>
      <c r="I158" s="8" t="s">
        <v>816</v>
      </c>
      <c r="J158" s="8" t="s">
        <v>52</v>
      </c>
      <c r="K158" s="8" t="s">
        <v>41</v>
      </c>
      <c r="L158" s="8" t="s">
        <v>41</v>
      </c>
      <c r="M158" s="6"/>
      <c r="N158" s="7">
        <v>46110</v>
      </c>
      <c r="O158" s="7" t="s">
        <v>81</v>
      </c>
      <c r="P158" s="7" t="s">
        <v>817</v>
      </c>
      <c r="Q158" s="6" t="s">
        <v>43</v>
      </c>
      <c r="R158" s="8" t="s">
        <v>877</v>
      </c>
      <c r="S158" t="str">
        <f>HYPERLINK("https://docs.wto.org/imrd/directdoc.asp?DDFDocuments/t/G/TBTN26/CHN2189.docx", "https://docs.wto.org/imrd/directdoc.asp?DDFDocuments/t/G/TBTN26/CHN2189.docx")</f>
        <v>https://docs.wto.org/imrd/directdoc.asp?DDFDocuments/t/G/TBTN26/CHN2189.docx</v>
      </c>
      <c r="T158" t="str">
        <f>HYPERLINK("https://docs.wto.org/imrd/directdoc.asp?DDFDocuments/u/G/TBTN26/CHN2189.docx", "https://docs.wto.org/imrd/directdoc.asp?DDFDocuments/u/G/TBTN26/CHN2189.docx")</f>
        <v>https://docs.wto.org/imrd/directdoc.asp?DDFDocuments/u/G/TBTN26/CHN2189.docx</v>
      </c>
      <c r="U158" t="str">
        <f>HYPERLINK("https://docs.wto.org/imrd/directdoc.asp?DDFDocuments/v/G/TBTN26/CHN2189.docx", "https://docs.wto.org/imrd/directdoc.asp?DDFDocuments/v/G/TBTN26/CHN2189.docx")</f>
        <v>https://docs.wto.org/imrd/directdoc.asp?DDFDocuments/v/G/TBTN26/CHN2189.docx</v>
      </c>
      <c r="V158" t="s">
        <v>45</v>
      </c>
      <c r="W158" t="s">
        <v>46</v>
      </c>
      <c r="X158" t="s">
        <v>46</v>
      </c>
      <c r="Y158" t="s">
        <v>46</v>
      </c>
      <c r="Z158" t="s">
        <v>46</v>
      </c>
      <c r="AA158" t="s">
        <v>46</v>
      </c>
      <c r="AB158" t="s">
        <v>46</v>
      </c>
      <c r="AC158" s="2" t="s">
        <v>41</v>
      </c>
      <c r="AD158" t="s">
        <v>41</v>
      </c>
      <c r="AE158" t="s">
        <v>41</v>
      </c>
      <c r="AF158" t="s">
        <v>41</v>
      </c>
      <c r="AG158" t="s">
        <v>41</v>
      </c>
      <c r="AH158" t="s">
        <v>41</v>
      </c>
      <c r="AI158" s="2" t="s">
        <v>41</v>
      </c>
    </row>
    <row r="159" spans="1:35" ht="130.5" x14ac:dyDescent="0.35">
      <c r="A159" s="8" t="s">
        <v>880</v>
      </c>
      <c r="B159" s="6" t="s">
        <v>34</v>
      </c>
      <c r="C159" s="7">
        <v>46050</v>
      </c>
      <c r="D159" s="9" t="str">
        <f>HYPERLINK("https://www.epingalert.org/en/Search?viewData= G/TBT/N/CHL/781"," G/TBT/N/CHL/781")</f>
        <v xml:space="preserve"> G/TBT/N/CHL/781</v>
      </c>
      <c r="E159" s="8" t="s">
        <v>878</v>
      </c>
      <c r="F159" s="8" t="s">
        <v>879</v>
      </c>
      <c r="H159" s="8" t="s">
        <v>41</v>
      </c>
      <c r="I159" s="8" t="s">
        <v>41</v>
      </c>
      <c r="J159" s="8" t="s">
        <v>325</v>
      </c>
      <c r="K159" s="8" t="s">
        <v>41</v>
      </c>
      <c r="L159" s="8" t="s">
        <v>41</v>
      </c>
      <c r="M159" s="6"/>
      <c r="N159" s="7">
        <v>46110</v>
      </c>
      <c r="O159" s="7" t="s">
        <v>42</v>
      </c>
      <c r="P159" s="7" t="s">
        <v>42</v>
      </c>
      <c r="Q159" s="6" t="s">
        <v>43</v>
      </c>
      <c r="R159" s="8" t="s">
        <v>881</v>
      </c>
      <c r="S159" t="str">
        <f>HYPERLINK("https://docs.wto.org/imrd/directdoc.asp?DDFDocuments/t/G/TBTN26/CHL781.docx", "https://docs.wto.org/imrd/directdoc.asp?DDFDocuments/t/G/TBTN26/CHL781.docx")</f>
        <v>https://docs.wto.org/imrd/directdoc.asp?DDFDocuments/t/G/TBTN26/CHL781.docx</v>
      </c>
      <c r="T159" t="str">
        <f>HYPERLINK("https://docs.wto.org/imrd/directdoc.asp?DDFDocuments/u/G/TBTN26/CHL781.docx", "https://docs.wto.org/imrd/directdoc.asp?DDFDocuments/u/G/TBTN26/CHL781.docx")</f>
        <v>https://docs.wto.org/imrd/directdoc.asp?DDFDocuments/u/G/TBTN26/CHL781.docx</v>
      </c>
      <c r="U159" t="str">
        <f>HYPERLINK("https://docs.wto.org/imrd/directdoc.asp?DDFDocuments/v/G/TBTN26/CHL781.docx", "https://docs.wto.org/imrd/directdoc.asp?DDFDocuments/v/G/TBTN26/CHL781.docx")</f>
        <v>https://docs.wto.org/imrd/directdoc.asp?DDFDocuments/v/G/TBTN26/CHL781.docx</v>
      </c>
      <c r="V159" t="s">
        <v>45</v>
      </c>
      <c r="W159" t="s">
        <v>46</v>
      </c>
      <c r="X159" t="s">
        <v>46</v>
      </c>
      <c r="Y159" t="s">
        <v>46</v>
      </c>
      <c r="Z159" t="s">
        <v>46</v>
      </c>
      <c r="AA159" t="s">
        <v>46</v>
      </c>
      <c r="AB159" t="s">
        <v>46</v>
      </c>
      <c r="AC159" s="2" t="s">
        <v>882</v>
      </c>
      <c r="AD159" t="s">
        <v>41</v>
      </c>
      <c r="AE159" t="s">
        <v>41</v>
      </c>
      <c r="AF159" t="s">
        <v>41</v>
      </c>
      <c r="AG159" t="s">
        <v>41</v>
      </c>
      <c r="AH159" t="s">
        <v>41</v>
      </c>
      <c r="AI159" s="2" t="s">
        <v>41</v>
      </c>
    </row>
    <row r="160" spans="1:35" ht="72.5" x14ac:dyDescent="0.35">
      <c r="A160" s="8" t="s">
        <v>885</v>
      </c>
      <c r="B160" s="6" t="s">
        <v>558</v>
      </c>
      <c r="C160" s="7">
        <v>46050</v>
      </c>
      <c r="D160" s="9" t="str">
        <f>HYPERLINK("https://www.epingalert.org/en/Search?viewData= G/TBT/N/CHN/2191"," G/TBT/N/CHN/2191")</f>
        <v xml:space="preserve"> G/TBT/N/CHN/2191</v>
      </c>
      <c r="E160" s="8" t="s">
        <v>883</v>
      </c>
      <c r="F160" s="8" t="s">
        <v>884</v>
      </c>
      <c r="H160" s="8" t="s">
        <v>886</v>
      </c>
      <c r="I160" s="8" t="s">
        <v>816</v>
      </c>
      <c r="J160" s="8" t="s">
        <v>52</v>
      </c>
      <c r="K160" s="8" t="s">
        <v>41</v>
      </c>
      <c r="L160" s="8" t="s">
        <v>41</v>
      </c>
      <c r="M160" s="6"/>
      <c r="N160" s="7">
        <v>46110</v>
      </c>
      <c r="O160" s="7" t="s">
        <v>81</v>
      </c>
      <c r="P160" s="7" t="s">
        <v>817</v>
      </c>
      <c r="Q160" s="6" t="s">
        <v>43</v>
      </c>
      <c r="R160" s="8" t="s">
        <v>887</v>
      </c>
      <c r="S160" t="str">
        <f>HYPERLINK("https://docs.wto.org/imrd/directdoc.asp?DDFDocuments/t/G/TBTN26/CHN2191.docx", "https://docs.wto.org/imrd/directdoc.asp?DDFDocuments/t/G/TBTN26/CHN2191.docx")</f>
        <v>https://docs.wto.org/imrd/directdoc.asp?DDFDocuments/t/G/TBTN26/CHN2191.docx</v>
      </c>
      <c r="T160" t="str">
        <f>HYPERLINK("https://docs.wto.org/imrd/directdoc.asp?DDFDocuments/u/G/TBTN26/CHN2191.docx", "https://docs.wto.org/imrd/directdoc.asp?DDFDocuments/u/G/TBTN26/CHN2191.docx")</f>
        <v>https://docs.wto.org/imrd/directdoc.asp?DDFDocuments/u/G/TBTN26/CHN2191.docx</v>
      </c>
      <c r="U160" t="str">
        <f>HYPERLINK("https://docs.wto.org/imrd/directdoc.asp?DDFDocuments/v/G/TBTN26/CHN2191.docx", "https://docs.wto.org/imrd/directdoc.asp?DDFDocuments/v/G/TBTN26/CHN2191.docx")</f>
        <v>https://docs.wto.org/imrd/directdoc.asp?DDFDocuments/v/G/TBTN26/CHN2191.docx</v>
      </c>
      <c r="V160" t="s">
        <v>45</v>
      </c>
      <c r="W160" t="s">
        <v>46</v>
      </c>
      <c r="X160" t="s">
        <v>46</v>
      </c>
      <c r="Y160" t="s">
        <v>46</v>
      </c>
      <c r="Z160" t="s">
        <v>46</v>
      </c>
      <c r="AA160" t="s">
        <v>46</v>
      </c>
      <c r="AB160" t="s">
        <v>46</v>
      </c>
      <c r="AC160" s="2" t="s">
        <v>41</v>
      </c>
      <c r="AD160" t="s">
        <v>41</v>
      </c>
      <c r="AE160" t="s">
        <v>41</v>
      </c>
      <c r="AF160" t="s">
        <v>41</v>
      </c>
      <c r="AG160" t="s">
        <v>41</v>
      </c>
      <c r="AH160" t="s">
        <v>41</v>
      </c>
      <c r="AI160" s="2" t="s">
        <v>41</v>
      </c>
    </row>
    <row r="161" spans="1:35" ht="87" x14ac:dyDescent="0.35">
      <c r="A161" s="8" t="s">
        <v>890</v>
      </c>
      <c r="B161" s="6" t="s">
        <v>700</v>
      </c>
      <c r="C161" s="7">
        <v>46049</v>
      </c>
      <c r="D161" s="9" t="str">
        <f>HYPERLINK("https://www.epingalert.org/en/Search?viewData= G/TBT/N/CHE/301"," G/TBT/N/CHE/301")</f>
        <v xml:space="preserve"> G/TBT/N/CHE/301</v>
      </c>
      <c r="E161" s="8" t="s">
        <v>888</v>
      </c>
      <c r="F161" s="8" t="s">
        <v>889</v>
      </c>
      <c r="H161" s="8" t="s">
        <v>41</v>
      </c>
      <c r="I161" s="8" t="s">
        <v>41</v>
      </c>
      <c r="J161" s="8" t="s">
        <v>489</v>
      </c>
      <c r="K161" s="8" t="s">
        <v>41</v>
      </c>
      <c r="L161" s="8" t="s">
        <v>41</v>
      </c>
      <c r="M161" s="6"/>
      <c r="N161" s="7">
        <v>46109</v>
      </c>
      <c r="O161" s="7">
        <v>46327</v>
      </c>
      <c r="P161" s="7">
        <v>46357</v>
      </c>
      <c r="Q161" s="6" t="s">
        <v>43</v>
      </c>
      <c r="R161" s="8" t="s">
        <v>891</v>
      </c>
      <c r="S161" t="str">
        <f>HYPERLINK("https://docs.wto.org/imrd/directdoc.asp?DDFDocuments/t/G/TBTN26/CHE301.docx", "https://docs.wto.org/imrd/directdoc.asp?DDFDocuments/t/G/TBTN26/CHE301.docx")</f>
        <v>https://docs.wto.org/imrd/directdoc.asp?DDFDocuments/t/G/TBTN26/CHE301.docx</v>
      </c>
      <c r="T161" t="str">
        <f>HYPERLINK("https://docs.wto.org/imrd/directdoc.asp?DDFDocuments/u/G/TBTN26/CHE301.docx", "https://docs.wto.org/imrd/directdoc.asp?DDFDocuments/u/G/TBTN26/CHE301.docx")</f>
        <v>https://docs.wto.org/imrd/directdoc.asp?DDFDocuments/u/G/TBTN26/CHE301.docx</v>
      </c>
      <c r="U161" t="str">
        <f>HYPERLINK("https://docs.wto.org/imrd/directdoc.asp?DDFDocuments/v/G/TBTN26/CHE301.docx", "https://docs.wto.org/imrd/directdoc.asp?DDFDocuments/v/G/TBTN26/CHE301.docx")</f>
        <v>https://docs.wto.org/imrd/directdoc.asp?DDFDocuments/v/G/TBTN26/CHE301.docx</v>
      </c>
      <c r="V161" t="s">
        <v>45</v>
      </c>
      <c r="W161" t="s">
        <v>46</v>
      </c>
      <c r="X161" t="s">
        <v>46</v>
      </c>
      <c r="Y161" t="s">
        <v>46</v>
      </c>
      <c r="Z161" t="s">
        <v>46</v>
      </c>
      <c r="AA161" t="s">
        <v>46</v>
      </c>
      <c r="AB161" t="s">
        <v>46</v>
      </c>
      <c r="AC161" s="2" t="s">
        <v>892</v>
      </c>
      <c r="AD161" t="s">
        <v>41</v>
      </c>
      <c r="AE161" t="s">
        <v>41</v>
      </c>
      <c r="AF161" t="s">
        <v>41</v>
      </c>
      <c r="AG161" t="s">
        <v>41</v>
      </c>
      <c r="AH161" t="s">
        <v>41</v>
      </c>
      <c r="AI161" s="2" t="s">
        <v>41</v>
      </c>
    </row>
    <row r="162" spans="1:35" ht="159.5" x14ac:dyDescent="0.35">
      <c r="A162" s="8" t="s">
        <v>895</v>
      </c>
      <c r="B162" s="6" t="s">
        <v>138</v>
      </c>
      <c r="C162" s="7">
        <v>46048</v>
      </c>
      <c r="D162" s="9" t="str">
        <f>HYPERLINK("https://www.epingalert.org/en/Search?viewData= G/TBT/N/GBR/113"," G/TBT/N/GBR/113")</f>
        <v xml:space="preserve"> G/TBT/N/GBR/113</v>
      </c>
      <c r="E162" s="8" t="s">
        <v>893</v>
      </c>
      <c r="F162" s="8" t="s">
        <v>894</v>
      </c>
      <c r="H162" s="8" t="s">
        <v>41</v>
      </c>
      <c r="I162" s="8" t="s">
        <v>314</v>
      </c>
      <c r="J162" s="8" t="s">
        <v>489</v>
      </c>
      <c r="K162" s="8" t="s">
        <v>896</v>
      </c>
      <c r="L162" s="8" t="s">
        <v>897</v>
      </c>
      <c r="M162" s="6"/>
      <c r="N162" s="7">
        <v>46108</v>
      </c>
      <c r="O162" s="7" t="s">
        <v>898</v>
      </c>
      <c r="P162" s="7" t="s">
        <v>899</v>
      </c>
      <c r="Q162" s="6" t="s">
        <v>43</v>
      </c>
      <c r="R162" s="8" t="s">
        <v>900</v>
      </c>
      <c r="S162" t="str">
        <f>HYPERLINK("https://docs.wto.org/imrd/directdoc.asp?DDFDocuments/t/G/TBTN26/GBR113.docx", "https://docs.wto.org/imrd/directdoc.asp?DDFDocuments/t/G/TBTN26/GBR113.docx")</f>
        <v>https://docs.wto.org/imrd/directdoc.asp?DDFDocuments/t/G/TBTN26/GBR113.docx</v>
      </c>
      <c r="T162" t="str">
        <f>HYPERLINK("https://docs.wto.org/imrd/directdoc.asp?DDFDocuments/u/G/TBTN26/GBR113.docx", "https://docs.wto.org/imrd/directdoc.asp?DDFDocuments/u/G/TBTN26/GBR113.docx")</f>
        <v>https://docs.wto.org/imrd/directdoc.asp?DDFDocuments/u/G/TBTN26/GBR113.docx</v>
      </c>
      <c r="U162" t="str">
        <f>HYPERLINK("https://docs.wto.org/imrd/directdoc.asp?DDFDocuments/v/G/TBTN26/GBR113.docx", "https://docs.wto.org/imrd/directdoc.asp?DDFDocuments/v/G/TBTN26/GBR113.docx")</f>
        <v>https://docs.wto.org/imrd/directdoc.asp?DDFDocuments/v/G/TBTN26/GBR113.docx</v>
      </c>
      <c r="V162" t="s">
        <v>45</v>
      </c>
      <c r="W162" t="s">
        <v>46</v>
      </c>
      <c r="X162" t="s">
        <v>46</v>
      </c>
      <c r="Y162" t="s">
        <v>46</v>
      </c>
      <c r="Z162" t="s">
        <v>46</v>
      </c>
      <c r="AA162" t="s">
        <v>46</v>
      </c>
      <c r="AB162" t="s">
        <v>46</v>
      </c>
      <c r="AC162" s="2" t="s">
        <v>901</v>
      </c>
      <c r="AD162" t="s">
        <v>41</v>
      </c>
      <c r="AE162" t="s">
        <v>41</v>
      </c>
      <c r="AF162" t="s">
        <v>41</v>
      </c>
      <c r="AG162" t="s">
        <v>41</v>
      </c>
      <c r="AH162" t="s">
        <v>41</v>
      </c>
      <c r="AI162" s="2" t="s">
        <v>41</v>
      </c>
    </row>
    <row r="163" spans="1:35" ht="29" x14ac:dyDescent="0.35">
      <c r="A163" s="8" t="s">
        <v>904</v>
      </c>
      <c r="B163" s="6" t="s">
        <v>147</v>
      </c>
      <c r="C163" s="7">
        <v>46048</v>
      </c>
      <c r="D163" s="9" t="str">
        <f>HYPERLINK("https://www.epingalert.org/en/Search?viewData= G/TBT/N/BRA/1619"," G/TBT/N/BRA/1619")</f>
        <v xml:space="preserve"> G/TBT/N/BRA/1619</v>
      </c>
      <c r="E163" s="8" t="s">
        <v>902</v>
      </c>
      <c r="F163" s="8" t="s">
        <v>903</v>
      </c>
      <c r="H163" s="8" t="s">
        <v>41</v>
      </c>
      <c r="I163" s="8" t="s">
        <v>41</v>
      </c>
      <c r="J163" s="8" t="s">
        <v>153</v>
      </c>
      <c r="K163" s="8" t="s">
        <v>41</v>
      </c>
      <c r="L163" s="8" t="s">
        <v>41</v>
      </c>
      <c r="M163" s="6"/>
      <c r="N163" s="7">
        <v>46066</v>
      </c>
      <c r="O163" s="7" t="s">
        <v>81</v>
      </c>
      <c r="P163" s="7" t="s">
        <v>81</v>
      </c>
      <c r="Q163" s="6" t="s">
        <v>43</v>
      </c>
      <c r="R163" s="8" t="s">
        <v>905</v>
      </c>
      <c r="S163" t="str">
        <f>HYPERLINK("https://docs.wto.org/imrd/directdoc.asp?DDFDocuments/t/G/TBTN26/BRA1619.docx", "https://docs.wto.org/imrd/directdoc.asp?DDFDocuments/t/G/TBTN26/BRA1619.docx")</f>
        <v>https://docs.wto.org/imrd/directdoc.asp?DDFDocuments/t/G/TBTN26/BRA1619.docx</v>
      </c>
      <c r="T163" t="str">
        <f>HYPERLINK("https://docs.wto.org/imrd/directdoc.asp?DDFDocuments/u/G/TBTN26/BRA1619.docx", "https://docs.wto.org/imrd/directdoc.asp?DDFDocuments/u/G/TBTN26/BRA1619.docx")</f>
        <v>https://docs.wto.org/imrd/directdoc.asp?DDFDocuments/u/G/TBTN26/BRA1619.docx</v>
      </c>
      <c r="U163" t="str">
        <f>HYPERLINK("https://docs.wto.org/imrd/directdoc.asp?DDFDocuments/v/G/TBTN26/BRA1619.docx", "https://docs.wto.org/imrd/directdoc.asp?DDFDocuments/v/G/TBTN26/BRA1619.docx")</f>
        <v>https://docs.wto.org/imrd/directdoc.asp?DDFDocuments/v/G/TBTN26/BRA1619.docx</v>
      </c>
      <c r="V163" t="s">
        <v>45</v>
      </c>
      <c r="W163" t="s">
        <v>46</v>
      </c>
      <c r="X163" t="s">
        <v>46</v>
      </c>
      <c r="Y163" t="s">
        <v>46</v>
      </c>
      <c r="Z163" t="s">
        <v>46</v>
      </c>
      <c r="AA163" t="s">
        <v>46</v>
      </c>
      <c r="AB163" t="s">
        <v>46</v>
      </c>
      <c r="AC163" s="2" t="s">
        <v>906</v>
      </c>
      <c r="AD163" t="s">
        <v>41</v>
      </c>
      <c r="AE163" t="s">
        <v>41</v>
      </c>
      <c r="AF163" t="s">
        <v>41</v>
      </c>
      <c r="AG163" t="s">
        <v>41</v>
      </c>
      <c r="AH163" t="s">
        <v>41</v>
      </c>
      <c r="AI163" s="2" t="s">
        <v>41</v>
      </c>
    </row>
    <row r="164" spans="1:35" ht="58" x14ac:dyDescent="0.35">
      <c r="A164" s="8" t="s">
        <v>908</v>
      </c>
      <c r="B164" s="6" t="s">
        <v>269</v>
      </c>
      <c r="C164" s="7">
        <v>46048</v>
      </c>
      <c r="D164" s="9" t="str">
        <f>HYPERLINK("https://www.epingalert.org/en/Search?viewData= G/TBT/N/KOR/1338"," G/TBT/N/KOR/1338")</f>
        <v xml:space="preserve"> G/TBT/N/KOR/1338</v>
      </c>
      <c r="E164" s="8" t="s">
        <v>693</v>
      </c>
      <c r="F164" s="8" t="s">
        <v>907</v>
      </c>
      <c r="H164" s="8" t="s">
        <v>41</v>
      </c>
      <c r="I164" s="8" t="s">
        <v>909</v>
      </c>
      <c r="J164" s="8" t="s">
        <v>910</v>
      </c>
      <c r="K164" s="8" t="s">
        <v>911</v>
      </c>
      <c r="L164" s="8" t="s">
        <v>41</v>
      </c>
      <c r="M164" s="6"/>
      <c r="N164" s="7">
        <v>46108</v>
      </c>
      <c r="O164" s="7" t="s">
        <v>81</v>
      </c>
      <c r="P164" s="7" t="s">
        <v>81</v>
      </c>
      <c r="Q164" s="6" t="s">
        <v>43</v>
      </c>
      <c r="R164" s="8" t="s">
        <v>912</v>
      </c>
      <c r="S164" t="str">
        <f>HYPERLINK("https://docs.wto.org/imrd/directdoc.asp?DDFDocuments/t/G/TBTN26/KOR1338.docx", "https://docs.wto.org/imrd/directdoc.asp?DDFDocuments/t/G/TBTN26/KOR1338.docx")</f>
        <v>https://docs.wto.org/imrd/directdoc.asp?DDFDocuments/t/G/TBTN26/KOR1338.docx</v>
      </c>
      <c r="T164" t="str">
        <f>HYPERLINK("https://docs.wto.org/imrd/directdoc.asp?DDFDocuments/u/G/TBTN26/KOR1338.docx", "https://docs.wto.org/imrd/directdoc.asp?DDFDocuments/u/G/TBTN26/KOR1338.docx")</f>
        <v>https://docs.wto.org/imrd/directdoc.asp?DDFDocuments/u/G/TBTN26/KOR1338.docx</v>
      </c>
      <c r="U164" t="str">
        <f>HYPERLINK("https://docs.wto.org/imrd/directdoc.asp?DDFDocuments/v/G/TBTN26/KOR1338.docx", "https://docs.wto.org/imrd/directdoc.asp?DDFDocuments/v/G/TBTN26/KOR1338.docx")</f>
        <v>https://docs.wto.org/imrd/directdoc.asp?DDFDocuments/v/G/TBTN26/KOR1338.docx</v>
      </c>
      <c r="V164" t="s">
        <v>45</v>
      </c>
      <c r="W164" t="s">
        <v>46</v>
      </c>
      <c r="X164" t="s">
        <v>46</v>
      </c>
      <c r="Y164" t="s">
        <v>46</v>
      </c>
      <c r="Z164" t="s">
        <v>46</v>
      </c>
      <c r="AA164" t="s">
        <v>46</v>
      </c>
      <c r="AB164" t="s">
        <v>46</v>
      </c>
      <c r="AC164" s="2" t="s">
        <v>913</v>
      </c>
      <c r="AD164" t="s">
        <v>41</v>
      </c>
      <c r="AE164" t="s">
        <v>41</v>
      </c>
      <c r="AF164" t="s">
        <v>41</v>
      </c>
      <c r="AG164" t="s">
        <v>41</v>
      </c>
      <c r="AH164" t="s">
        <v>41</v>
      </c>
      <c r="AI164" s="2" t="s">
        <v>41</v>
      </c>
    </row>
    <row r="165" spans="1:35" ht="101.5" x14ac:dyDescent="0.35">
      <c r="A165" s="8" t="s">
        <v>916</v>
      </c>
      <c r="B165" s="6" t="s">
        <v>302</v>
      </c>
      <c r="C165" s="7">
        <v>46048</v>
      </c>
      <c r="D165" s="9" t="str">
        <f>HYPERLINK("https://www.epingalert.org/en/Search?viewData= G/TBT/N/USA/2258"," G/TBT/N/USA/2258")</f>
        <v xml:space="preserve"> G/TBT/N/USA/2258</v>
      </c>
      <c r="E165" s="8" t="s">
        <v>914</v>
      </c>
      <c r="F165" s="8" t="s">
        <v>915</v>
      </c>
      <c r="H165" s="8" t="s">
        <v>41</v>
      </c>
      <c r="I165" s="8" t="s">
        <v>917</v>
      </c>
      <c r="J165" s="8" t="s">
        <v>918</v>
      </c>
      <c r="K165" s="8" t="s">
        <v>41</v>
      </c>
      <c r="L165" s="8" t="s">
        <v>102</v>
      </c>
      <c r="M165" s="6"/>
      <c r="N165" s="7">
        <v>46083</v>
      </c>
      <c r="O165" s="7" t="s">
        <v>81</v>
      </c>
      <c r="P165" s="7" t="s">
        <v>81</v>
      </c>
      <c r="Q165" s="6" t="s">
        <v>43</v>
      </c>
      <c r="R165" s="8" t="s">
        <v>919</v>
      </c>
      <c r="S165" t="str">
        <f>HYPERLINK("https://docs.wto.org/imrd/directdoc.asp?DDFDocuments/t/G/TBTN26/USA2258.docx", "https://docs.wto.org/imrd/directdoc.asp?DDFDocuments/t/G/TBTN26/USA2258.docx")</f>
        <v>https://docs.wto.org/imrd/directdoc.asp?DDFDocuments/t/G/TBTN26/USA2258.docx</v>
      </c>
      <c r="T165" t="str">
        <f>HYPERLINK("https://docs.wto.org/imrd/directdoc.asp?DDFDocuments/u/G/TBTN26/USA2258.docx", "https://docs.wto.org/imrd/directdoc.asp?DDFDocuments/u/G/TBTN26/USA2258.docx")</f>
        <v>https://docs.wto.org/imrd/directdoc.asp?DDFDocuments/u/G/TBTN26/USA2258.docx</v>
      </c>
      <c r="U165" t="str">
        <f>HYPERLINK("https://docs.wto.org/imrd/directdoc.asp?DDFDocuments/v/G/TBTN26/USA2258.docx", "https://docs.wto.org/imrd/directdoc.asp?DDFDocuments/v/G/TBTN26/USA2258.docx")</f>
        <v>https://docs.wto.org/imrd/directdoc.asp?DDFDocuments/v/G/TBTN26/USA2258.docx</v>
      </c>
      <c r="V165" t="s">
        <v>46</v>
      </c>
      <c r="W165" t="s">
        <v>46</v>
      </c>
      <c r="X165" t="s">
        <v>46</v>
      </c>
      <c r="Y165" t="s">
        <v>46</v>
      </c>
      <c r="Z165" t="s">
        <v>45</v>
      </c>
      <c r="AA165" t="s">
        <v>46</v>
      </c>
      <c r="AB165" t="s">
        <v>46</v>
      </c>
      <c r="AC165" s="2" t="s">
        <v>920</v>
      </c>
      <c r="AD165" t="s">
        <v>41</v>
      </c>
      <c r="AE165" t="s">
        <v>41</v>
      </c>
      <c r="AF165" t="s">
        <v>41</v>
      </c>
      <c r="AG165" t="s">
        <v>41</v>
      </c>
      <c r="AH165" t="s">
        <v>41</v>
      </c>
      <c r="AI165" s="2" t="s">
        <v>41</v>
      </c>
    </row>
    <row r="166" spans="1:35" ht="87" x14ac:dyDescent="0.35">
      <c r="A166" s="8" t="s">
        <v>923</v>
      </c>
      <c r="B166" s="6" t="s">
        <v>337</v>
      </c>
      <c r="C166" s="7">
        <v>46045</v>
      </c>
      <c r="D166" s="9" t="str">
        <f>HYPERLINK("https://www.epingalert.org/en/Search?viewData= G/TBT/N/JPN/898"," G/TBT/N/JPN/898")</f>
        <v xml:space="preserve"> G/TBT/N/JPN/898</v>
      </c>
      <c r="E166" s="8" t="s">
        <v>921</v>
      </c>
      <c r="F166" s="8" t="s">
        <v>922</v>
      </c>
      <c r="H166" s="8" t="s">
        <v>924</v>
      </c>
      <c r="I166" s="8" t="s">
        <v>41</v>
      </c>
      <c r="J166" s="8" t="s">
        <v>78</v>
      </c>
      <c r="K166" s="8" t="s">
        <v>925</v>
      </c>
      <c r="L166" s="8" t="s">
        <v>102</v>
      </c>
      <c r="M166" s="6"/>
      <c r="N166" s="7">
        <v>46105</v>
      </c>
      <c r="O166" s="7">
        <v>46082</v>
      </c>
      <c r="P166" s="7">
        <v>46082</v>
      </c>
      <c r="Q166" s="6" t="s">
        <v>43</v>
      </c>
      <c r="R166" s="8" t="s">
        <v>926</v>
      </c>
      <c r="S166" t="str">
        <f>HYPERLINK("https://docs.wto.org/imrd/directdoc.asp?DDFDocuments/t/G/TBTN26/JPN898.docx", "https://docs.wto.org/imrd/directdoc.asp?DDFDocuments/t/G/TBTN26/JPN898.docx")</f>
        <v>https://docs.wto.org/imrd/directdoc.asp?DDFDocuments/t/G/TBTN26/JPN898.docx</v>
      </c>
      <c r="T166" t="str">
        <f>HYPERLINK("https://docs.wto.org/imrd/directdoc.asp?DDFDocuments/u/G/TBTN26/JPN898.docx", "https://docs.wto.org/imrd/directdoc.asp?DDFDocuments/u/G/TBTN26/JPN898.docx")</f>
        <v>https://docs.wto.org/imrd/directdoc.asp?DDFDocuments/u/G/TBTN26/JPN898.docx</v>
      </c>
      <c r="U166" t="str">
        <f>HYPERLINK("https://docs.wto.org/imrd/directdoc.asp?DDFDocuments/v/G/TBTN26/JPN898.docx", "https://docs.wto.org/imrd/directdoc.asp?DDFDocuments/v/G/TBTN26/JPN898.docx")</f>
        <v>https://docs.wto.org/imrd/directdoc.asp?DDFDocuments/v/G/TBTN26/JPN898.docx</v>
      </c>
      <c r="V166" t="s">
        <v>45</v>
      </c>
      <c r="W166" t="s">
        <v>46</v>
      </c>
      <c r="X166" t="s">
        <v>46</v>
      </c>
      <c r="Y166" t="s">
        <v>46</v>
      </c>
      <c r="Z166" t="s">
        <v>46</v>
      </c>
      <c r="AA166" t="s">
        <v>46</v>
      </c>
      <c r="AB166" t="s">
        <v>46</v>
      </c>
      <c r="AC166" s="2" t="s">
        <v>927</v>
      </c>
      <c r="AD166" t="s">
        <v>41</v>
      </c>
      <c r="AE166" t="s">
        <v>41</v>
      </c>
      <c r="AF166" t="s">
        <v>41</v>
      </c>
      <c r="AG166" t="s">
        <v>41</v>
      </c>
      <c r="AH166" t="s">
        <v>41</v>
      </c>
      <c r="AI166" s="2" t="s">
        <v>41</v>
      </c>
    </row>
    <row r="167" spans="1:35" ht="29" x14ac:dyDescent="0.35">
      <c r="A167" s="8" t="s">
        <v>931</v>
      </c>
      <c r="B167" s="6" t="s">
        <v>928</v>
      </c>
      <c r="C167" s="7">
        <v>46044</v>
      </c>
      <c r="D167" s="9" t="str">
        <f>HYPERLINK("https://www.epingalert.org/en/Search?viewData= G/TBT/N/GEO/130"," G/TBT/N/GEO/130")</f>
        <v xml:space="preserve"> G/TBT/N/GEO/130</v>
      </c>
      <c r="E167" s="8" t="s">
        <v>929</v>
      </c>
      <c r="F167" s="8" t="s">
        <v>930</v>
      </c>
      <c r="H167" s="8" t="s">
        <v>41</v>
      </c>
      <c r="I167" s="8" t="s">
        <v>932</v>
      </c>
      <c r="J167" s="8" t="s">
        <v>61</v>
      </c>
      <c r="K167" s="8" t="s">
        <v>41</v>
      </c>
      <c r="L167" s="8" t="s">
        <v>41</v>
      </c>
      <c r="M167" s="6"/>
      <c r="N167" s="7">
        <v>46080</v>
      </c>
      <c r="O167" s="7" t="s">
        <v>81</v>
      </c>
      <c r="P167" s="7" t="s">
        <v>81</v>
      </c>
      <c r="Q167" s="6" t="s">
        <v>43</v>
      </c>
      <c r="R167" s="6"/>
      <c r="S167" t="str">
        <f>HYPERLINK("https://docs.wto.org/imrd/directdoc.asp?DDFDocuments/t/G/TBTN26/GEO130.docx", "https://docs.wto.org/imrd/directdoc.asp?DDFDocuments/t/G/TBTN26/GEO130.docx")</f>
        <v>https://docs.wto.org/imrd/directdoc.asp?DDFDocuments/t/G/TBTN26/GEO130.docx</v>
      </c>
      <c r="T167" t="str">
        <f>HYPERLINK("https://docs.wto.org/imrd/directdoc.asp?DDFDocuments/u/G/TBTN26/GEO130.docx", "https://docs.wto.org/imrd/directdoc.asp?DDFDocuments/u/G/TBTN26/GEO130.docx")</f>
        <v>https://docs.wto.org/imrd/directdoc.asp?DDFDocuments/u/G/TBTN26/GEO130.docx</v>
      </c>
      <c r="U167" t="str">
        <f>HYPERLINK("https://docs.wto.org/imrd/directdoc.asp?DDFDocuments/v/G/TBTN26/GEO130.docx", "https://docs.wto.org/imrd/directdoc.asp?DDFDocuments/v/G/TBTN26/GEO130.docx")</f>
        <v>https://docs.wto.org/imrd/directdoc.asp?DDFDocuments/v/G/TBTN26/GEO130.docx</v>
      </c>
      <c r="V167" t="s">
        <v>45</v>
      </c>
      <c r="W167" t="s">
        <v>46</v>
      </c>
      <c r="X167" t="s">
        <v>46</v>
      </c>
      <c r="Y167" t="s">
        <v>46</v>
      </c>
      <c r="Z167" t="s">
        <v>46</v>
      </c>
      <c r="AA167" t="s">
        <v>46</v>
      </c>
      <c r="AB167" t="s">
        <v>46</v>
      </c>
      <c r="AC167" s="2" t="s">
        <v>933</v>
      </c>
      <c r="AD167" t="s">
        <v>41</v>
      </c>
      <c r="AE167" t="s">
        <v>41</v>
      </c>
      <c r="AF167" t="s">
        <v>41</v>
      </c>
      <c r="AG167" t="s">
        <v>41</v>
      </c>
      <c r="AH167" t="s">
        <v>41</v>
      </c>
      <c r="AI167" s="2" t="s">
        <v>41</v>
      </c>
    </row>
    <row r="168" spans="1:35" ht="72.5" x14ac:dyDescent="0.35">
      <c r="A168" s="8" t="s">
        <v>936</v>
      </c>
      <c r="B168" s="6" t="s">
        <v>34</v>
      </c>
      <c r="C168" s="7">
        <v>46044</v>
      </c>
      <c r="D168" s="9" t="str">
        <f>HYPERLINK("https://www.epingalert.org/en/Search?viewData= G/TBT/N/CHL/780"," G/TBT/N/CHL/780")</f>
        <v xml:space="preserve"> G/TBT/N/CHL/780</v>
      </c>
      <c r="E168" s="8" t="s">
        <v>934</v>
      </c>
      <c r="F168" s="8" t="s">
        <v>935</v>
      </c>
      <c r="H168" s="8" t="s">
        <v>41</v>
      </c>
      <c r="I168" s="8" t="s">
        <v>937</v>
      </c>
      <c r="J168" s="8" t="s">
        <v>52</v>
      </c>
      <c r="K168" s="8" t="s">
        <v>41</v>
      </c>
      <c r="L168" s="8" t="s">
        <v>41</v>
      </c>
      <c r="M168" s="6"/>
      <c r="N168" s="7">
        <v>46104</v>
      </c>
      <c r="O168" s="7" t="s">
        <v>42</v>
      </c>
      <c r="P168" s="7" t="s">
        <v>42</v>
      </c>
      <c r="Q168" s="6" t="s">
        <v>43</v>
      </c>
      <c r="R168" s="8" t="s">
        <v>938</v>
      </c>
      <c r="S168" t="str">
        <f>HYPERLINK("https://docs.wto.org/imrd/directdoc.asp?DDFDocuments/t/G/TBTN26/CHL780.docx", "https://docs.wto.org/imrd/directdoc.asp?DDFDocuments/t/G/TBTN26/CHL780.docx")</f>
        <v>https://docs.wto.org/imrd/directdoc.asp?DDFDocuments/t/G/TBTN26/CHL780.docx</v>
      </c>
      <c r="T168" t="str">
        <f>HYPERLINK("https://docs.wto.org/imrd/directdoc.asp?DDFDocuments/u/G/TBTN26/CHL780.docx", "https://docs.wto.org/imrd/directdoc.asp?DDFDocuments/u/G/TBTN26/CHL780.docx")</f>
        <v>https://docs.wto.org/imrd/directdoc.asp?DDFDocuments/u/G/TBTN26/CHL780.docx</v>
      </c>
      <c r="U168" t="str">
        <f>HYPERLINK("https://docs.wto.org/imrd/directdoc.asp?DDFDocuments/v/G/TBTN26/CHL780.docx", "https://docs.wto.org/imrd/directdoc.asp?DDFDocuments/v/G/TBTN26/CHL780.docx")</f>
        <v>https://docs.wto.org/imrd/directdoc.asp?DDFDocuments/v/G/TBTN26/CHL780.docx</v>
      </c>
      <c r="V168" t="s">
        <v>45</v>
      </c>
      <c r="W168" t="s">
        <v>46</v>
      </c>
      <c r="X168" t="s">
        <v>46</v>
      </c>
      <c r="Y168" t="s">
        <v>46</v>
      </c>
      <c r="Z168" t="s">
        <v>46</v>
      </c>
      <c r="AA168" t="s">
        <v>46</v>
      </c>
      <c r="AB168" t="s">
        <v>46</v>
      </c>
      <c r="AC168" s="2" t="s">
        <v>939</v>
      </c>
      <c r="AD168" t="s">
        <v>41</v>
      </c>
      <c r="AE168" t="s">
        <v>41</v>
      </c>
      <c r="AF168" t="s">
        <v>41</v>
      </c>
      <c r="AG168" t="s">
        <v>41</v>
      </c>
      <c r="AH168" t="s">
        <v>41</v>
      </c>
      <c r="AI168" s="2" t="s">
        <v>41</v>
      </c>
    </row>
    <row r="169" spans="1:35" ht="174" x14ac:dyDescent="0.35">
      <c r="A169" s="8" t="s">
        <v>942</v>
      </c>
      <c r="B169" s="6" t="s">
        <v>96</v>
      </c>
      <c r="C169" s="7">
        <v>46044</v>
      </c>
      <c r="D169" s="9" t="str">
        <f>HYPERLINK("https://www.epingalert.org/en/Search?viewData= G/TBT/N/BDI/713, G/TBT/N/KEN/1981, G/TBT/N/RWA/1343, G/TBT/N/TZA/1496, G/TBT/N/UGA/2312"," G/TBT/N/BDI/713, G/TBT/N/KEN/1981, G/TBT/N/RWA/1343, G/TBT/N/TZA/1496, G/TBT/N/UGA/2312")</f>
        <v xml:space="preserve"> G/TBT/N/BDI/713, G/TBT/N/KEN/1981, G/TBT/N/RWA/1343, G/TBT/N/TZA/1496, G/TBT/N/UGA/2312</v>
      </c>
      <c r="E169" s="8" t="s">
        <v>940</v>
      </c>
      <c r="F169" s="8" t="s">
        <v>941</v>
      </c>
      <c r="H169" s="8" t="s">
        <v>943</v>
      </c>
      <c r="I169" s="8" t="s">
        <v>944</v>
      </c>
      <c r="J169" s="8" t="s">
        <v>945</v>
      </c>
      <c r="K169" s="8" t="s">
        <v>41</v>
      </c>
      <c r="L169" s="8" t="s">
        <v>946</v>
      </c>
      <c r="M169" s="6"/>
      <c r="N169" s="7">
        <v>46104</v>
      </c>
      <c r="O169" s="7" t="s">
        <v>81</v>
      </c>
      <c r="P169" s="7" t="s">
        <v>81</v>
      </c>
      <c r="Q169" s="6" t="s">
        <v>43</v>
      </c>
      <c r="R169" s="8" t="s">
        <v>947</v>
      </c>
      <c r="S169" t="str">
        <f>HYPERLINK("https://docs.wto.org/imrd/directdoc.asp?DDFDocuments/t/G/TBTN26/BDI713.docx", "https://docs.wto.org/imrd/directdoc.asp?DDFDocuments/t/G/TBTN26/BDI713.docx")</f>
        <v>https://docs.wto.org/imrd/directdoc.asp?DDFDocuments/t/G/TBTN26/BDI713.docx</v>
      </c>
      <c r="T169" t="str">
        <f>HYPERLINK("https://docs.wto.org/imrd/directdoc.asp?DDFDocuments/u/G/TBTN26/BDI713.docx", "https://docs.wto.org/imrd/directdoc.asp?DDFDocuments/u/G/TBTN26/BDI713.docx")</f>
        <v>https://docs.wto.org/imrd/directdoc.asp?DDFDocuments/u/G/TBTN26/BDI713.docx</v>
      </c>
      <c r="U169" t="str">
        <f>HYPERLINK("https://docs.wto.org/imrd/directdoc.asp?DDFDocuments/v/G/TBTN26/BDI713.docx", "https://docs.wto.org/imrd/directdoc.asp?DDFDocuments/v/G/TBTN26/BDI713.docx")</f>
        <v>https://docs.wto.org/imrd/directdoc.asp?DDFDocuments/v/G/TBTN26/BDI713.docx</v>
      </c>
      <c r="V169" t="s">
        <v>45</v>
      </c>
      <c r="W169" t="s">
        <v>46</v>
      </c>
      <c r="X169" t="s">
        <v>46</v>
      </c>
      <c r="Y169" t="s">
        <v>46</v>
      </c>
      <c r="Z169" t="s">
        <v>46</v>
      </c>
      <c r="AA169" t="s">
        <v>46</v>
      </c>
      <c r="AB169" t="s">
        <v>46</v>
      </c>
      <c r="AC169" s="2" t="s">
        <v>948</v>
      </c>
      <c r="AD169" t="s">
        <v>41</v>
      </c>
      <c r="AE169" t="s">
        <v>41</v>
      </c>
      <c r="AF169" t="s">
        <v>41</v>
      </c>
      <c r="AG169" t="s">
        <v>41</v>
      </c>
      <c r="AH169" t="s">
        <v>41</v>
      </c>
      <c r="AI169" s="2" t="s">
        <v>41</v>
      </c>
    </row>
    <row r="170" spans="1:35" ht="43.5" x14ac:dyDescent="0.35">
      <c r="A170" s="8" t="s">
        <v>951</v>
      </c>
      <c r="B170" s="6" t="s">
        <v>667</v>
      </c>
      <c r="C170" s="7">
        <v>46044</v>
      </c>
      <c r="D170" s="9" t="str">
        <f>HYPERLINK("https://www.epingalert.org/en/Search?viewData= G/TBT/N/KGZ/63"," G/TBT/N/KGZ/63")</f>
        <v xml:space="preserve"> G/TBT/N/KGZ/63</v>
      </c>
      <c r="E170" s="8" t="s">
        <v>949</v>
      </c>
      <c r="F170" s="8" t="s">
        <v>950</v>
      </c>
      <c r="H170" s="8" t="s">
        <v>952</v>
      </c>
      <c r="I170" s="8" t="s">
        <v>953</v>
      </c>
      <c r="J170" s="8" t="s">
        <v>325</v>
      </c>
      <c r="K170" s="8" t="s">
        <v>41</v>
      </c>
      <c r="L170" s="8" t="s">
        <v>102</v>
      </c>
      <c r="M170" s="6"/>
      <c r="N170" s="7">
        <v>46114</v>
      </c>
      <c r="O170" s="7" t="s">
        <v>954</v>
      </c>
      <c r="P170" s="7" t="s">
        <v>954</v>
      </c>
      <c r="Q170" s="6" t="s">
        <v>43</v>
      </c>
      <c r="R170" s="8" t="s">
        <v>955</v>
      </c>
      <c r="S170" t="str">
        <f>HYPERLINK("https://docs.wto.org/imrd/directdoc.asp?DDFDocuments/t/G/TBTN26/KGZ63.docx", "https://docs.wto.org/imrd/directdoc.asp?DDFDocuments/t/G/TBTN26/KGZ63.docx")</f>
        <v>https://docs.wto.org/imrd/directdoc.asp?DDFDocuments/t/G/TBTN26/KGZ63.docx</v>
      </c>
      <c r="T170" t="str">
        <f>HYPERLINK("https://docs.wto.org/imrd/directdoc.asp?DDFDocuments/u/G/TBTN26/KGZ63.docx", "https://docs.wto.org/imrd/directdoc.asp?DDFDocuments/u/G/TBTN26/KGZ63.docx")</f>
        <v>https://docs.wto.org/imrd/directdoc.asp?DDFDocuments/u/G/TBTN26/KGZ63.docx</v>
      </c>
      <c r="U170" t="str">
        <f>HYPERLINK("https://docs.wto.org/imrd/directdoc.asp?DDFDocuments/v/G/TBTN26/KGZ63.docx", "https://docs.wto.org/imrd/directdoc.asp?DDFDocuments/v/G/TBTN26/KGZ63.docx")</f>
        <v>https://docs.wto.org/imrd/directdoc.asp?DDFDocuments/v/G/TBTN26/KGZ63.docx</v>
      </c>
      <c r="V170" t="s">
        <v>45</v>
      </c>
      <c r="W170" t="s">
        <v>46</v>
      </c>
      <c r="X170" t="s">
        <v>46</v>
      </c>
      <c r="Y170" t="s">
        <v>46</v>
      </c>
      <c r="Z170" t="s">
        <v>46</v>
      </c>
      <c r="AA170" t="s">
        <v>46</v>
      </c>
      <c r="AB170" t="s">
        <v>46</v>
      </c>
      <c r="AC170" s="2" t="s">
        <v>956</v>
      </c>
      <c r="AD170" t="s">
        <v>41</v>
      </c>
      <c r="AE170" t="s">
        <v>41</v>
      </c>
      <c r="AF170" t="s">
        <v>41</v>
      </c>
      <c r="AG170" t="s">
        <v>41</v>
      </c>
      <c r="AH170" t="s">
        <v>41</v>
      </c>
      <c r="AI170" s="2" t="s">
        <v>41</v>
      </c>
    </row>
    <row r="171" spans="1:35" ht="333.5" x14ac:dyDescent="0.35">
      <c r="A171" s="8" t="s">
        <v>959</v>
      </c>
      <c r="B171" s="6" t="s">
        <v>167</v>
      </c>
      <c r="C171" s="7">
        <v>46044</v>
      </c>
      <c r="D171" s="9" t="str">
        <f>HYPERLINK("https://www.epingalert.org/en/Search?viewData= G/TBT/N/BDI/712, G/TBT/N/KEN/1980, G/TBT/N/RWA/1342, G/TBT/N/TZA/1495, G/TBT/N/UGA/2311"," G/TBT/N/BDI/712, G/TBT/N/KEN/1980, G/TBT/N/RWA/1342, G/TBT/N/TZA/1495, G/TBT/N/UGA/2311")</f>
        <v xml:space="preserve"> G/TBT/N/BDI/712, G/TBT/N/KEN/1980, G/TBT/N/RWA/1342, G/TBT/N/TZA/1495, G/TBT/N/UGA/2311</v>
      </c>
      <c r="E171" s="8" t="s">
        <v>957</v>
      </c>
      <c r="F171" s="8" t="s">
        <v>958</v>
      </c>
      <c r="H171" s="8" t="s">
        <v>960</v>
      </c>
      <c r="I171" s="8" t="s">
        <v>961</v>
      </c>
      <c r="J171" s="8" t="s">
        <v>945</v>
      </c>
      <c r="K171" s="8" t="s">
        <v>41</v>
      </c>
      <c r="L171" s="8" t="s">
        <v>80</v>
      </c>
      <c r="M171" s="6"/>
      <c r="N171" s="7">
        <v>46104</v>
      </c>
      <c r="O171" s="7" t="s">
        <v>81</v>
      </c>
      <c r="P171" s="7" t="s">
        <v>81</v>
      </c>
      <c r="Q171" s="6" t="s">
        <v>43</v>
      </c>
      <c r="R171" s="8" t="s">
        <v>962</v>
      </c>
      <c r="S171" t="str">
        <f>HYPERLINK("https://docs.wto.org/imrd/directdoc.asp?DDFDocuments/t/G/TBTN26/BDI712.docx", "https://docs.wto.org/imrd/directdoc.asp?DDFDocuments/t/G/TBTN26/BDI712.docx")</f>
        <v>https://docs.wto.org/imrd/directdoc.asp?DDFDocuments/t/G/TBTN26/BDI712.docx</v>
      </c>
      <c r="T171" t="str">
        <f>HYPERLINK("https://docs.wto.org/imrd/directdoc.asp?DDFDocuments/u/G/TBTN26/BDI712.docx", "https://docs.wto.org/imrd/directdoc.asp?DDFDocuments/u/G/TBTN26/BDI712.docx")</f>
        <v>https://docs.wto.org/imrd/directdoc.asp?DDFDocuments/u/G/TBTN26/BDI712.docx</v>
      </c>
      <c r="U171" t="str">
        <f>HYPERLINK("https://docs.wto.org/imrd/directdoc.asp?DDFDocuments/v/G/TBTN26/BDI712.docx", "https://docs.wto.org/imrd/directdoc.asp?DDFDocuments/v/G/TBTN26/BDI712.docx")</f>
        <v>https://docs.wto.org/imrd/directdoc.asp?DDFDocuments/v/G/TBTN26/BDI712.docx</v>
      </c>
      <c r="V171" t="s">
        <v>45</v>
      </c>
      <c r="W171" t="s">
        <v>46</v>
      </c>
      <c r="X171" t="s">
        <v>46</v>
      </c>
      <c r="Y171" t="s">
        <v>46</v>
      </c>
      <c r="Z171" t="s">
        <v>46</v>
      </c>
      <c r="AA171" t="s">
        <v>46</v>
      </c>
      <c r="AB171" t="s">
        <v>46</v>
      </c>
      <c r="AC171" s="2" t="s">
        <v>963</v>
      </c>
      <c r="AD171" t="s">
        <v>41</v>
      </c>
      <c r="AE171" t="s">
        <v>41</v>
      </c>
      <c r="AF171" t="s">
        <v>41</v>
      </c>
      <c r="AG171" t="s">
        <v>41</v>
      </c>
      <c r="AH171" t="s">
        <v>41</v>
      </c>
      <c r="AI171" s="2" t="s">
        <v>41</v>
      </c>
    </row>
    <row r="172" spans="1:35" ht="72.5" x14ac:dyDescent="0.35">
      <c r="A172" s="8" t="s">
        <v>966</v>
      </c>
      <c r="B172" s="6" t="s">
        <v>390</v>
      </c>
      <c r="C172" s="7">
        <v>46044</v>
      </c>
      <c r="D172" s="9" t="str">
        <f>HYPERLINK("https://www.epingalert.org/en/Search?viewData= G/TBT/N/JOR/87"," G/TBT/N/JOR/87")</f>
        <v xml:space="preserve"> G/TBT/N/JOR/87</v>
      </c>
      <c r="E172" s="8" t="s">
        <v>964</v>
      </c>
      <c r="F172" s="8" t="s">
        <v>965</v>
      </c>
      <c r="H172" s="8" t="s">
        <v>41</v>
      </c>
      <c r="I172" s="8" t="s">
        <v>967</v>
      </c>
      <c r="J172" s="8" t="s">
        <v>61</v>
      </c>
      <c r="K172" s="8" t="s">
        <v>41</v>
      </c>
      <c r="L172" s="8" t="s">
        <v>80</v>
      </c>
      <c r="M172" s="6"/>
      <c r="N172" s="7">
        <v>46104</v>
      </c>
      <c r="O172" s="7">
        <v>46174</v>
      </c>
      <c r="P172" s="7">
        <v>46235</v>
      </c>
      <c r="Q172" s="6" t="s">
        <v>43</v>
      </c>
      <c r="R172" s="8" t="s">
        <v>968</v>
      </c>
      <c r="S172" t="str">
        <f>HYPERLINK("https://docs.wto.org/imrd/directdoc.asp?DDFDocuments/t/G/TBTN26/JOR87.docx", "https://docs.wto.org/imrd/directdoc.asp?DDFDocuments/t/G/TBTN26/JOR87.docx")</f>
        <v>https://docs.wto.org/imrd/directdoc.asp?DDFDocuments/t/G/TBTN26/JOR87.docx</v>
      </c>
      <c r="T172" t="str">
        <f>HYPERLINK("https://docs.wto.org/imrd/directdoc.asp?DDFDocuments/u/G/TBTN26/JOR87.docx", "https://docs.wto.org/imrd/directdoc.asp?DDFDocuments/u/G/TBTN26/JOR87.docx")</f>
        <v>https://docs.wto.org/imrd/directdoc.asp?DDFDocuments/u/G/TBTN26/JOR87.docx</v>
      </c>
      <c r="U172" t="str">
        <f>HYPERLINK("https://docs.wto.org/imrd/directdoc.asp?DDFDocuments/v/G/TBTN26/JOR87.docx", "https://docs.wto.org/imrd/directdoc.asp?DDFDocuments/v/G/TBTN26/JOR87.docx")</f>
        <v>https://docs.wto.org/imrd/directdoc.asp?DDFDocuments/v/G/TBTN26/JOR87.docx</v>
      </c>
      <c r="V172" t="s">
        <v>45</v>
      </c>
      <c r="W172" t="s">
        <v>46</v>
      </c>
      <c r="X172" t="s">
        <v>46</v>
      </c>
      <c r="Y172" t="s">
        <v>46</v>
      </c>
      <c r="Z172" t="s">
        <v>46</v>
      </c>
      <c r="AA172" t="s">
        <v>46</v>
      </c>
      <c r="AB172" t="s">
        <v>46</v>
      </c>
      <c r="AC172" s="2" t="s">
        <v>969</v>
      </c>
      <c r="AD172" t="s">
        <v>41</v>
      </c>
      <c r="AE172" t="s">
        <v>41</v>
      </c>
      <c r="AF172" t="s">
        <v>41</v>
      </c>
      <c r="AG172" t="s">
        <v>41</v>
      </c>
      <c r="AH172" t="s">
        <v>41</v>
      </c>
      <c r="AI172" s="2" t="s">
        <v>41</v>
      </c>
    </row>
    <row r="173" spans="1:35" ht="159.5" x14ac:dyDescent="0.35">
      <c r="A173" s="8" t="s">
        <v>972</v>
      </c>
      <c r="B173" s="6" t="s">
        <v>157</v>
      </c>
      <c r="C173" s="7">
        <v>46044</v>
      </c>
      <c r="D173" s="9" t="str">
        <f>HYPERLINK("https://www.epingalert.org/en/Search?viewData= G/TBT/N/TZA/1498"," G/TBT/N/TZA/1498")</f>
        <v xml:space="preserve"> G/TBT/N/TZA/1498</v>
      </c>
      <c r="E173" s="8" t="s">
        <v>970</v>
      </c>
      <c r="F173" s="8" t="s">
        <v>971</v>
      </c>
      <c r="H173" s="8" t="s">
        <v>973</v>
      </c>
      <c r="I173" s="8" t="s">
        <v>643</v>
      </c>
      <c r="J173" s="8" t="s">
        <v>945</v>
      </c>
      <c r="K173" s="8" t="s">
        <v>41</v>
      </c>
      <c r="L173" s="8" t="s">
        <v>80</v>
      </c>
      <c r="M173" s="6"/>
      <c r="N173" s="7">
        <v>46104</v>
      </c>
      <c r="O173" s="7" t="s">
        <v>81</v>
      </c>
      <c r="P173" s="7" t="s">
        <v>81</v>
      </c>
      <c r="Q173" s="6" t="s">
        <v>43</v>
      </c>
      <c r="R173" s="8" t="s">
        <v>974</v>
      </c>
      <c r="S173" t="str">
        <f>HYPERLINK("https://docs.wto.org/imrd/directdoc.asp?DDFDocuments/t/G/TBTN26/TZA1498.docx", "https://docs.wto.org/imrd/directdoc.asp?DDFDocuments/t/G/TBTN26/TZA1498.docx")</f>
        <v>https://docs.wto.org/imrd/directdoc.asp?DDFDocuments/t/G/TBTN26/TZA1498.docx</v>
      </c>
      <c r="T173" t="str">
        <f>HYPERLINK("https://docs.wto.org/imrd/directdoc.asp?DDFDocuments/u/G/TBTN26/TZA1498.docx", "https://docs.wto.org/imrd/directdoc.asp?DDFDocuments/u/G/TBTN26/TZA1498.docx")</f>
        <v>https://docs.wto.org/imrd/directdoc.asp?DDFDocuments/u/G/TBTN26/TZA1498.docx</v>
      </c>
      <c r="U173" t="str">
        <f>HYPERLINK("https://docs.wto.org/imrd/directdoc.asp?DDFDocuments/v/G/TBTN26/TZA1498.docx", "https://docs.wto.org/imrd/directdoc.asp?DDFDocuments/v/G/TBTN26/TZA1498.docx")</f>
        <v>https://docs.wto.org/imrd/directdoc.asp?DDFDocuments/v/G/TBTN26/TZA1498.docx</v>
      </c>
      <c r="V173" t="s">
        <v>45</v>
      </c>
      <c r="W173" t="s">
        <v>46</v>
      </c>
      <c r="X173" t="s">
        <v>46</v>
      </c>
      <c r="Y173" t="s">
        <v>46</v>
      </c>
      <c r="Z173" t="s">
        <v>46</v>
      </c>
      <c r="AA173" t="s">
        <v>46</v>
      </c>
      <c r="AB173" t="s">
        <v>46</v>
      </c>
      <c r="AC173" s="2" t="s">
        <v>975</v>
      </c>
      <c r="AD173" t="s">
        <v>41</v>
      </c>
      <c r="AE173" t="s">
        <v>41</v>
      </c>
      <c r="AF173" t="s">
        <v>41</v>
      </c>
      <c r="AG173" t="s">
        <v>41</v>
      </c>
      <c r="AH173" t="s">
        <v>41</v>
      </c>
      <c r="AI173" s="2" t="s">
        <v>41</v>
      </c>
    </row>
    <row r="174" spans="1:35" ht="58" x14ac:dyDescent="0.35">
      <c r="A174" s="8" t="s">
        <v>978</v>
      </c>
      <c r="B174" s="6" t="s">
        <v>147</v>
      </c>
      <c r="C174" s="7">
        <v>46044</v>
      </c>
      <c r="D174" s="9" t="str">
        <f>HYPERLINK("https://www.epingalert.org/en/Search?viewData= G/TBT/N/BRA/1618"," G/TBT/N/BRA/1618")</f>
        <v xml:space="preserve"> G/TBT/N/BRA/1618</v>
      </c>
      <c r="E174" s="8" t="s">
        <v>976</v>
      </c>
      <c r="F174" s="8" t="s">
        <v>977</v>
      </c>
      <c r="H174" s="8" t="s">
        <v>979</v>
      </c>
      <c r="I174" s="8" t="s">
        <v>41</v>
      </c>
      <c r="J174" s="8" t="s">
        <v>153</v>
      </c>
      <c r="K174" s="8" t="s">
        <v>41</v>
      </c>
      <c r="L174" s="8" t="s">
        <v>41</v>
      </c>
      <c r="M174" s="6"/>
      <c r="N174" s="7">
        <v>46073</v>
      </c>
      <c r="O174" s="7" t="s">
        <v>81</v>
      </c>
      <c r="P174" s="7" t="s">
        <v>81</v>
      </c>
      <c r="Q174" s="6" t="s">
        <v>43</v>
      </c>
      <c r="R174" s="8" t="s">
        <v>980</v>
      </c>
      <c r="S174" t="str">
        <f>HYPERLINK("https://docs.wto.org/imrd/directdoc.asp?DDFDocuments/t/G/TBTN26/BRA1618.docx", "https://docs.wto.org/imrd/directdoc.asp?DDFDocuments/t/G/TBTN26/BRA1618.docx")</f>
        <v>https://docs.wto.org/imrd/directdoc.asp?DDFDocuments/t/G/TBTN26/BRA1618.docx</v>
      </c>
      <c r="T174" t="str">
        <f>HYPERLINK("https://docs.wto.org/imrd/directdoc.asp?DDFDocuments/u/G/TBTN26/BRA1618.docx", "https://docs.wto.org/imrd/directdoc.asp?DDFDocuments/u/G/TBTN26/BRA1618.docx")</f>
        <v>https://docs.wto.org/imrd/directdoc.asp?DDFDocuments/u/G/TBTN26/BRA1618.docx</v>
      </c>
      <c r="U174" t="str">
        <f>HYPERLINK("https://docs.wto.org/imrd/directdoc.asp?DDFDocuments/v/G/TBTN26/BRA1618.docx", "https://docs.wto.org/imrd/directdoc.asp?DDFDocuments/v/G/TBTN26/BRA1618.docx")</f>
        <v>https://docs.wto.org/imrd/directdoc.asp?DDFDocuments/v/G/TBTN26/BRA1618.docx</v>
      </c>
      <c r="V174" t="s">
        <v>45</v>
      </c>
      <c r="W174" t="s">
        <v>46</v>
      </c>
      <c r="X174" t="s">
        <v>46</v>
      </c>
      <c r="Y174" t="s">
        <v>46</v>
      </c>
      <c r="Z174" t="s">
        <v>46</v>
      </c>
      <c r="AA174" t="s">
        <v>46</v>
      </c>
      <c r="AB174" t="s">
        <v>46</v>
      </c>
      <c r="AC174" s="2" t="s">
        <v>981</v>
      </c>
      <c r="AD174" t="s">
        <v>41</v>
      </c>
      <c r="AE174" t="s">
        <v>41</v>
      </c>
      <c r="AF174" t="s">
        <v>41</v>
      </c>
      <c r="AG174" t="s">
        <v>41</v>
      </c>
      <c r="AH174" t="s">
        <v>41</v>
      </c>
      <c r="AI174" s="2" t="s">
        <v>41</v>
      </c>
    </row>
    <row r="175" spans="1:35" ht="333.5" x14ac:dyDescent="0.35">
      <c r="A175" s="8" t="s">
        <v>959</v>
      </c>
      <c r="B175" s="6" t="s">
        <v>176</v>
      </c>
      <c r="C175" s="7">
        <v>46044</v>
      </c>
      <c r="D175" s="9" t="str">
        <f>HYPERLINK("https://www.epingalert.org/en/Search?viewData= G/TBT/N/BDI/712, G/TBT/N/KEN/1980, G/TBT/N/RWA/1342, G/TBT/N/TZA/1495, G/TBT/N/UGA/2311"," G/TBT/N/BDI/712, G/TBT/N/KEN/1980, G/TBT/N/RWA/1342, G/TBT/N/TZA/1495, G/TBT/N/UGA/2311")</f>
        <v xml:space="preserve"> G/TBT/N/BDI/712, G/TBT/N/KEN/1980, G/TBT/N/RWA/1342, G/TBT/N/TZA/1495, G/TBT/N/UGA/2311</v>
      </c>
      <c r="E175" s="8" t="s">
        <v>957</v>
      </c>
      <c r="F175" s="8" t="s">
        <v>958</v>
      </c>
      <c r="H175" s="8" t="s">
        <v>960</v>
      </c>
      <c r="I175" s="8" t="s">
        <v>961</v>
      </c>
      <c r="J175" s="8" t="s">
        <v>945</v>
      </c>
      <c r="K175" s="8" t="s">
        <v>41</v>
      </c>
      <c r="L175" s="8" t="s">
        <v>80</v>
      </c>
      <c r="M175" s="6"/>
      <c r="N175" s="7">
        <v>46104</v>
      </c>
      <c r="O175" s="7" t="s">
        <v>81</v>
      </c>
      <c r="P175" s="7" t="s">
        <v>81</v>
      </c>
      <c r="Q175" s="6" t="s">
        <v>43</v>
      </c>
      <c r="R175" s="8" t="s">
        <v>962</v>
      </c>
      <c r="S175" t="str">
        <f>HYPERLINK("https://docs.wto.org/imrd/directdoc.asp?DDFDocuments/t/G/TBTN26/BDI712.docx", "https://docs.wto.org/imrd/directdoc.asp?DDFDocuments/t/G/TBTN26/BDI712.docx")</f>
        <v>https://docs.wto.org/imrd/directdoc.asp?DDFDocuments/t/G/TBTN26/BDI712.docx</v>
      </c>
      <c r="T175" t="str">
        <f>HYPERLINK("https://docs.wto.org/imrd/directdoc.asp?DDFDocuments/u/G/TBTN26/BDI712.docx", "https://docs.wto.org/imrd/directdoc.asp?DDFDocuments/u/G/TBTN26/BDI712.docx")</f>
        <v>https://docs.wto.org/imrd/directdoc.asp?DDFDocuments/u/G/TBTN26/BDI712.docx</v>
      </c>
      <c r="U175" t="str">
        <f>HYPERLINK("https://docs.wto.org/imrd/directdoc.asp?DDFDocuments/v/G/TBTN26/BDI712.docx", "https://docs.wto.org/imrd/directdoc.asp?DDFDocuments/v/G/TBTN26/BDI712.docx")</f>
        <v>https://docs.wto.org/imrd/directdoc.asp?DDFDocuments/v/G/TBTN26/BDI712.docx</v>
      </c>
      <c r="V175" t="s">
        <v>45</v>
      </c>
      <c r="W175" t="s">
        <v>46</v>
      </c>
      <c r="X175" t="s">
        <v>46</v>
      </c>
      <c r="Y175" t="s">
        <v>46</v>
      </c>
      <c r="Z175" t="s">
        <v>46</v>
      </c>
      <c r="AA175" t="s">
        <v>46</v>
      </c>
      <c r="AB175" t="s">
        <v>46</v>
      </c>
      <c r="AC175" s="2" t="s">
        <v>963</v>
      </c>
      <c r="AD175" t="s">
        <v>41</v>
      </c>
      <c r="AE175" t="s">
        <v>41</v>
      </c>
      <c r="AF175" t="s">
        <v>41</v>
      </c>
      <c r="AG175" t="s">
        <v>41</v>
      </c>
      <c r="AH175" t="s">
        <v>41</v>
      </c>
      <c r="AI175" s="2" t="s">
        <v>41</v>
      </c>
    </row>
    <row r="176" spans="1:35" ht="174" x14ac:dyDescent="0.35">
      <c r="A176" s="8" t="s">
        <v>942</v>
      </c>
      <c r="B176" s="6" t="s">
        <v>167</v>
      </c>
      <c r="C176" s="7">
        <v>46044</v>
      </c>
      <c r="D176" s="9" t="str">
        <f>HYPERLINK("https://www.epingalert.org/en/Search?viewData= G/TBT/N/BDI/713, G/TBT/N/KEN/1981, G/TBT/N/RWA/1343, G/TBT/N/TZA/1496, G/TBT/N/UGA/2312"," G/TBT/N/BDI/713, G/TBT/N/KEN/1981, G/TBT/N/RWA/1343, G/TBT/N/TZA/1496, G/TBT/N/UGA/2312")</f>
        <v xml:space="preserve"> G/TBT/N/BDI/713, G/TBT/N/KEN/1981, G/TBT/N/RWA/1343, G/TBT/N/TZA/1496, G/TBT/N/UGA/2312</v>
      </c>
      <c r="E176" s="8" t="s">
        <v>940</v>
      </c>
      <c r="F176" s="8" t="s">
        <v>941</v>
      </c>
      <c r="H176" s="8" t="s">
        <v>943</v>
      </c>
      <c r="I176" s="8" t="s">
        <v>944</v>
      </c>
      <c r="J176" s="8" t="s">
        <v>945</v>
      </c>
      <c r="K176" s="8" t="s">
        <v>41</v>
      </c>
      <c r="L176" s="8" t="s">
        <v>946</v>
      </c>
      <c r="M176" s="6"/>
      <c r="N176" s="7">
        <v>46104</v>
      </c>
      <c r="O176" s="7" t="s">
        <v>81</v>
      </c>
      <c r="P176" s="7" t="s">
        <v>81</v>
      </c>
      <c r="Q176" s="6" t="s">
        <v>43</v>
      </c>
      <c r="R176" s="8" t="s">
        <v>947</v>
      </c>
      <c r="S176" t="str">
        <f>HYPERLINK("https://docs.wto.org/imrd/directdoc.asp?DDFDocuments/t/G/TBTN26/BDI713.docx", "https://docs.wto.org/imrd/directdoc.asp?DDFDocuments/t/G/TBTN26/BDI713.docx")</f>
        <v>https://docs.wto.org/imrd/directdoc.asp?DDFDocuments/t/G/TBTN26/BDI713.docx</v>
      </c>
      <c r="T176" t="str">
        <f>HYPERLINK("https://docs.wto.org/imrd/directdoc.asp?DDFDocuments/u/G/TBTN26/BDI713.docx", "https://docs.wto.org/imrd/directdoc.asp?DDFDocuments/u/G/TBTN26/BDI713.docx")</f>
        <v>https://docs.wto.org/imrd/directdoc.asp?DDFDocuments/u/G/TBTN26/BDI713.docx</v>
      </c>
      <c r="U176" t="str">
        <f>HYPERLINK("https://docs.wto.org/imrd/directdoc.asp?DDFDocuments/v/G/TBTN26/BDI713.docx", "https://docs.wto.org/imrd/directdoc.asp?DDFDocuments/v/G/TBTN26/BDI713.docx")</f>
        <v>https://docs.wto.org/imrd/directdoc.asp?DDFDocuments/v/G/TBTN26/BDI713.docx</v>
      </c>
      <c r="V176" t="s">
        <v>45</v>
      </c>
      <c r="W176" t="s">
        <v>46</v>
      </c>
      <c r="X176" t="s">
        <v>46</v>
      </c>
      <c r="Y176" t="s">
        <v>46</v>
      </c>
      <c r="Z176" t="s">
        <v>46</v>
      </c>
      <c r="AA176" t="s">
        <v>46</v>
      </c>
      <c r="AB176" t="s">
        <v>46</v>
      </c>
      <c r="AC176" s="2" t="s">
        <v>948</v>
      </c>
      <c r="AD176" t="s">
        <v>41</v>
      </c>
      <c r="AE176" t="s">
        <v>41</v>
      </c>
      <c r="AF176" t="s">
        <v>41</v>
      </c>
      <c r="AG176" t="s">
        <v>41</v>
      </c>
      <c r="AH176" t="s">
        <v>41</v>
      </c>
      <c r="AI176" s="2" t="s">
        <v>41</v>
      </c>
    </row>
    <row r="177" spans="1:35" ht="29" x14ac:dyDescent="0.35">
      <c r="A177" s="8" t="s">
        <v>984</v>
      </c>
      <c r="B177" s="6" t="s">
        <v>928</v>
      </c>
      <c r="C177" s="7">
        <v>46044</v>
      </c>
      <c r="D177" s="9" t="str">
        <f>HYPERLINK("https://www.epingalert.org/en/Search?viewData= G/TBT/N/GEO/131"," G/TBT/N/GEO/131")</f>
        <v xml:space="preserve"> G/TBT/N/GEO/131</v>
      </c>
      <c r="E177" s="8" t="s">
        <v>982</v>
      </c>
      <c r="F177" s="8" t="s">
        <v>983</v>
      </c>
      <c r="H177" s="8" t="s">
        <v>41</v>
      </c>
      <c r="I177" s="8" t="s">
        <v>985</v>
      </c>
      <c r="J177" s="8" t="s">
        <v>61</v>
      </c>
      <c r="K177" s="8" t="s">
        <v>41</v>
      </c>
      <c r="L177" s="8" t="s">
        <v>41</v>
      </c>
      <c r="M177" s="6"/>
      <c r="N177" s="7">
        <v>46080</v>
      </c>
      <c r="O177" s="7" t="s">
        <v>81</v>
      </c>
      <c r="P177" s="7" t="s">
        <v>81</v>
      </c>
      <c r="Q177" s="6" t="s">
        <v>43</v>
      </c>
      <c r="R177" s="6"/>
      <c r="S177" t="str">
        <f>HYPERLINK("https://docs.wto.org/imrd/directdoc.asp?DDFDocuments/t/G/TBTN26/GEO131.docx", "https://docs.wto.org/imrd/directdoc.asp?DDFDocuments/t/G/TBTN26/GEO131.docx")</f>
        <v>https://docs.wto.org/imrd/directdoc.asp?DDFDocuments/t/G/TBTN26/GEO131.docx</v>
      </c>
      <c r="T177" t="str">
        <f>HYPERLINK("https://docs.wto.org/imrd/directdoc.asp?DDFDocuments/u/G/TBTN26/GEO131.docx", "https://docs.wto.org/imrd/directdoc.asp?DDFDocuments/u/G/TBTN26/GEO131.docx")</f>
        <v>https://docs.wto.org/imrd/directdoc.asp?DDFDocuments/u/G/TBTN26/GEO131.docx</v>
      </c>
      <c r="U177" t="str">
        <f>HYPERLINK("https://docs.wto.org/imrd/directdoc.asp?DDFDocuments/v/G/TBTN26/GEO131.docx", "https://docs.wto.org/imrd/directdoc.asp?DDFDocuments/v/G/TBTN26/GEO131.docx")</f>
        <v>https://docs.wto.org/imrd/directdoc.asp?DDFDocuments/v/G/TBTN26/GEO131.docx</v>
      </c>
      <c r="V177" t="s">
        <v>45</v>
      </c>
      <c r="W177" t="s">
        <v>46</v>
      </c>
      <c r="X177" t="s">
        <v>46</v>
      </c>
      <c r="Y177" t="s">
        <v>46</v>
      </c>
      <c r="Z177" t="s">
        <v>46</v>
      </c>
      <c r="AA177" t="s">
        <v>46</v>
      </c>
      <c r="AB177" t="s">
        <v>46</v>
      </c>
      <c r="AC177" s="2" t="s">
        <v>986</v>
      </c>
      <c r="AD177" t="s">
        <v>41</v>
      </c>
      <c r="AE177" t="s">
        <v>41</v>
      </c>
      <c r="AF177" t="s">
        <v>41</v>
      </c>
      <c r="AG177" t="s">
        <v>41</v>
      </c>
      <c r="AH177" t="s">
        <v>41</v>
      </c>
      <c r="AI177" s="2" t="s">
        <v>41</v>
      </c>
    </row>
    <row r="178" spans="1:35" ht="174" x14ac:dyDescent="0.35">
      <c r="A178" s="8" t="s">
        <v>942</v>
      </c>
      <c r="B178" s="6" t="s">
        <v>157</v>
      </c>
      <c r="C178" s="7">
        <v>46044</v>
      </c>
      <c r="D178" s="9" t="str">
        <f>HYPERLINK("https://www.epingalert.org/en/Search?viewData= G/TBT/N/BDI/713, G/TBT/N/KEN/1981, G/TBT/N/RWA/1343, G/TBT/N/TZA/1496, G/TBT/N/UGA/2312"," G/TBT/N/BDI/713, G/TBT/N/KEN/1981, G/TBT/N/RWA/1343, G/TBT/N/TZA/1496, G/TBT/N/UGA/2312")</f>
        <v xml:space="preserve"> G/TBT/N/BDI/713, G/TBT/N/KEN/1981, G/TBT/N/RWA/1343, G/TBT/N/TZA/1496, G/TBT/N/UGA/2312</v>
      </c>
      <c r="E178" s="8" t="s">
        <v>940</v>
      </c>
      <c r="F178" s="8" t="s">
        <v>941</v>
      </c>
      <c r="H178" s="8" t="s">
        <v>943</v>
      </c>
      <c r="I178" s="8" t="s">
        <v>944</v>
      </c>
      <c r="J178" s="8" t="s">
        <v>945</v>
      </c>
      <c r="K178" s="8" t="s">
        <v>41</v>
      </c>
      <c r="L178" s="8" t="s">
        <v>987</v>
      </c>
      <c r="M178" s="6"/>
      <c r="N178" s="7">
        <v>46104</v>
      </c>
      <c r="O178" s="7" t="s">
        <v>81</v>
      </c>
      <c r="P178" s="7" t="s">
        <v>81</v>
      </c>
      <c r="Q178" s="6" t="s">
        <v>43</v>
      </c>
      <c r="R178" s="8" t="s">
        <v>947</v>
      </c>
      <c r="S178" t="str">
        <f>HYPERLINK("https://docs.wto.org/imrd/directdoc.asp?DDFDocuments/t/G/TBTN26/BDI713.docx", "https://docs.wto.org/imrd/directdoc.asp?DDFDocuments/t/G/TBTN26/BDI713.docx")</f>
        <v>https://docs.wto.org/imrd/directdoc.asp?DDFDocuments/t/G/TBTN26/BDI713.docx</v>
      </c>
      <c r="T178" t="str">
        <f>HYPERLINK("https://docs.wto.org/imrd/directdoc.asp?DDFDocuments/u/G/TBTN26/BDI713.docx", "https://docs.wto.org/imrd/directdoc.asp?DDFDocuments/u/G/TBTN26/BDI713.docx")</f>
        <v>https://docs.wto.org/imrd/directdoc.asp?DDFDocuments/u/G/TBTN26/BDI713.docx</v>
      </c>
      <c r="U178" t="str">
        <f>HYPERLINK("https://docs.wto.org/imrd/directdoc.asp?DDFDocuments/v/G/TBTN26/BDI713.docx", "https://docs.wto.org/imrd/directdoc.asp?DDFDocuments/v/G/TBTN26/BDI713.docx")</f>
        <v>https://docs.wto.org/imrd/directdoc.asp?DDFDocuments/v/G/TBTN26/BDI713.docx</v>
      </c>
      <c r="V178" t="s">
        <v>45</v>
      </c>
      <c r="W178" t="s">
        <v>46</v>
      </c>
      <c r="X178" t="s">
        <v>46</v>
      </c>
      <c r="Y178" t="s">
        <v>46</v>
      </c>
      <c r="Z178" t="s">
        <v>46</v>
      </c>
      <c r="AA178" t="s">
        <v>46</v>
      </c>
      <c r="AB178" t="s">
        <v>46</v>
      </c>
      <c r="AC178" s="2" t="s">
        <v>948</v>
      </c>
      <c r="AD178" t="s">
        <v>41</v>
      </c>
      <c r="AE178" t="s">
        <v>41</v>
      </c>
      <c r="AF178" t="s">
        <v>41</v>
      </c>
      <c r="AG178" t="s">
        <v>41</v>
      </c>
      <c r="AH178" t="s">
        <v>41</v>
      </c>
      <c r="AI178" s="2" t="s">
        <v>41</v>
      </c>
    </row>
    <row r="179" spans="1:35" ht="333.5" x14ac:dyDescent="0.35">
      <c r="A179" s="8" t="s">
        <v>959</v>
      </c>
      <c r="B179" s="6" t="s">
        <v>157</v>
      </c>
      <c r="C179" s="7">
        <v>46044</v>
      </c>
      <c r="D179" s="9" t="str">
        <f>HYPERLINK("https://www.epingalert.org/en/Search?viewData= G/TBT/N/BDI/712, G/TBT/N/KEN/1980, G/TBT/N/RWA/1342, G/TBT/N/TZA/1495, G/TBT/N/UGA/2311"," G/TBT/N/BDI/712, G/TBT/N/KEN/1980, G/TBT/N/RWA/1342, G/TBT/N/TZA/1495, G/TBT/N/UGA/2311")</f>
        <v xml:space="preserve"> G/TBT/N/BDI/712, G/TBT/N/KEN/1980, G/TBT/N/RWA/1342, G/TBT/N/TZA/1495, G/TBT/N/UGA/2311</v>
      </c>
      <c r="E179" s="8" t="s">
        <v>957</v>
      </c>
      <c r="F179" s="8" t="s">
        <v>958</v>
      </c>
      <c r="H179" s="8" t="s">
        <v>960</v>
      </c>
      <c r="I179" s="8" t="s">
        <v>961</v>
      </c>
      <c r="J179" s="8" t="s">
        <v>945</v>
      </c>
      <c r="K179" s="8" t="s">
        <v>41</v>
      </c>
      <c r="L179" s="8" t="s">
        <v>80</v>
      </c>
      <c r="M179" s="6"/>
      <c r="N179" s="7">
        <v>46104</v>
      </c>
      <c r="O179" s="7" t="s">
        <v>81</v>
      </c>
      <c r="P179" s="7" t="s">
        <v>81</v>
      </c>
      <c r="Q179" s="6" t="s">
        <v>43</v>
      </c>
      <c r="R179" s="8" t="s">
        <v>962</v>
      </c>
      <c r="S179" t="str">
        <f>HYPERLINK("https://docs.wto.org/imrd/directdoc.asp?DDFDocuments/t/G/TBTN26/BDI712.docx", "https://docs.wto.org/imrd/directdoc.asp?DDFDocuments/t/G/TBTN26/BDI712.docx")</f>
        <v>https://docs.wto.org/imrd/directdoc.asp?DDFDocuments/t/G/TBTN26/BDI712.docx</v>
      </c>
      <c r="T179" t="str">
        <f>HYPERLINK("https://docs.wto.org/imrd/directdoc.asp?DDFDocuments/u/G/TBTN26/BDI712.docx", "https://docs.wto.org/imrd/directdoc.asp?DDFDocuments/u/G/TBTN26/BDI712.docx")</f>
        <v>https://docs.wto.org/imrd/directdoc.asp?DDFDocuments/u/G/TBTN26/BDI712.docx</v>
      </c>
      <c r="U179" t="str">
        <f>HYPERLINK("https://docs.wto.org/imrd/directdoc.asp?DDFDocuments/v/G/TBTN26/BDI712.docx", "https://docs.wto.org/imrd/directdoc.asp?DDFDocuments/v/G/TBTN26/BDI712.docx")</f>
        <v>https://docs.wto.org/imrd/directdoc.asp?DDFDocuments/v/G/TBTN26/BDI712.docx</v>
      </c>
      <c r="V179" t="s">
        <v>45</v>
      </c>
      <c r="W179" t="s">
        <v>46</v>
      </c>
      <c r="X179" t="s">
        <v>46</v>
      </c>
      <c r="Y179" t="s">
        <v>46</v>
      </c>
      <c r="Z179" t="s">
        <v>46</v>
      </c>
      <c r="AA179" t="s">
        <v>46</v>
      </c>
      <c r="AB179" t="s">
        <v>46</v>
      </c>
      <c r="AC179" s="2" t="s">
        <v>963</v>
      </c>
      <c r="AD179" t="s">
        <v>41</v>
      </c>
      <c r="AE179" t="s">
        <v>41</v>
      </c>
      <c r="AF179" t="s">
        <v>41</v>
      </c>
      <c r="AG179" t="s">
        <v>41</v>
      </c>
      <c r="AH179" t="s">
        <v>41</v>
      </c>
      <c r="AI179" s="2" t="s">
        <v>41</v>
      </c>
    </row>
    <row r="180" spans="1:35" ht="174" x14ac:dyDescent="0.35">
      <c r="A180" s="8" t="s">
        <v>942</v>
      </c>
      <c r="B180" s="6" t="s">
        <v>176</v>
      </c>
      <c r="C180" s="7">
        <v>46044</v>
      </c>
      <c r="D180" s="9" t="str">
        <f>HYPERLINK("https://www.epingalert.org/en/Search?viewData= G/TBT/N/BDI/713, G/TBT/N/KEN/1981, G/TBT/N/RWA/1343, G/TBT/N/TZA/1496, G/TBT/N/UGA/2312"," G/TBT/N/BDI/713, G/TBT/N/KEN/1981, G/TBT/N/RWA/1343, G/TBT/N/TZA/1496, G/TBT/N/UGA/2312")</f>
        <v xml:space="preserve"> G/TBT/N/BDI/713, G/TBT/N/KEN/1981, G/TBT/N/RWA/1343, G/TBT/N/TZA/1496, G/TBT/N/UGA/2312</v>
      </c>
      <c r="E180" s="8" t="s">
        <v>940</v>
      </c>
      <c r="F180" s="8" t="s">
        <v>941</v>
      </c>
      <c r="H180" s="8" t="s">
        <v>943</v>
      </c>
      <c r="I180" s="8" t="s">
        <v>944</v>
      </c>
      <c r="J180" s="8" t="s">
        <v>945</v>
      </c>
      <c r="K180" s="8" t="s">
        <v>41</v>
      </c>
      <c r="L180" s="8" t="s">
        <v>946</v>
      </c>
      <c r="M180" s="6"/>
      <c r="N180" s="7">
        <v>46104</v>
      </c>
      <c r="O180" s="7" t="s">
        <v>81</v>
      </c>
      <c r="P180" s="7" t="s">
        <v>81</v>
      </c>
      <c r="Q180" s="6" t="s">
        <v>43</v>
      </c>
      <c r="R180" s="8" t="s">
        <v>947</v>
      </c>
      <c r="S180" t="str">
        <f>HYPERLINK("https://docs.wto.org/imrd/directdoc.asp?DDFDocuments/t/G/TBTN26/BDI713.docx", "https://docs.wto.org/imrd/directdoc.asp?DDFDocuments/t/G/TBTN26/BDI713.docx")</f>
        <v>https://docs.wto.org/imrd/directdoc.asp?DDFDocuments/t/G/TBTN26/BDI713.docx</v>
      </c>
      <c r="T180" t="str">
        <f>HYPERLINK("https://docs.wto.org/imrd/directdoc.asp?DDFDocuments/u/G/TBTN26/BDI713.docx", "https://docs.wto.org/imrd/directdoc.asp?DDFDocuments/u/G/TBTN26/BDI713.docx")</f>
        <v>https://docs.wto.org/imrd/directdoc.asp?DDFDocuments/u/G/TBTN26/BDI713.docx</v>
      </c>
      <c r="U180" t="str">
        <f>HYPERLINK("https://docs.wto.org/imrd/directdoc.asp?DDFDocuments/v/G/TBTN26/BDI713.docx", "https://docs.wto.org/imrd/directdoc.asp?DDFDocuments/v/G/TBTN26/BDI713.docx")</f>
        <v>https://docs.wto.org/imrd/directdoc.asp?DDFDocuments/v/G/TBTN26/BDI713.docx</v>
      </c>
      <c r="V180" t="s">
        <v>45</v>
      </c>
      <c r="W180" t="s">
        <v>46</v>
      </c>
      <c r="X180" t="s">
        <v>46</v>
      </c>
      <c r="Y180" t="s">
        <v>46</v>
      </c>
      <c r="Z180" t="s">
        <v>46</v>
      </c>
      <c r="AA180" t="s">
        <v>46</v>
      </c>
      <c r="AB180" t="s">
        <v>46</v>
      </c>
      <c r="AC180" s="2" t="s">
        <v>948</v>
      </c>
      <c r="AD180" t="s">
        <v>41</v>
      </c>
      <c r="AE180" t="s">
        <v>41</v>
      </c>
      <c r="AF180" t="s">
        <v>41</v>
      </c>
      <c r="AG180" t="s">
        <v>41</v>
      </c>
      <c r="AH180" t="s">
        <v>41</v>
      </c>
      <c r="AI180" s="2" t="s">
        <v>41</v>
      </c>
    </row>
    <row r="181" spans="1:35" ht="246.5" x14ac:dyDescent="0.35">
      <c r="A181" s="8" t="s">
        <v>991</v>
      </c>
      <c r="B181" s="6" t="s">
        <v>988</v>
      </c>
      <c r="C181" s="7">
        <v>46044</v>
      </c>
      <c r="D181" s="9" t="str">
        <f>HYPERLINK("https://www.epingalert.org/en/Search?viewData= G/TBT/N/TUR/232"," G/TBT/N/TUR/232")</f>
        <v xml:space="preserve"> G/TBT/N/TUR/232</v>
      </c>
      <c r="E181" s="8" t="s">
        <v>989</v>
      </c>
      <c r="F181" s="8" t="s">
        <v>990</v>
      </c>
      <c r="H181" s="8" t="s">
        <v>41</v>
      </c>
      <c r="I181" s="8" t="s">
        <v>41</v>
      </c>
      <c r="J181" s="8" t="s">
        <v>992</v>
      </c>
      <c r="K181" s="8" t="s">
        <v>993</v>
      </c>
      <c r="L181" s="8" t="s">
        <v>41</v>
      </c>
      <c r="M181" s="6"/>
      <c r="N181" s="7">
        <v>46104</v>
      </c>
      <c r="O181" s="7" t="s">
        <v>994</v>
      </c>
      <c r="P181" s="7" t="s">
        <v>995</v>
      </c>
      <c r="Q181" s="6" t="s">
        <v>43</v>
      </c>
      <c r="R181" s="8" t="s">
        <v>996</v>
      </c>
      <c r="S181" t="str">
        <f>HYPERLINK("https://docs.wto.org/imrd/directdoc.asp?DDFDocuments/t/G/TBTN26/TUR232.docx", "https://docs.wto.org/imrd/directdoc.asp?DDFDocuments/t/G/TBTN26/TUR232.docx")</f>
        <v>https://docs.wto.org/imrd/directdoc.asp?DDFDocuments/t/G/TBTN26/TUR232.docx</v>
      </c>
      <c r="T181" t="str">
        <f>HYPERLINK("https://docs.wto.org/imrd/directdoc.asp?DDFDocuments/u/G/TBTN26/TUR232.docx", "https://docs.wto.org/imrd/directdoc.asp?DDFDocuments/u/G/TBTN26/TUR232.docx")</f>
        <v>https://docs.wto.org/imrd/directdoc.asp?DDFDocuments/u/G/TBTN26/TUR232.docx</v>
      </c>
      <c r="U181" t="str">
        <f>HYPERLINK("https://docs.wto.org/imrd/directdoc.asp?DDFDocuments/v/G/TBTN26/TUR232.docx", "https://docs.wto.org/imrd/directdoc.asp?DDFDocuments/v/G/TBTN26/TUR232.docx")</f>
        <v>https://docs.wto.org/imrd/directdoc.asp?DDFDocuments/v/G/TBTN26/TUR232.docx</v>
      </c>
      <c r="V181" t="s">
        <v>45</v>
      </c>
      <c r="W181" t="s">
        <v>46</v>
      </c>
      <c r="X181" t="s">
        <v>46</v>
      </c>
      <c r="Y181" t="s">
        <v>46</v>
      </c>
      <c r="Z181" t="s">
        <v>46</v>
      </c>
      <c r="AA181" t="s">
        <v>46</v>
      </c>
      <c r="AB181" t="s">
        <v>46</v>
      </c>
      <c r="AC181" s="2" t="s">
        <v>997</v>
      </c>
      <c r="AD181" t="s">
        <v>41</v>
      </c>
      <c r="AE181" t="s">
        <v>41</v>
      </c>
      <c r="AF181" t="s">
        <v>41</v>
      </c>
      <c r="AG181" t="s">
        <v>41</v>
      </c>
      <c r="AH181" t="s">
        <v>41</v>
      </c>
      <c r="AI181" s="2" t="s">
        <v>41</v>
      </c>
    </row>
    <row r="182" spans="1:35" ht="43.5" x14ac:dyDescent="0.35">
      <c r="A182" s="8" t="s">
        <v>1000</v>
      </c>
      <c r="B182" s="6" t="s">
        <v>147</v>
      </c>
      <c r="C182" s="7">
        <v>46044</v>
      </c>
      <c r="D182" s="9" t="str">
        <f>HYPERLINK("https://www.epingalert.org/en/Search?viewData= G/TBT/N/BRA/1617"," G/TBT/N/BRA/1617")</f>
        <v xml:space="preserve"> G/TBT/N/BRA/1617</v>
      </c>
      <c r="E182" s="8" t="s">
        <v>998</v>
      </c>
      <c r="F182" s="8" t="s">
        <v>999</v>
      </c>
      <c r="H182" s="8" t="s">
        <v>979</v>
      </c>
      <c r="I182" s="8" t="s">
        <v>1001</v>
      </c>
      <c r="J182" s="8" t="s">
        <v>153</v>
      </c>
      <c r="K182" s="8" t="s">
        <v>41</v>
      </c>
      <c r="L182" s="8" t="s">
        <v>41</v>
      </c>
      <c r="M182" s="6"/>
      <c r="N182" s="7">
        <v>46072</v>
      </c>
      <c r="O182" s="7" t="s">
        <v>81</v>
      </c>
      <c r="P182" s="7" t="s">
        <v>81</v>
      </c>
      <c r="Q182" s="6" t="s">
        <v>43</v>
      </c>
      <c r="R182" s="8" t="s">
        <v>1002</v>
      </c>
      <c r="S182" t="str">
        <f>HYPERLINK("https://docs.wto.org/imrd/directdoc.asp?DDFDocuments/t/G/TBTN26/BRA1617.docx", "https://docs.wto.org/imrd/directdoc.asp?DDFDocuments/t/G/TBTN26/BRA1617.docx")</f>
        <v>https://docs.wto.org/imrd/directdoc.asp?DDFDocuments/t/G/TBTN26/BRA1617.docx</v>
      </c>
      <c r="T182" t="str">
        <f>HYPERLINK("https://docs.wto.org/imrd/directdoc.asp?DDFDocuments/u/G/TBTN26/BRA1617.docx", "https://docs.wto.org/imrd/directdoc.asp?DDFDocuments/u/G/TBTN26/BRA1617.docx")</f>
        <v>https://docs.wto.org/imrd/directdoc.asp?DDFDocuments/u/G/TBTN26/BRA1617.docx</v>
      </c>
      <c r="U182" t="str">
        <f>HYPERLINK("https://docs.wto.org/imrd/directdoc.asp?DDFDocuments/v/G/TBTN26/BRA1617.docx", "https://docs.wto.org/imrd/directdoc.asp?DDFDocuments/v/G/TBTN26/BRA1617.docx")</f>
        <v>https://docs.wto.org/imrd/directdoc.asp?DDFDocuments/v/G/TBTN26/BRA1617.docx</v>
      </c>
      <c r="V182" t="s">
        <v>45</v>
      </c>
      <c r="W182" t="s">
        <v>46</v>
      </c>
      <c r="X182" t="s">
        <v>46</v>
      </c>
      <c r="Y182" t="s">
        <v>46</v>
      </c>
      <c r="Z182" t="s">
        <v>46</v>
      </c>
      <c r="AA182" t="s">
        <v>46</v>
      </c>
      <c r="AB182" t="s">
        <v>46</v>
      </c>
      <c r="AC182" s="2" t="s">
        <v>1003</v>
      </c>
      <c r="AD182" t="s">
        <v>41</v>
      </c>
      <c r="AE182" t="s">
        <v>41</v>
      </c>
      <c r="AF182" t="s">
        <v>41</v>
      </c>
      <c r="AG182" t="s">
        <v>41</v>
      </c>
      <c r="AH182" t="s">
        <v>41</v>
      </c>
      <c r="AI182" s="2" t="s">
        <v>41</v>
      </c>
    </row>
    <row r="183" spans="1:35" ht="174" x14ac:dyDescent="0.35">
      <c r="A183" s="8" t="s">
        <v>942</v>
      </c>
      <c r="B183" s="6" t="s">
        <v>212</v>
      </c>
      <c r="C183" s="7">
        <v>46044</v>
      </c>
      <c r="D183" s="9" t="str">
        <f>HYPERLINK("https://www.epingalert.org/en/Search?viewData= G/TBT/N/BDI/713, G/TBT/N/KEN/1981, G/TBT/N/RWA/1343, G/TBT/N/TZA/1496, G/TBT/N/UGA/2312"," G/TBT/N/BDI/713, G/TBT/N/KEN/1981, G/TBT/N/RWA/1343, G/TBT/N/TZA/1496, G/TBT/N/UGA/2312")</f>
        <v xml:space="preserve"> G/TBT/N/BDI/713, G/TBT/N/KEN/1981, G/TBT/N/RWA/1343, G/TBT/N/TZA/1496, G/TBT/N/UGA/2312</v>
      </c>
      <c r="E183" s="8" t="s">
        <v>940</v>
      </c>
      <c r="F183" s="8" t="s">
        <v>941</v>
      </c>
      <c r="H183" s="8" t="s">
        <v>943</v>
      </c>
      <c r="I183" s="8" t="s">
        <v>944</v>
      </c>
      <c r="J183" s="8" t="s">
        <v>945</v>
      </c>
      <c r="K183" s="8" t="s">
        <v>41</v>
      </c>
      <c r="L183" s="8" t="s">
        <v>946</v>
      </c>
      <c r="M183" s="6"/>
      <c r="N183" s="7">
        <v>46104</v>
      </c>
      <c r="O183" s="7" t="s">
        <v>81</v>
      </c>
      <c r="P183" s="7" t="s">
        <v>81</v>
      </c>
      <c r="Q183" s="6" t="s">
        <v>43</v>
      </c>
      <c r="R183" s="8" t="s">
        <v>947</v>
      </c>
      <c r="S183" t="str">
        <f>HYPERLINK("https://docs.wto.org/imrd/directdoc.asp?DDFDocuments/t/G/TBTN26/BDI713.docx", "https://docs.wto.org/imrd/directdoc.asp?DDFDocuments/t/G/TBTN26/BDI713.docx")</f>
        <v>https://docs.wto.org/imrd/directdoc.asp?DDFDocuments/t/G/TBTN26/BDI713.docx</v>
      </c>
      <c r="T183" t="str">
        <f>HYPERLINK("https://docs.wto.org/imrd/directdoc.asp?DDFDocuments/u/G/TBTN26/BDI713.docx", "https://docs.wto.org/imrd/directdoc.asp?DDFDocuments/u/G/TBTN26/BDI713.docx")</f>
        <v>https://docs.wto.org/imrd/directdoc.asp?DDFDocuments/u/G/TBTN26/BDI713.docx</v>
      </c>
      <c r="U183" t="str">
        <f>HYPERLINK("https://docs.wto.org/imrd/directdoc.asp?DDFDocuments/v/G/TBTN26/BDI713.docx", "https://docs.wto.org/imrd/directdoc.asp?DDFDocuments/v/G/TBTN26/BDI713.docx")</f>
        <v>https://docs.wto.org/imrd/directdoc.asp?DDFDocuments/v/G/TBTN26/BDI713.docx</v>
      </c>
      <c r="V183" t="s">
        <v>45</v>
      </c>
      <c r="W183" t="s">
        <v>46</v>
      </c>
      <c r="X183" t="s">
        <v>46</v>
      </c>
      <c r="Y183" t="s">
        <v>46</v>
      </c>
      <c r="Z183" t="s">
        <v>46</v>
      </c>
      <c r="AA183" t="s">
        <v>46</v>
      </c>
      <c r="AB183" t="s">
        <v>46</v>
      </c>
      <c r="AC183" s="2" t="s">
        <v>948</v>
      </c>
      <c r="AD183" t="s">
        <v>41</v>
      </c>
      <c r="AE183" t="s">
        <v>41</v>
      </c>
      <c r="AF183" t="s">
        <v>41</v>
      </c>
      <c r="AG183" t="s">
        <v>41</v>
      </c>
      <c r="AH183" t="s">
        <v>41</v>
      </c>
      <c r="AI183" s="2" t="s">
        <v>41</v>
      </c>
    </row>
    <row r="184" spans="1:35" ht="87" x14ac:dyDescent="0.35">
      <c r="A184" s="8" t="s">
        <v>1006</v>
      </c>
      <c r="B184" s="6" t="s">
        <v>928</v>
      </c>
      <c r="C184" s="7">
        <v>46044</v>
      </c>
      <c r="D184" s="9" t="str">
        <f>HYPERLINK("https://www.epingalert.org/en/Search?viewData= G/TBT/N/GEO/132"," G/TBT/N/GEO/132")</f>
        <v xml:space="preserve"> G/TBT/N/GEO/132</v>
      </c>
      <c r="E184" s="8" t="s">
        <v>1004</v>
      </c>
      <c r="F184" s="8" t="s">
        <v>1005</v>
      </c>
      <c r="H184" s="8" t="s">
        <v>41</v>
      </c>
      <c r="I184" s="8" t="s">
        <v>1007</v>
      </c>
      <c r="J184" s="8" t="s">
        <v>61</v>
      </c>
      <c r="K184" s="8" t="s">
        <v>41</v>
      </c>
      <c r="L184" s="8" t="s">
        <v>80</v>
      </c>
      <c r="M184" s="6"/>
      <c r="N184" s="7">
        <v>46104</v>
      </c>
      <c r="O184" s="7" t="s">
        <v>81</v>
      </c>
      <c r="P184" s="7" t="s">
        <v>81</v>
      </c>
      <c r="Q184" s="6" t="s">
        <v>43</v>
      </c>
      <c r="R184" s="6"/>
      <c r="S184" t="str">
        <f>HYPERLINK("https://docs.wto.org/imrd/directdoc.asp?DDFDocuments/t/G/TBTN26/GEO132.docx", "https://docs.wto.org/imrd/directdoc.asp?DDFDocuments/t/G/TBTN26/GEO132.docx")</f>
        <v>https://docs.wto.org/imrd/directdoc.asp?DDFDocuments/t/G/TBTN26/GEO132.docx</v>
      </c>
      <c r="T184" t="str">
        <f>HYPERLINK("https://docs.wto.org/imrd/directdoc.asp?DDFDocuments/u/G/TBTN26/GEO132.docx", "https://docs.wto.org/imrd/directdoc.asp?DDFDocuments/u/G/TBTN26/GEO132.docx")</f>
        <v>https://docs.wto.org/imrd/directdoc.asp?DDFDocuments/u/G/TBTN26/GEO132.docx</v>
      </c>
      <c r="U184" t="str">
        <f>HYPERLINK("https://docs.wto.org/imrd/directdoc.asp?DDFDocuments/v/G/TBTN26/GEO132.docx", "https://docs.wto.org/imrd/directdoc.asp?DDFDocuments/v/G/TBTN26/GEO132.docx")</f>
        <v>https://docs.wto.org/imrd/directdoc.asp?DDFDocuments/v/G/TBTN26/GEO132.docx</v>
      </c>
      <c r="V184" t="s">
        <v>45</v>
      </c>
      <c r="W184" t="s">
        <v>46</v>
      </c>
      <c r="X184" t="s">
        <v>46</v>
      </c>
      <c r="Y184" t="s">
        <v>46</v>
      </c>
      <c r="Z184" t="s">
        <v>46</v>
      </c>
      <c r="AA184" t="s">
        <v>46</v>
      </c>
      <c r="AB184" t="s">
        <v>46</v>
      </c>
      <c r="AC184" s="2" t="s">
        <v>1008</v>
      </c>
      <c r="AD184" t="s">
        <v>41</v>
      </c>
      <c r="AE184" t="s">
        <v>41</v>
      </c>
      <c r="AF184" t="s">
        <v>41</v>
      </c>
      <c r="AG184" t="s">
        <v>41</v>
      </c>
      <c r="AH184" t="s">
        <v>41</v>
      </c>
      <c r="AI184" s="2" t="s">
        <v>41</v>
      </c>
    </row>
    <row r="185" spans="1:35" ht="333.5" x14ac:dyDescent="0.35">
      <c r="A185" s="8" t="s">
        <v>959</v>
      </c>
      <c r="B185" s="6" t="s">
        <v>96</v>
      </c>
      <c r="C185" s="7">
        <v>46044</v>
      </c>
      <c r="D185" s="9" t="str">
        <f>HYPERLINK("https://www.epingalert.org/en/Search?viewData= G/TBT/N/BDI/712, G/TBT/N/KEN/1980, G/TBT/N/RWA/1342, G/TBT/N/TZA/1495, G/TBT/N/UGA/2311"," G/TBT/N/BDI/712, G/TBT/N/KEN/1980, G/TBT/N/RWA/1342, G/TBT/N/TZA/1495, G/TBT/N/UGA/2311")</f>
        <v xml:space="preserve"> G/TBT/N/BDI/712, G/TBT/N/KEN/1980, G/TBT/N/RWA/1342, G/TBT/N/TZA/1495, G/TBT/N/UGA/2311</v>
      </c>
      <c r="E185" s="8" t="s">
        <v>957</v>
      </c>
      <c r="F185" s="8" t="s">
        <v>958</v>
      </c>
      <c r="H185" s="8" t="s">
        <v>960</v>
      </c>
      <c r="I185" s="8" t="s">
        <v>961</v>
      </c>
      <c r="J185" s="8" t="s">
        <v>945</v>
      </c>
      <c r="K185" s="8" t="s">
        <v>41</v>
      </c>
      <c r="L185" s="8" t="s">
        <v>80</v>
      </c>
      <c r="M185" s="6"/>
      <c r="N185" s="7">
        <v>46104</v>
      </c>
      <c r="O185" s="7" t="s">
        <v>81</v>
      </c>
      <c r="P185" s="7" t="s">
        <v>81</v>
      </c>
      <c r="Q185" s="6" t="s">
        <v>43</v>
      </c>
      <c r="R185" s="8" t="s">
        <v>962</v>
      </c>
      <c r="S185" t="str">
        <f>HYPERLINK("https://docs.wto.org/imrd/directdoc.asp?DDFDocuments/t/G/TBTN26/BDI712.docx", "https://docs.wto.org/imrd/directdoc.asp?DDFDocuments/t/G/TBTN26/BDI712.docx")</f>
        <v>https://docs.wto.org/imrd/directdoc.asp?DDFDocuments/t/G/TBTN26/BDI712.docx</v>
      </c>
      <c r="T185" t="str">
        <f>HYPERLINK("https://docs.wto.org/imrd/directdoc.asp?DDFDocuments/u/G/TBTN26/BDI712.docx", "https://docs.wto.org/imrd/directdoc.asp?DDFDocuments/u/G/TBTN26/BDI712.docx")</f>
        <v>https://docs.wto.org/imrd/directdoc.asp?DDFDocuments/u/G/TBTN26/BDI712.docx</v>
      </c>
      <c r="U185" t="str">
        <f>HYPERLINK("https://docs.wto.org/imrd/directdoc.asp?DDFDocuments/v/G/TBTN26/BDI712.docx", "https://docs.wto.org/imrd/directdoc.asp?DDFDocuments/v/G/TBTN26/BDI712.docx")</f>
        <v>https://docs.wto.org/imrd/directdoc.asp?DDFDocuments/v/G/TBTN26/BDI712.docx</v>
      </c>
      <c r="V185" t="s">
        <v>45</v>
      </c>
      <c r="W185" t="s">
        <v>46</v>
      </c>
      <c r="X185" t="s">
        <v>46</v>
      </c>
      <c r="Y185" t="s">
        <v>46</v>
      </c>
      <c r="Z185" t="s">
        <v>46</v>
      </c>
      <c r="AA185" t="s">
        <v>46</v>
      </c>
      <c r="AB185" t="s">
        <v>46</v>
      </c>
      <c r="AC185" s="2" t="s">
        <v>963</v>
      </c>
      <c r="AD185" t="s">
        <v>41</v>
      </c>
      <c r="AE185" t="s">
        <v>41</v>
      </c>
      <c r="AF185" t="s">
        <v>41</v>
      </c>
      <c r="AG185" t="s">
        <v>41</v>
      </c>
      <c r="AH185" t="s">
        <v>41</v>
      </c>
      <c r="AI185" s="2" t="s">
        <v>41</v>
      </c>
    </row>
    <row r="186" spans="1:35" ht="333.5" x14ac:dyDescent="0.35">
      <c r="A186" s="8" t="s">
        <v>959</v>
      </c>
      <c r="B186" s="6" t="s">
        <v>212</v>
      </c>
      <c r="C186" s="7">
        <v>46044</v>
      </c>
      <c r="D186" s="9" t="str">
        <f>HYPERLINK("https://www.epingalert.org/en/Search?viewData= G/TBT/N/BDI/712, G/TBT/N/KEN/1980, G/TBT/N/RWA/1342, G/TBT/N/TZA/1495, G/TBT/N/UGA/2311"," G/TBT/N/BDI/712, G/TBT/N/KEN/1980, G/TBT/N/RWA/1342, G/TBT/N/TZA/1495, G/TBT/N/UGA/2311")</f>
        <v xml:space="preserve"> G/TBT/N/BDI/712, G/TBT/N/KEN/1980, G/TBT/N/RWA/1342, G/TBT/N/TZA/1495, G/TBT/N/UGA/2311</v>
      </c>
      <c r="E186" s="8" t="s">
        <v>957</v>
      </c>
      <c r="F186" s="8" t="s">
        <v>958</v>
      </c>
      <c r="H186" s="8" t="s">
        <v>960</v>
      </c>
      <c r="I186" s="8" t="s">
        <v>961</v>
      </c>
      <c r="J186" s="8" t="s">
        <v>945</v>
      </c>
      <c r="K186" s="8" t="s">
        <v>41</v>
      </c>
      <c r="L186" s="8" t="s">
        <v>80</v>
      </c>
      <c r="M186" s="6"/>
      <c r="N186" s="7">
        <v>46104</v>
      </c>
      <c r="O186" s="7" t="s">
        <v>81</v>
      </c>
      <c r="P186" s="7" t="s">
        <v>81</v>
      </c>
      <c r="Q186" s="6" t="s">
        <v>43</v>
      </c>
      <c r="R186" s="8" t="s">
        <v>962</v>
      </c>
      <c r="S186" t="str">
        <f>HYPERLINK("https://docs.wto.org/imrd/directdoc.asp?DDFDocuments/t/G/TBTN26/BDI712.docx", "https://docs.wto.org/imrd/directdoc.asp?DDFDocuments/t/G/TBTN26/BDI712.docx")</f>
        <v>https://docs.wto.org/imrd/directdoc.asp?DDFDocuments/t/G/TBTN26/BDI712.docx</v>
      </c>
      <c r="T186" t="str">
        <f>HYPERLINK("https://docs.wto.org/imrd/directdoc.asp?DDFDocuments/u/G/TBTN26/BDI712.docx", "https://docs.wto.org/imrd/directdoc.asp?DDFDocuments/u/G/TBTN26/BDI712.docx")</f>
        <v>https://docs.wto.org/imrd/directdoc.asp?DDFDocuments/u/G/TBTN26/BDI712.docx</v>
      </c>
      <c r="U186" t="str">
        <f>HYPERLINK("https://docs.wto.org/imrd/directdoc.asp?DDFDocuments/v/G/TBTN26/BDI712.docx", "https://docs.wto.org/imrd/directdoc.asp?DDFDocuments/v/G/TBTN26/BDI712.docx")</f>
        <v>https://docs.wto.org/imrd/directdoc.asp?DDFDocuments/v/G/TBTN26/BDI712.docx</v>
      </c>
      <c r="V186" t="s">
        <v>45</v>
      </c>
      <c r="W186" t="s">
        <v>46</v>
      </c>
      <c r="X186" t="s">
        <v>46</v>
      </c>
      <c r="Y186" t="s">
        <v>46</v>
      </c>
      <c r="Z186" t="s">
        <v>46</v>
      </c>
      <c r="AA186" t="s">
        <v>46</v>
      </c>
      <c r="AB186" t="s">
        <v>46</v>
      </c>
      <c r="AC186" s="2" t="s">
        <v>963</v>
      </c>
      <c r="AD186" t="s">
        <v>41</v>
      </c>
      <c r="AE186" t="s">
        <v>41</v>
      </c>
      <c r="AF186" t="s">
        <v>41</v>
      </c>
      <c r="AG186" t="s">
        <v>41</v>
      </c>
      <c r="AH186" t="s">
        <v>41</v>
      </c>
      <c r="AI186" s="2" t="s">
        <v>41</v>
      </c>
    </row>
    <row r="187" spans="1:35" ht="174" x14ac:dyDescent="0.35">
      <c r="A187" s="8" t="s">
        <v>1011</v>
      </c>
      <c r="B187" s="6" t="s">
        <v>157</v>
      </c>
      <c r="C187" s="7">
        <v>46044</v>
      </c>
      <c r="D187" s="9" t="str">
        <f>HYPERLINK("https://www.epingalert.org/en/Search?viewData= G/TBT/N/TZA/1497"," G/TBT/N/TZA/1497")</f>
        <v xml:space="preserve"> G/TBT/N/TZA/1497</v>
      </c>
      <c r="E187" s="8" t="s">
        <v>1009</v>
      </c>
      <c r="F187" s="8" t="s">
        <v>1010</v>
      </c>
      <c r="H187" s="8" t="s">
        <v>1012</v>
      </c>
      <c r="I187" s="8" t="s">
        <v>1013</v>
      </c>
      <c r="J187" s="8" t="s">
        <v>945</v>
      </c>
      <c r="K187" s="8" t="s">
        <v>41</v>
      </c>
      <c r="L187" s="8" t="s">
        <v>80</v>
      </c>
      <c r="M187" s="6"/>
      <c r="N187" s="7">
        <v>46104</v>
      </c>
      <c r="O187" s="7" t="s">
        <v>81</v>
      </c>
      <c r="P187" s="7" t="s">
        <v>81</v>
      </c>
      <c r="Q187" s="6" t="s">
        <v>43</v>
      </c>
      <c r="R187" s="8" t="s">
        <v>1014</v>
      </c>
      <c r="S187" t="str">
        <f>HYPERLINK("https://docs.wto.org/imrd/directdoc.asp?DDFDocuments/t/G/TBTN26/TZA1497.docx", "https://docs.wto.org/imrd/directdoc.asp?DDFDocuments/t/G/TBTN26/TZA1497.docx")</f>
        <v>https://docs.wto.org/imrd/directdoc.asp?DDFDocuments/t/G/TBTN26/TZA1497.docx</v>
      </c>
      <c r="T187" t="str">
        <f>HYPERLINK("https://docs.wto.org/imrd/directdoc.asp?DDFDocuments/u/G/TBTN26/TZA1497.docx", "https://docs.wto.org/imrd/directdoc.asp?DDFDocuments/u/G/TBTN26/TZA1497.docx")</f>
        <v>https://docs.wto.org/imrd/directdoc.asp?DDFDocuments/u/G/TBTN26/TZA1497.docx</v>
      </c>
      <c r="U187" t="str">
        <f>HYPERLINK("https://docs.wto.org/imrd/directdoc.asp?DDFDocuments/v/G/TBTN26/TZA1497.docx", "https://docs.wto.org/imrd/directdoc.asp?DDFDocuments/v/G/TBTN26/TZA1497.docx")</f>
        <v>https://docs.wto.org/imrd/directdoc.asp?DDFDocuments/v/G/TBTN26/TZA1497.docx</v>
      </c>
      <c r="V187" t="s">
        <v>45</v>
      </c>
      <c r="W187" t="s">
        <v>46</v>
      </c>
      <c r="X187" t="s">
        <v>46</v>
      </c>
      <c r="Y187" t="s">
        <v>46</v>
      </c>
      <c r="Z187" t="s">
        <v>46</v>
      </c>
      <c r="AA187" t="s">
        <v>46</v>
      </c>
      <c r="AB187" t="s">
        <v>46</v>
      </c>
      <c r="AC187" s="2" t="s">
        <v>1015</v>
      </c>
      <c r="AD187" t="s">
        <v>41</v>
      </c>
      <c r="AE187" t="s">
        <v>41</v>
      </c>
      <c r="AF187" t="s">
        <v>41</v>
      </c>
      <c r="AG187" t="s">
        <v>41</v>
      </c>
      <c r="AH187" t="s">
        <v>41</v>
      </c>
      <c r="AI187" s="2" t="s">
        <v>41</v>
      </c>
    </row>
    <row r="188" spans="1:35" ht="43.5" x14ac:dyDescent="0.35">
      <c r="A188" s="8" t="s">
        <v>1019</v>
      </c>
      <c r="B188" s="6" t="s">
        <v>1016</v>
      </c>
      <c r="C188" s="7">
        <v>46043</v>
      </c>
      <c r="D188" s="9" t="str">
        <f>HYPERLINK("https://www.epingalert.org/en/Search?viewData= G/TBT/N/RUS/182"," G/TBT/N/RUS/182")</f>
        <v xml:space="preserve"> G/TBT/N/RUS/182</v>
      </c>
      <c r="E188" s="8" t="s">
        <v>1017</v>
      </c>
      <c r="F188" s="8" t="s">
        <v>1018</v>
      </c>
      <c r="H188" s="8" t="s">
        <v>41</v>
      </c>
      <c r="I188" s="8" t="s">
        <v>41</v>
      </c>
      <c r="J188" s="8" t="s">
        <v>325</v>
      </c>
      <c r="K188" s="8" t="s">
        <v>41</v>
      </c>
      <c r="L188" s="8" t="s">
        <v>102</v>
      </c>
      <c r="M188" s="6"/>
      <c r="N188" s="7">
        <v>46103</v>
      </c>
      <c r="O188" s="7" t="s">
        <v>81</v>
      </c>
      <c r="P188" s="7" t="s">
        <v>81</v>
      </c>
      <c r="Q188" s="6" t="s">
        <v>43</v>
      </c>
      <c r="R188" s="6"/>
      <c r="S188" t="str">
        <f>HYPERLINK("https://docs.wto.org/imrd/directdoc.asp?DDFDocuments/t/G/TBTN26/RUS182.docx", "https://docs.wto.org/imrd/directdoc.asp?DDFDocuments/t/G/TBTN26/RUS182.docx")</f>
        <v>https://docs.wto.org/imrd/directdoc.asp?DDFDocuments/t/G/TBTN26/RUS182.docx</v>
      </c>
      <c r="T188" t="str">
        <f>HYPERLINK("https://docs.wto.org/imrd/directdoc.asp?DDFDocuments/u/G/TBTN26/RUS182.docx", "https://docs.wto.org/imrd/directdoc.asp?DDFDocuments/u/G/TBTN26/RUS182.docx")</f>
        <v>https://docs.wto.org/imrd/directdoc.asp?DDFDocuments/u/G/TBTN26/RUS182.docx</v>
      </c>
      <c r="U188" t="str">
        <f>HYPERLINK("https://docs.wto.org/imrd/directdoc.asp?DDFDocuments/v/G/TBTN26/RUS182.docx", "https://docs.wto.org/imrd/directdoc.asp?DDFDocuments/v/G/TBTN26/RUS182.docx")</f>
        <v>https://docs.wto.org/imrd/directdoc.asp?DDFDocuments/v/G/TBTN26/RUS182.docx</v>
      </c>
      <c r="V188" t="s">
        <v>45</v>
      </c>
      <c r="W188" t="s">
        <v>46</v>
      </c>
      <c r="X188" t="s">
        <v>46</v>
      </c>
      <c r="Y188" t="s">
        <v>46</v>
      </c>
      <c r="Z188" t="s">
        <v>46</v>
      </c>
      <c r="AA188" t="s">
        <v>46</v>
      </c>
      <c r="AB188" t="s">
        <v>46</v>
      </c>
      <c r="AC188" s="2" t="s">
        <v>1020</v>
      </c>
      <c r="AD188" t="s">
        <v>41</v>
      </c>
      <c r="AE188" t="s">
        <v>41</v>
      </c>
      <c r="AF188" t="s">
        <v>41</v>
      </c>
      <c r="AG188" t="s">
        <v>41</v>
      </c>
      <c r="AH188" t="s">
        <v>41</v>
      </c>
      <c r="AI188" s="2" t="s">
        <v>41</v>
      </c>
    </row>
    <row r="189" spans="1:35" ht="58" x14ac:dyDescent="0.35">
      <c r="A189" s="8" t="s">
        <v>1023</v>
      </c>
      <c r="B189" s="6" t="s">
        <v>1016</v>
      </c>
      <c r="C189" s="7">
        <v>46043</v>
      </c>
      <c r="D189" s="9" t="str">
        <f>HYPERLINK("https://www.epingalert.org/en/Search?viewData= G/TBT/N/RUS/181"," G/TBT/N/RUS/181")</f>
        <v xml:space="preserve"> G/TBT/N/RUS/181</v>
      </c>
      <c r="E189" s="8" t="s">
        <v>1021</v>
      </c>
      <c r="F189" s="8" t="s">
        <v>1022</v>
      </c>
      <c r="H189" s="8" t="s">
        <v>41</v>
      </c>
      <c r="I189" s="8" t="s">
        <v>41</v>
      </c>
      <c r="J189" s="8" t="s">
        <v>1024</v>
      </c>
      <c r="K189" s="8" t="s">
        <v>41</v>
      </c>
      <c r="L189" s="8" t="s">
        <v>102</v>
      </c>
      <c r="M189" s="6"/>
      <c r="N189" s="7">
        <v>46103</v>
      </c>
      <c r="O189" s="7" t="s">
        <v>81</v>
      </c>
      <c r="P189" s="7" t="s">
        <v>81</v>
      </c>
      <c r="Q189" s="6" t="s">
        <v>43</v>
      </c>
      <c r="R189" s="6"/>
      <c r="S189" t="str">
        <f>HYPERLINK("https://docs.wto.org/imrd/directdoc.asp?DDFDocuments/t/G/TBTN26/RUS181.docx", "https://docs.wto.org/imrd/directdoc.asp?DDFDocuments/t/G/TBTN26/RUS181.docx")</f>
        <v>https://docs.wto.org/imrd/directdoc.asp?DDFDocuments/t/G/TBTN26/RUS181.docx</v>
      </c>
      <c r="T189" t="str">
        <f>HYPERLINK("https://docs.wto.org/imrd/directdoc.asp?DDFDocuments/u/G/TBTN26/RUS181.docx", "https://docs.wto.org/imrd/directdoc.asp?DDFDocuments/u/G/TBTN26/RUS181.docx")</f>
        <v>https://docs.wto.org/imrd/directdoc.asp?DDFDocuments/u/G/TBTN26/RUS181.docx</v>
      </c>
      <c r="U189" t="str">
        <f>HYPERLINK("https://docs.wto.org/imrd/directdoc.asp?DDFDocuments/v/G/TBTN26/RUS181.docx", "https://docs.wto.org/imrd/directdoc.asp?DDFDocuments/v/G/TBTN26/RUS181.docx")</f>
        <v>https://docs.wto.org/imrd/directdoc.asp?DDFDocuments/v/G/TBTN26/RUS181.docx</v>
      </c>
      <c r="V189" t="s">
        <v>45</v>
      </c>
      <c r="W189" t="s">
        <v>46</v>
      </c>
      <c r="X189" t="s">
        <v>46</v>
      </c>
      <c r="Y189" t="s">
        <v>46</v>
      </c>
      <c r="Z189" t="s">
        <v>46</v>
      </c>
      <c r="AA189" t="s">
        <v>46</v>
      </c>
      <c r="AB189" t="s">
        <v>46</v>
      </c>
      <c r="AC189" s="2" t="s">
        <v>1025</v>
      </c>
      <c r="AD189" t="s">
        <v>41</v>
      </c>
      <c r="AE189" t="s">
        <v>41</v>
      </c>
      <c r="AF189" t="s">
        <v>41</v>
      </c>
      <c r="AG189" t="s">
        <v>41</v>
      </c>
      <c r="AH189" t="s">
        <v>41</v>
      </c>
      <c r="AI189" s="2" t="s">
        <v>41</v>
      </c>
    </row>
    <row r="190" spans="1:35" ht="43.5" x14ac:dyDescent="0.35">
      <c r="A190" s="8" t="s">
        <v>1028</v>
      </c>
      <c r="B190" s="6" t="s">
        <v>337</v>
      </c>
      <c r="C190" s="7">
        <v>46043</v>
      </c>
      <c r="D190" s="9" t="str">
        <f>HYPERLINK("https://www.epingalert.org/en/Search?viewData= G/TBT/N/JPN/897"," G/TBT/N/JPN/897")</f>
        <v xml:space="preserve"> G/TBT/N/JPN/897</v>
      </c>
      <c r="E190" s="8" t="s">
        <v>1026</v>
      </c>
      <c r="F190" s="8" t="s">
        <v>1027</v>
      </c>
      <c r="H190" s="8" t="s">
        <v>442</v>
      </c>
      <c r="I190" s="8" t="s">
        <v>273</v>
      </c>
      <c r="J190" s="8" t="s">
        <v>78</v>
      </c>
      <c r="K190" s="8" t="s">
        <v>1029</v>
      </c>
      <c r="L190" s="8" t="s">
        <v>102</v>
      </c>
      <c r="M190" s="6"/>
      <c r="N190" s="7" t="s">
        <v>41</v>
      </c>
      <c r="O190" s="7">
        <v>46043</v>
      </c>
      <c r="P190" s="7">
        <v>46053</v>
      </c>
      <c r="Q190" s="6" t="s">
        <v>43</v>
      </c>
      <c r="R190" s="8" t="s">
        <v>1030</v>
      </c>
      <c r="S190" t="str">
        <f>HYPERLINK("https://docs.wto.org/imrd/directdoc.asp?DDFDocuments/t/G/TBTN26/JPN897.docx", "https://docs.wto.org/imrd/directdoc.asp?DDFDocuments/t/G/TBTN26/JPN897.docx")</f>
        <v>https://docs.wto.org/imrd/directdoc.asp?DDFDocuments/t/G/TBTN26/JPN897.docx</v>
      </c>
      <c r="T190" t="str">
        <f>HYPERLINK("https://docs.wto.org/imrd/directdoc.asp?DDFDocuments/u/G/TBTN26/JPN897.docx", "https://docs.wto.org/imrd/directdoc.asp?DDFDocuments/u/G/TBTN26/JPN897.docx")</f>
        <v>https://docs.wto.org/imrd/directdoc.asp?DDFDocuments/u/G/TBTN26/JPN897.docx</v>
      </c>
      <c r="U190" t="str">
        <f>HYPERLINK("https://docs.wto.org/imrd/directdoc.asp?DDFDocuments/v/G/TBTN26/JPN897.docx", "https://docs.wto.org/imrd/directdoc.asp?DDFDocuments/v/G/TBTN26/JPN897.docx")</f>
        <v>https://docs.wto.org/imrd/directdoc.asp?DDFDocuments/v/G/TBTN26/JPN897.docx</v>
      </c>
      <c r="V190" t="s">
        <v>46</v>
      </c>
      <c r="W190" t="s">
        <v>45</v>
      </c>
      <c r="X190" t="s">
        <v>46</v>
      </c>
      <c r="Y190" t="s">
        <v>46</v>
      </c>
      <c r="Z190" t="s">
        <v>46</v>
      </c>
      <c r="AA190" t="s">
        <v>46</v>
      </c>
      <c r="AB190" t="s">
        <v>46</v>
      </c>
      <c r="AC190" s="2" t="s">
        <v>1031</v>
      </c>
      <c r="AD190" t="s">
        <v>41</v>
      </c>
      <c r="AE190" t="s">
        <v>41</v>
      </c>
      <c r="AF190" t="s">
        <v>41</v>
      </c>
      <c r="AG190" t="s">
        <v>41</v>
      </c>
      <c r="AH190" t="s">
        <v>41</v>
      </c>
      <c r="AI190" s="2" t="s">
        <v>41</v>
      </c>
    </row>
    <row r="191" spans="1:35" ht="43.5" x14ac:dyDescent="0.35">
      <c r="A191" s="8" t="s">
        <v>1035</v>
      </c>
      <c r="B191" s="6" t="s">
        <v>1032</v>
      </c>
      <c r="C191" s="7">
        <v>46042</v>
      </c>
      <c r="D191" s="9" t="str">
        <f>HYPERLINK("https://www.epingalert.org/en/Search?viewData= G/TBT/N/ZAF/269"," G/TBT/N/ZAF/269")</f>
        <v xml:space="preserve"> G/TBT/N/ZAF/269</v>
      </c>
      <c r="E191" s="8" t="s">
        <v>1033</v>
      </c>
      <c r="F191" s="8" t="s">
        <v>1034</v>
      </c>
      <c r="H191" s="8" t="s">
        <v>41</v>
      </c>
      <c r="I191" s="8" t="s">
        <v>41</v>
      </c>
      <c r="J191" s="8" t="s">
        <v>1036</v>
      </c>
      <c r="K191" s="8" t="s">
        <v>41</v>
      </c>
      <c r="L191" s="8" t="s">
        <v>80</v>
      </c>
      <c r="M191" s="6"/>
      <c r="N191" s="7">
        <v>46102</v>
      </c>
      <c r="O191" s="7" t="s">
        <v>81</v>
      </c>
      <c r="P191" s="7" t="s">
        <v>81</v>
      </c>
      <c r="Q191" s="6" t="s">
        <v>43</v>
      </c>
      <c r="R191" s="8" t="s">
        <v>1037</v>
      </c>
      <c r="S191" t="str">
        <f>HYPERLINK("https://docs.wto.org/imrd/directdoc.asp?DDFDocuments/t/G/TBTN26/ZAF269.docx", "https://docs.wto.org/imrd/directdoc.asp?DDFDocuments/t/G/TBTN26/ZAF269.docx")</f>
        <v>https://docs.wto.org/imrd/directdoc.asp?DDFDocuments/t/G/TBTN26/ZAF269.docx</v>
      </c>
      <c r="T191" t="str">
        <f>HYPERLINK("https://docs.wto.org/imrd/directdoc.asp?DDFDocuments/u/G/TBTN26/ZAF269.docx", "https://docs.wto.org/imrd/directdoc.asp?DDFDocuments/u/G/TBTN26/ZAF269.docx")</f>
        <v>https://docs.wto.org/imrd/directdoc.asp?DDFDocuments/u/G/TBTN26/ZAF269.docx</v>
      </c>
      <c r="U191" t="str">
        <f>HYPERLINK("https://docs.wto.org/imrd/directdoc.asp?DDFDocuments/v/G/TBTN26/ZAF269.docx", "https://docs.wto.org/imrd/directdoc.asp?DDFDocuments/v/G/TBTN26/ZAF269.docx")</f>
        <v>https://docs.wto.org/imrd/directdoc.asp?DDFDocuments/v/G/TBTN26/ZAF269.docx</v>
      </c>
      <c r="V191" t="s">
        <v>45</v>
      </c>
      <c r="W191" t="s">
        <v>46</v>
      </c>
      <c r="X191" t="s">
        <v>46</v>
      </c>
      <c r="Y191" t="s">
        <v>46</v>
      </c>
      <c r="Z191" t="s">
        <v>46</v>
      </c>
      <c r="AA191" t="s">
        <v>46</v>
      </c>
      <c r="AB191" t="s">
        <v>46</v>
      </c>
      <c r="AC191" s="2" t="s">
        <v>1038</v>
      </c>
      <c r="AD191" t="s">
        <v>41</v>
      </c>
      <c r="AE191" t="s">
        <v>41</v>
      </c>
      <c r="AF191" t="s">
        <v>41</v>
      </c>
      <c r="AG191" t="s">
        <v>41</v>
      </c>
      <c r="AH191" t="s">
        <v>41</v>
      </c>
      <c r="AI191" s="2" t="s">
        <v>41</v>
      </c>
    </row>
    <row r="192" spans="1:35" ht="101.5" x14ac:dyDescent="0.35">
      <c r="A192" s="8" t="s">
        <v>1041</v>
      </c>
      <c r="B192" s="6" t="s">
        <v>34</v>
      </c>
      <c r="C192" s="7">
        <v>46042</v>
      </c>
      <c r="D192" s="9" t="str">
        <f>HYPERLINK("https://www.epingalert.org/en/Search?viewData= G/TBT/N/CHL/779"," G/TBT/N/CHL/779")</f>
        <v xml:space="preserve"> G/TBT/N/CHL/779</v>
      </c>
      <c r="E192" s="8" t="s">
        <v>1039</v>
      </c>
      <c r="F192" s="8" t="s">
        <v>1040</v>
      </c>
      <c r="H192" s="8" t="s">
        <v>41</v>
      </c>
      <c r="I192" s="8" t="s">
        <v>1042</v>
      </c>
      <c r="J192" s="8" t="s">
        <v>325</v>
      </c>
      <c r="K192" s="8" t="s">
        <v>41</v>
      </c>
      <c r="L192" s="8" t="s">
        <v>41</v>
      </c>
      <c r="M192" s="6"/>
      <c r="N192" s="7">
        <v>46102</v>
      </c>
      <c r="O192" s="7" t="s">
        <v>81</v>
      </c>
      <c r="P192" s="7" t="s">
        <v>81</v>
      </c>
      <c r="Q192" s="6" t="s">
        <v>43</v>
      </c>
      <c r="R192" s="8" t="s">
        <v>1043</v>
      </c>
      <c r="S192" t="str">
        <f>HYPERLINK("https://docs.wto.org/imrd/directdoc.asp?DDFDocuments/t/G/TBTN26/CHL779.docx", "https://docs.wto.org/imrd/directdoc.asp?DDFDocuments/t/G/TBTN26/CHL779.docx")</f>
        <v>https://docs.wto.org/imrd/directdoc.asp?DDFDocuments/t/G/TBTN26/CHL779.docx</v>
      </c>
      <c r="T192" t="str">
        <f>HYPERLINK("https://docs.wto.org/imrd/directdoc.asp?DDFDocuments/u/G/TBTN26/CHL779.docx", "https://docs.wto.org/imrd/directdoc.asp?DDFDocuments/u/G/TBTN26/CHL779.docx")</f>
        <v>https://docs.wto.org/imrd/directdoc.asp?DDFDocuments/u/G/TBTN26/CHL779.docx</v>
      </c>
      <c r="U192" t="str">
        <f>HYPERLINK("https://docs.wto.org/imrd/directdoc.asp?DDFDocuments/v/G/TBTN26/CHL779.docx", "https://docs.wto.org/imrd/directdoc.asp?DDFDocuments/v/G/TBTN26/CHL779.docx")</f>
        <v>https://docs.wto.org/imrd/directdoc.asp?DDFDocuments/v/G/TBTN26/CHL779.docx</v>
      </c>
      <c r="V192" t="s">
        <v>45</v>
      </c>
      <c r="W192" t="s">
        <v>46</v>
      </c>
      <c r="X192" t="s">
        <v>46</v>
      </c>
      <c r="Y192" t="s">
        <v>46</v>
      </c>
      <c r="Z192" t="s">
        <v>46</v>
      </c>
      <c r="AA192" t="s">
        <v>46</v>
      </c>
      <c r="AB192" t="s">
        <v>46</v>
      </c>
      <c r="AC192" s="2" t="s">
        <v>1044</v>
      </c>
      <c r="AD192" t="s">
        <v>41</v>
      </c>
      <c r="AE192" t="s">
        <v>41</v>
      </c>
      <c r="AF192" t="s">
        <v>41</v>
      </c>
      <c r="AG192" t="s">
        <v>41</v>
      </c>
      <c r="AH192" t="s">
        <v>41</v>
      </c>
      <c r="AI192" s="2" t="s">
        <v>41</v>
      </c>
    </row>
    <row r="193" spans="1:35" ht="261" x14ac:dyDescent="0.35">
      <c r="A193" s="8" t="s">
        <v>1047</v>
      </c>
      <c r="B193" s="6" t="s">
        <v>310</v>
      </c>
      <c r="C193" s="7">
        <v>46041</v>
      </c>
      <c r="D193" s="9" t="str">
        <f>HYPERLINK("https://www.epingalert.org/en/Search?viewData= G/TBT/N/EU/1185"," G/TBT/N/EU/1185")</f>
        <v xml:space="preserve"> G/TBT/N/EU/1185</v>
      </c>
      <c r="E193" s="8" t="s">
        <v>1045</v>
      </c>
      <c r="F193" s="8" t="s">
        <v>1046</v>
      </c>
      <c r="H193" s="8" t="s">
        <v>41</v>
      </c>
      <c r="I193" s="8" t="s">
        <v>41</v>
      </c>
      <c r="J193" s="8" t="s">
        <v>325</v>
      </c>
      <c r="K193" s="8" t="s">
        <v>1048</v>
      </c>
      <c r="L193" s="8" t="s">
        <v>102</v>
      </c>
      <c r="M193" s="6"/>
      <c r="N193" s="7">
        <v>46101</v>
      </c>
      <c r="O193" s="7" t="s">
        <v>1049</v>
      </c>
      <c r="P193" s="7" t="s">
        <v>1050</v>
      </c>
      <c r="Q193" s="6" t="s">
        <v>43</v>
      </c>
      <c r="R193" s="8" t="s">
        <v>1051</v>
      </c>
      <c r="S193" t="str">
        <f>HYPERLINK("https://docs.wto.org/imrd/directdoc.asp?DDFDocuments/t/G/TBTN26/EU1185.docx", "https://docs.wto.org/imrd/directdoc.asp?DDFDocuments/t/G/TBTN26/EU1185.docx")</f>
        <v>https://docs.wto.org/imrd/directdoc.asp?DDFDocuments/t/G/TBTN26/EU1185.docx</v>
      </c>
      <c r="T193" t="str">
        <f>HYPERLINK("https://docs.wto.org/imrd/directdoc.asp?DDFDocuments/u/G/TBTN26/EU1185.docx", "https://docs.wto.org/imrd/directdoc.asp?DDFDocuments/u/G/TBTN26/EU1185.docx")</f>
        <v>https://docs.wto.org/imrd/directdoc.asp?DDFDocuments/u/G/TBTN26/EU1185.docx</v>
      </c>
      <c r="U193" t="str">
        <f>HYPERLINK("https://docs.wto.org/imrd/directdoc.asp?DDFDocuments/v/G/TBTN26/EU1185.docx", "https://docs.wto.org/imrd/directdoc.asp?DDFDocuments/v/G/TBTN26/EU1185.docx")</f>
        <v>https://docs.wto.org/imrd/directdoc.asp?DDFDocuments/v/G/TBTN26/EU1185.docx</v>
      </c>
      <c r="V193" t="s">
        <v>45</v>
      </c>
      <c r="W193" t="s">
        <v>46</v>
      </c>
      <c r="X193" t="s">
        <v>45</v>
      </c>
      <c r="Y193" t="s">
        <v>46</v>
      </c>
      <c r="Z193" t="s">
        <v>46</v>
      </c>
      <c r="AA193" t="s">
        <v>46</v>
      </c>
      <c r="AB193" t="s">
        <v>46</v>
      </c>
      <c r="AC193" s="2" t="s">
        <v>1052</v>
      </c>
      <c r="AD193" t="s">
        <v>41</v>
      </c>
      <c r="AE193" t="s">
        <v>41</v>
      </c>
      <c r="AF193" t="s">
        <v>41</v>
      </c>
      <c r="AG193" t="s">
        <v>41</v>
      </c>
      <c r="AH193" t="s">
        <v>41</v>
      </c>
      <c r="AI193" s="2" t="s">
        <v>41</v>
      </c>
    </row>
    <row r="194" spans="1:35" ht="174" x14ac:dyDescent="0.35">
      <c r="A194" s="8" t="s">
        <v>1055</v>
      </c>
      <c r="B194" s="6" t="s">
        <v>157</v>
      </c>
      <c r="C194" s="7">
        <v>46041</v>
      </c>
      <c r="D194" s="9" t="str">
        <f>HYPERLINK("https://www.epingalert.org/en/Search?viewData= G/TBT/N/TZA/1494"," G/TBT/N/TZA/1494")</f>
        <v xml:space="preserve"> G/TBT/N/TZA/1494</v>
      </c>
      <c r="E194" s="8" t="s">
        <v>1053</v>
      </c>
      <c r="F194" s="8" t="s">
        <v>1054</v>
      </c>
      <c r="H194" s="8" t="s">
        <v>1056</v>
      </c>
      <c r="I194" s="8" t="s">
        <v>634</v>
      </c>
      <c r="J194" s="8" t="s">
        <v>945</v>
      </c>
      <c r="K194" s="8" t="s">
        <v>41</v>
      </c>
      <c r="L194" s="8" t="s">
        <v>80</v>
      </c>
      <c r="M194" s="6"/>
      <c r="N194" s="7">
        <v>46101</v>
      </c>
      <c r="O194" s="7" t="s">
        <v>81</v>
      </c>
      <c r="P194" s="7" t="s">
        <v>81</v>
      </c>
      <c r="Q194" s="6" t="s">
        <v>43</v>
      </c>
      <c r="R194" s="8" t="s">
        <v>1057</v>
      </c>
      <c r="S194" t="str">
        <f>HYPERLINK("https://docs.wto.org/imrd/directdoc.asp?DDFDocuments/t/G/TBTN26/TZA1494.docx", "https://docs.wto.org/imrd/directdoc.asp?DDFDocuments/t/G/TBTN26/TZA1494.docx")</f>
        <v>https://docs.wto.org/imrd/directdoc.asp?DDFDocuments/t/G/TBTN26/TZA1494.docx</v>
      </c>
      <c r="T194" t="str">
        <f>HYPERLINK("https://docs.wto.org/imrd/directdoc.asp?DDFDocuments/u/G/TBTN26/TZA1494.docx", "https://docs.wto.org/imrd/directdoc.asp?DDFDocuments/u/G/TBTN26/TZA1494.docx")</f>
        <v>https://docs.wto.org/imrd/directdoc.asp?DDFDocuments/u/G/TBTN26/TZA1494.docx</v>
      </c>
      <c r="U194" t="str">
        <f>HYPERLINK("https://docs.wto.org/imrd/directdoc.asp?DDFDocuments/v/G/TBTN26/TZA1494.docx", "https://docs.wto.org/imrd/directdoc.asp?DDFDocuments/v/G/TBTN26/TZA1494.docx")</f>
        <v>https://docs.wto.org/imrd/directdoc.asp?DDFDocuments/v/G/TBTN26/TZA1494.docx</v>
      </c>
      <c r="V194" t="s">
        <v>45</v>
      </c>
      <c r="W194" t="s">
        <v>46</v>
      </c>
      <c r="X194" t="s">
        <v>46</v>
      </c>
      <c r="Y194" t="s">
        <v>46</v>
      </c>
      <c r="Z194" t="s">
        <v>46</v>
      </c>
      <c r="AA194" t="s">
        <v>46</v>
      </c>
      <c r="AB194" t="s">
        <v>46</v>
      </c>
      <c r="AC194" s="2" t="s">
        <v>1058</v>
      </c>
      <c r="AD194" t="s">
        <v>41</v>
      </c>
      <c r="AE194" t="s">
        <v>41</v>
      </c>
      <c r="AF194" t="s">
        <v>41</v>
      </c>
      <c r="AG194" t="s">
        <v>41</v>
      </c>
      <c r="AH194" t="s">
        <v>41</v>
      </c>
      <c r="AI194" s="2" t="s">
        <v>41</v>
      </c>
    </row>
    <row r="195" spans="1:35" ht="116" x14ac:dyDescent="0.35">
      <c r="A195" s="8" t="s">
        <v>1011</v>
      </c>
      <c r="B195" s="6" t="s">
        <v>157</v>
      </c>
      <c r="C195" s="7">
        <v>46041</v>
      </c>
      <c r="D195" s="9" t="str">
        <f>HYPERLINK("https://www.epingalert.org/en/Search?viewData= G/TBT/N/TZA/1492"," G/TBT/N/TZA/1492")</f>
        <v xml:space="preserve"> G/TBT/N/TZA/1492</v>
      </c>
      <c r="E195" s="8" t="s">
        <v>1059</v>
      </c>
      <c r="F195" s="8" t="s">
        <v>1060</v>
      </c>
      <c r="H195" s="8" t="s">
        <v>1012</v>
      </c>
      <c r="I195" s="8" t="s">
        <v>1013</v>
      </c>
      <c r="J195" s="8" t="s">
        <v>945</v>
      </c>
      <c r="K195" s="8" t="s">
        <v>41</v>
      </c>
      <c r="L195" s="8" t="s">
        <v>80</v>
      </c>
      <c r="M195" s="6"/>
      <c r="N195" s="7">
        <v>46101</v>
      </c>
      <c r="O195" s="7" t="s">
        <v>81</v>
      </c>
      <c r="P195" s="7" t="s">
        <v>81</v>
      </c>
      <c r="Q195" s="6" t="s">
        <v>43</v>
      </c>
      <c r="R195" s="8" t="s">
        <v>1061</v>
      </c>
      <c r="S195" t="str">
        <f>HYPERLINK("https://docs.wto.org/imrd/directdoc.asp?DDFDocuments/t/G/TBTN26/TZA1492.docx", "https://docs.wto.org/imrd/directdoc.asp?DDFDocuments/t/G/TBTN26/TZA1492.docx")</f>
        <v>https://docs.wto.org/imrd/directdoc.asp?DDFDocuments/t/G/TBTN26/TZA1492.docx</v>
      </c>
      <c r="T195" t="str">
        <f>HYPERLINK("https://docs.wto.org/imrd/directdoc.asp?DDFDocuments/u/G/TBTN26/TZA1492.docx", "https://docs.wto.org/imrd/directdoc.asp?DDFDocuments/u/G/TBTN26/TZA1492.docx")</f>
        <v>https://docs.wto.org/imrd/directdoc.asp?DDFDocuments/u/G/TBTN26/TZA1492.docx</v>
      </c>
      <c r="U195" t="str">
        <f>HYPERLINK("https://docs.wto.org/imrd/directdoc.asp?DDFDocuments/v/G/TBTN26/TZA1492.docx", "https://docs.wto.org/imrd/directdoc.asp?DDFDocuments/v/G/TBTN26/TZA1492.docx")</f>
        <v>https://docs.wto.org/imrd/directdoc.asp?DDFDocuments/v/G/TBTN26/TZA1492.docx</v>
      </c>
      <c r="V195" t="s">
        <v>45</v>
      </c>
      <c r="W195" t="s">
        <v>46</v>
      </c>
      <c r="X195" t="s">
        <v>46</v>
      </c>
      <c r="Y195" t="s">
        <v>46</v>
      </c>
      <c r="Z195" t="s">
        <v>46</v>
      </c>
      <c r="AA195" t="s">
        <v>46</v>
      </c>
      <c r="AB195" t="s">
        <v>46</v>
      </c>
      <c r="AC195" s="2" t="s">
        <v>1062</v>
      </c>
      <c r="AD195" t="s">
        <v>41</v>
      </c>
      <c r="AE195" t="s">
        <v>41</v>
      </c>
      <c r="AF195" t="s">
        <v>41</v>
      </c>
      <c r="AG195" t="s">
        <v>41</v>
      </c>
      <c r="AH195" t="s">
        <v>41</v>
      </c>
      <c r="AI195" s="2" t="s">
        <v>41</v>
      </c>
    </row>
    <row r="196" spans="1:35" ht="159.5" x14ac:dyDescent="0.35">
      <c r="A196" s="8" t="s">
        <v>1011</v>
      </c>
      <c r="B196" s="6" t="s">
        <v>157</v>
      </c>
      <c r="C196" s="7">
        <v>46041</v>
      </c>
      <c r="D196" s="9" t="str">
        <f>HYPERLINK("https://www.epingalert.org/en/Search?viewData= G/TBT/N/TZA/1493"," G/TBT/N/TZA/1493")</f>
        <v xml:space="preserve"> G/TBT/N/TZA/1493</v>
      </c>
      <c r="E196" s="8" t="s">
        <v>1063</v>
      </c>
      <c r="F196" s="8" t="s">
        <v>1064</v>
      </c>
      <c r="H196" s="8" t="s">
        <v>1012</v>
      </c>
      <c r="I196" s="8" t="s">
        <v>1013</v>
      </c>
      <c r="J196" s="8" t="s">
        <v>945</v>
      </c>
      <c r="K196" s="8" t="s">
        <v>41</v>
      </c>
      <c r="L196" s="8" t="s">
        <v>80</v>
      </c>
      <c r="M196" s="6"/>
      <c r="N196" s="7">
        <v>46101</v>
      </c>
      <c r="O196" s="7" t="s">
        <v>81</v>
      </c>
      <c r="P196" s="7" t="s">
        <v>81</v>
      </c>
      <c r="Q196" s="6" t="s">
        <v>43</v>
      </c>
      <c r="R196" s="8" t="s">
        <v>1065</v>
      </c>
      <c r="S196" t="str">
        <f>HYPERLINK("https://docs.wto.org/imrd/directdoc.asp?DDFDocuments/t/G/TBTN26/TZA1493.docx", "https://docs.wto.org/imrd/directdoc.asp?DDFDocuments/t/G/TBTN26/TZA1493.docx")</f>
        <v>https://docs.wto.org/imrd/directdoc.asp?DDFDocuments/t/G/TBTN26/TZA1493.docx</v>
      </c>
      <c r="T196" t="str">
        <f>HYPERLINK("https://docs.wto.org/imrd/directdoc.asp?DDFDocuments/u/G/TBTN26/TZA1493.docx", "https://docs.wto.org/imrd/directdoc.asp?DDFDocuments/u/G/TBTN26/TZA1493.docx")</f>
        <v>https://docs.wto.org/imrd/directdoc.asp?DDFDocuments/u/G/TBTN26/TZA1493.docx</v>
      </c>
      <c r="U196" t="str">
        <f>HYPERLINK("https://docs.wto.org/imrd/directdoc.asp?DDFDocuments/v/G/TBTN26/TZA1493.docx", "https://docs.wto.org/imrd/directdoc.asp?DDFDocuments/v/G/TBTN26/TZA1493.docx")</f>
        <v>https://docs.wto.org/imrd/directdoc.asp?DDFDocuments/v/G/TBTN26/TZA1493.docx</v>
      </c>
      <c r="V196" t="s">
        <v>45</v>
      </c>
      <c r="W196" t="s">
        <v>46</v>
      </c>
      <c r="X196" t="s">
        <v>46</v>
      </c>
      <c r="Y196" t="s">
        <v>46</v>
      </c>
      <c r="Z196" t="s">
        <v>46</v>
      </c>
      <c r="AA196" t="s">
        <v>46</v>
      </c>
      <c r="AB196" t="s">
        <v>46</v>
      </c>
      <c r="AC196" s="2" t="s">
        <v>1066</v>
      </c>
      <c r="AD196" t="s">
        <v>41</v>
      </c>
      <c r="AE196" t="s">
        <v>41</v>
      </c>
      <c r="AF196" t="s">
        <v>41</v>
      </c>
      <c r="AG196" t="s">
        <v>41</v>
      </c>
      <c r="AH196" t="s">
        <v>41</v>
      </c>
      <c r="AI196" s="2" t="s">
        <v>41</v>
      </c>
    </row>
    <row r="197" spans="1:35" ht="43.5" x14ac:dyDescent="0.35">
      <c r="A197" s="8" t="s">
        <v>1069</v>
      </c>
      <c r="B197" s="6" t="s">
        <v>147</v>
      </c>
      <c r="C197" s="7">
        <v>46038</v>
      </c>
      <c r="D197" s="9" t="str">
        <f>HYPERLINK("https://www.epingalert.org/en/Search?viewData= G/TBT/N/BRA/1616"," G/TBT/N/BRA/1616")</f>
        <v xml:space="preserve"> G/TBT/N/BRA/1616</v>
      </c>
      <c r="E197" s="8" t="s">
        <v>1067</v>
      </c>
      <c r="F197" s="8" t="s">
        <v>1068</v>
      </c>
      <c r="H197" s="8" t="s">
        <v>41</v>
      </c>
      <c r="I197" s="8" t="s">
        <v>41</v>
      </c>
      <c r="J197" s="8" t="s">
        <v>153</v>
      </c>
      <c r="K197" s="8" t="s">
        <v>1070</v>
      </c>
      <c r="L197" s="8" t="s">
        <v>41</v>
      </c>
      <c r="M197" s="6"/>
      <c r="N197" s="7">
        <v>46081</v>
      </c>
      <c r="O197" s="7" t="s">
        <v>81</v>
      </c>
      <c r="P197" s="7" t="s">
        <v>81</v>
      </c>
      <c r="Q197" s="6" t="s">
        <v>43</v>
      </c>
      <c r="R197" s="8" t="s">
        <v>1071</v>
      </c>
      <c r="S197" t="str">
        <f>HYPERLINK("https://docs.wto.org/imrd/directdoc.asp?DDFDocuments/t/G/TBTN26/BRA1616.docx", "https://docs.wto.org/imrd/directdoc.asp?DDFDocuments/t/G/TBTN26/BRA1616.docx")</f>
        <v>https://docs.wto.org/imrd/directdoc.asp?DDFDocuments/t/G/TBTN26/BRA1616.docx</v>
      </c>
      <c r="T197" t="str">
        <f>HYPERLINK("https://docs.wto.org/imrd/directdoc.asp?DDFDocuments/u/G/TBTN26/BRA1616.docx", "https://docs.wto.org/imrd/directdoc.asp?DDFDocuments/u/G/TBTN26/BRA1616.docx")</f>
        <v>https://docs.wto.org/imrd/directdoc.asp?DDFDocuments/u/G/TBTN26/BRA1616.docx</v>
      </c>
      <c r="U197" t="str">
        <f>HYPERLINK("https://docs.wto.org/imrd/directdoc.asp?DDFDocuments/v/G/TBTN26/BRA1616.docx", "https://docs.wto.org/imrd/directdoc.asp?DDFDocuments/v/G/TBTN26/BRA1616.docx")</f>
        <v>https://docs.wto.org/imrd/directdoc.asp?DDFDocuments/v/G/TBTN26/BRA1616.docx</v>
      </c>
      <c r="V197" t="s">
        <v>45</v>
      </c>
      <c r="W197" t="s">
        <v>46</v>
      </c>
      <c r="X197" t="s">
        <v>46</v>
      </c>
      <c r="Y197" t="s">
        <v>46</v>
      </c>
      <c r="Z197" t="s">
        <v>46</v>
      </c>
      <c r="AA197" t="s">
        <v>46</v>
      </c>
      <c r="AB197" t="s">
        <v>46</v>
      </c>
      <c r="AC197" s="2" t="s">
        <v>1072</v>
      </c>
      <c r="AD197" t="s">
        <v>41</v>
      </c>
      <c r="AE197" t="s">
        <v>41</v>
      </c>
      <c r="AF197" t="s">
        <v>41</v>
      </c>
      <c r="AG197" t="s">
        <v>41</v>
      </c>
      <c r="AH197" t="s">
        <v>41</v>
      </c>
      <c r="AI197" s="2" t="s">
        <v>41</v>
      </c>
    </row>
    <row r="198" spans="1:35" ht="43.5" x14ac:dyDescent="0.35">
      <c r="A198" s="8" t="s">
        <v>1075</v>
      </c>
      <c r="B198" s="6" t="s">
        <v>176</v>
      </c>
      <c r="C198" s="7">
        <v>46038</v>
      </c>
      <c r="D198" s="9" t="str">
        <f>HYPERLINK("https://www.epingalert.org/en/Search?viewData= G/TBT/N/BDI/707, G/TBT/N/KEN/1975, G/TBT/N/RWA/1337, G/TBT/N/TZA/1487, G/TBT/N/UGA/2306"," G/TBT/N/BDI/707, G/TBT/N/KEN/1975, G/TBT/N/RWA/1337, G/TBT/N/TZA/1487, G/TBT/N/UGA/2306")</f>
        <v xml:space="preserve"> G/TBT/N/BDI/707, G/TBT/N/KEN/1975, G/TBT/N/RWA/1337, G/TBT/N/TZA/1487, G/TBT/N/UGA/2306</v>
      </c>
      <c r="E198" s="8" t="s">
        <v>1073</v>
      </c>
      <c r="F198" s="8" t="s">
        <v>1074</v>
      </c>
      <c r="H198" s="8" t="s">
        <v>41</v>
      </c>
      <c r="I198" s="8" t="s">
        <v>1076</v>
      </c>
      <c r="J198" s="8" t="s">
        <v>203</v>
      </c>
      <c r="K198" s="8" t="s">
        <v>41</v>
      </c>
      <c r="L198" s="8" t="s">
        <v>41</v>
      </c>
      <c r="M198" s="6"/>
      <c r="N198" s="7">
        <v>46098</v>
      </c>
      <c r="O198" s="7" t="s">
        <v>81</v>
      </c>
      <c r="P198" s="7" t="s">
        <v>82</v>
      </c>
      <c r="Q198" s="6" t="s">
        <v>43</v>
      </c>
      <c r="R198" s="8" t="s">
        <v>1077</v>
      </c>
      <c r="S198" t="str">
        <f>HYPERLINK("https://docs.wto.org/imrd/directdoc.asp?DDFDocuments/t/G/TBTN26/BDI707.docx", "https://docs.wto.org/imrd/directdoc.asp?DDFDocuments/t/G/TBTN26/BDI707.docx")</f>
        <v>https://docs.wto.org/imrd/directdoc.asp?DDFDocuments/t/G/TBTN26/BDI707.docx</v>
      </c>
      <c r="T198" t="str">
        <f>HYPERLINK("https://docs.wto.org/imrd/directdoc.asp?DDFDocuments/u/G/TBTN26/BDI707.docx", "https://docs.wto.org/imrd/directdoc.asp?DDFDocuments/u/G/TBTN26/BDI707.docx")</f>
        <v>https://docs.wto.org/imrd/directdoc.asp?DDFDocuments/u/G/TBTN26/BDI707.docx</v>
      </c>
      <c r="U198" t="str">
        <f>HYPERLINK("https://docs.wto.org/imrd/directdoc.asp?DDFDocuments/v/G/TBTN26/BDI707.docx", "https://docs.wto.org/imrd/directdoc.asp?DDFDocuments/v/G/TBTN26/BDI707.docx")</f>
        <v>https://docs.wto.org/imrd/directdoc.asp?DDFDocuments/v/G/TBTN26/BDI707.docx</v>
      </c>
      <c r="V198" t="s">
        <v>45</v>
      </c>
      <c r="W198" t="s">
        <v>46</v>
      </c>
      <c r="X198" t="s">
        <v>46</v>
      </c>
      <c r="Y198" t="s">
        <v>46</v>
      </c>
      <c r="Z198" t="s">
        <v>46</v>
      </c>
      <c r="AA198" t="s">
        <v>46</v>
      </c>
      <c r="AB198" t="s">
        <v>46</v>
      </c>
      <c r="AC198" s="2" t="s">
        <v>1078</v>
      </c>
      <c r="AD198" t="s">
        <v>41</v>
      </c>
      <c r="AE198" t="s">
        <v>41</v>
      </c>
      <c r="AF198" t="s">
        <v>41</v>
      </c>
      <c r="AG198" t="s">
        <v>41</v>
      </c>
      <c r="AH198" t="s">
        <v>41</v>
      </c>
      <c r="AI198" s="2" t="s">
        <v>41</v>
      </c>
    </row>
    <row r="199" spans="1:35" ht="116" x14ac:dyDescent="0.35">
      <c r="A199" s="8" t="s">
        <v>1081</v>
      </c>
      <c r="B199" s="6" t="s">
        <v>337</v>
      </c>
      <c r="C199" s="7">
        <v>46038</v>
      </c>
      <c r="D199" s="9" t="str">
        <f>HYPERLINK("https://www.epingalert.org/en/Search?viewData= G/TBT/N/JPN/896"," G/TBT/N/JPN/896")</f>
        <v xml:space="preserve"> G/TBT/N/JPN/896</v>
      </c>
      <c r="E199" s="8" t="s">
        <v>1079</v>
      </c>
      <c r="F199" s="8" t="s">
        <v>1080</v>
      </c>
      <c r="H199" s="8" t="s">
        <v>41</v>
      </c>
      <c r="I199" s="8" t="s">
        <v>41</v>
      </c>
      <c r="J199" s="8" t="s">
        <v>78</v>
      </c>
      <c r="K199" s="8" t="s">
        <v>1082</v>
      </c>
      <c r="L199" s="8" t="s">
        <v>80</v>
      </c>
      <c r="M199" s="6"/>
      <c r="N199" s="7">
        <v>46098</v>
      </c>
      <c r="O199" s="7" t="s">
        <v>81</v>
      </c>
      <c r="P199" s="7" t="s">
        <v>81</v>
      </c>
      <c r="Q199" s="6" t="s">
        <v>43</v>
      </c>
      <c r="R199" s="8" t="s">
        <v>1083</v>
      </c>
      <c r="S199" t="str">
        <f>HYPERLINK("https://docs.wto.org/imrd/directdoc.asp?DDFDocuments/t/G/TBTN26/JPN896.docx", "https://docs.wto.org/imrd/directdoc.asp?DDFDocuments/t/G/TBTN26/JPN896.docx")</f>
        <v>https://docs.wto.org/imrd/directdoc.asp?DDFDocuments/t/G/TBTN26/JPN896.docx</v>
      </c>
      <c r="T199" t="str">
        <f>HYPERLINK("https://docs.wto.org/imrd/directdoc.asp?DDFDocuments/u/G/TBTN26/JPN896.docx", "https://docs.wto.org/imrd/directdoc.asp?DDFDocuments/u/G/TBTN26/JPN896.docx")</f>
        <v>https://docs.wto.org/imrd/directdoc.asp?DDFDocuments/u/G/TBTN26/JPN896.docx</v>
      </c>
      <c r="U199" t="str">
        <f>HYPERLINK("https://docs.wto.org/imrd/directdoc.asp?DDFDocuments/v/G/TBTN26/JPN896.docx", "https://docs.wto.org/imrd/directdoc.asp?DDFDocuments/v/G/TBTN26/JPN896.docx")</f>
        <v>https://docs.wto.org/imrd/directdoc.asp?DDFDocuments/v/G/TBTN26/JPN896.docx</v>
      </c>
      <c r="V199" t="s">
        <v>45</v>
      </c>
      <c r="W199" t="s">
        <v>46</v>
      </c>
      <c r="X199" t="s">
        <v>46</v>
      </c>
      <c r="Y199" t="s">
        <v>46</v>
      </c>
      <c r="Z199" t="s">
        <v>46</v>
      </c>
      <c r="AA199" t="s">
        <v>46</v>
      </c>
      <c r="AB199" t="s">
        <v>46</v>
      </c>
      <c r="AC199" s="2" t="s">
        <v>1084</v>
      </c>
      <c r="AD199" t="s">
        <v>41</v>
      </c>
      <c r="AE199" t="s">
        <v>41</v>
      </c>
      <c r="AF199" t="s">
        <v>41</v>
      </c>
      <c r="AG199" t="s">
        <v>41</v>
      </c>
      <c r="AH199" t="s">
        <v>41</v>
      </c>
      <c r="AI199" s="2" t="s">
        <v>41</v>
      </c>
    </row>
    <row r="200" spans="1:35" ht="58" x14ac:dyDescent="0.35">
      <c r="A200" s="8" t="s">
        <v>1087</v>
      </c>
      <c r="B200" s="6" t="s">
        <v>212</v>
      </c>
      <c r="C200" s="7">
        <v>46038</v>
      </c>
      <c r="D200" s="9" t="str">
        <f>HYPERLINK("https://www.epingalert.org/en/Search?viewData= G/TBT/N/BDI/710, G/TBT/N/KEN/1978, G/TBT/N/RWA/1340, G/TBT/N/TZA/1490, G/TBT/N/UGA/2309"," G/TBT/N/BDI/710, G/TBT/N/KEN/1978, G/TBT/N/RWA/1340, G/TBT/N/TZA/1490, G/TBT/N/UGA/2309")</f>
        <v xml:space="preserve"> G/TBT/N/BDI/710, G/TBT/N/KEN/1978, G/TBT/N/RWA/1340, G/TBT/N/TZA/1490, G/TBT/N/UGA/2309</v>
      </c>
      <c r="E200" s="8" t="s">
        <v>1085</v>
      </c>
      <c r="F200" s="8" t="s">
        <v>1086</v>
      </c>
      <c r="H200" s="8" t="s">
        <v>41</v>
      </c>
      <c r="I200" s="8" t="s">
        <v>1088</v>
      </c>
      <c r="J200" s="8" t="s">
        <v>203</v>
      </c>
      <c r="K200" s="8" t="s">
        <v>41</v>
      </c>
      <c r="L200" s="8" t="s">
        <v>41</v>
      </c>
      <c r="M200" s="6"/>
      <c r="N200" s="7">
        <v>46098</v>
      </c>
      <c r="O200" s="7" t="s">
        <v>81</v>
      </c>
      <c r="P200" s="7" t="s">
        <v>82</v>
      </c>
      <c r="Q200" s="6" t="s">
        <v>43</v>
      </c>
      <c r="R200" s="8" t="s">
        <v>1089</v>
      </c>
      <c r="S200" t="str">
        <f>HYPERLINK("https://docs.wto.org/imrd/directdoc.asp?DDFDocuments/t/G/TBTN26/BDI710.docx", "https://docs.wto.org/imrd/directdoc.asp?DDFDocuments/t/G/TBTN26/BDI710.docx")</f>
        <v>https://docs.wto.org/imrd/directdoc.asp?DDFDocuments/t/G/TBTN26/BDI710.docx</v>
      </c>
      <c r="T200" t="str">
        <f>HYPERLINK("https://docs.wto.org/imrd/directdoc.asp?DDFDocuments/u/G/TBTN26/BDI710.docx", "https://docs.wto.org/imrd/directdoc.asp?DDFDocuments/u/G/TBTN26/BDI710.docx")</f>
        <v>https://docs.wto.org/imrd/directdoc.asp?DDFDocuments/u/G/TBTN26/BDI710.docx</v>
      </c>
      <c r="U200" t="str">
        <f>HYPERLINK("https://docs.wto.org/imrd/directdoc.asp?DDFDocuments/v/G/TBTN26/BDI710.docx", "https://docs.wto.org/imrd/directdoc.asp?DDFDocuments/v/G/TBTN26/BDI710.docx")</f>
        <v>https://docs.wto.org/imrd/directdoc.asp?DDFDocuments/v/G/TBTN26/BDI710.docx</v>
      </c>
      <c r="V200" t="s">
        <v>45</v>
      </c>
      <c r="W200" t="s">
        <v>46</v>
      </c>
      <c r="X200" t="s">
        <v>46</v>
      </c>
      <c r="Y200" t="s">
        <v>46</v>
      </c>
      <c r="Z200" t="s">
        <v>46</v>
      </c>
      <c r="AA200" t="s">
        <v>46</v>
      </c>
      <c r="AB200" t="s">
        <v>46</v>
      </c>
      <c r="AC200" s="2" t="s">
        <v>41</v>
      </c>
      <c r="AD200" t="s">
        <v>41</v>
      </c>
      <c r="AE200" t="s">
        <v>41</v>
      </c>
      <c r="AF200" t="s">
        <v>41</v>
      </c>
      <c r="AG200" t="s">
        <v>41</v>
      </c>
      <c r="AH200" t="s">
        <v>41</v>
      </c>
      <c r="AI200" s="2" t="s">
        <v>41</v>
      </c>
    </row>
    <row r="201" spans="1:35" ht="362.5" x14ac:dyDescent="0.35">
      <c r="A201" s="8" t="s">
        <v>1092</v>
      </c>
      <c r="B201" s="6" t="s">
        <v>310</v>
      </c>
      <c r="C201" s="7">
        <v>46038</v>
      </c>
      <c r="D201" s="9" t="str">
        <f>HYPERLINK("https://www.epingalert.org/en/Search?viewData= G/TBT/N/EU/1184"," G/TBT/N/EU/1184")</f>
        <v xml:space="preserve"> G/TBT/N/EU/1184</v>
      </c>
      <c r="E201" s="8" t="s">
        <v>1090</v>
      </c>
      <c r="F201" s="8" t="s">
        <v>1091</v>
      </c>
      <c r="H201" s="8" t="s">
        <v>41</v>
      </c>
      <c r="I201" s="8" t="s">
        <v>41</v>
      </c>
      <c r="J201" s="8" t="s">
        <v>536</v>
      </c>
      <c r="K201" s="8" t="s">
        <v>1093</v>
      </c>
      <c r="L201" s="8" t="s">
        <v>41</v>
      </c>
      <c r="M201" s="6"/>
      <c r="N201" s="7">
        <v>46128</v>
      </c>
      <c r="O201" s="7" t="s">
        <v>1094</v>
      </c>
      <c r="P201" s="7" t="s">
        <v>1095</v>
      </c>
      <c r="Q201" s="6" t="s">
        <v>43</v>
      </c>
      <c r="R201" s="8" t="s">
        <v>1096</v>
      </c>
      <c r="S201" t="str">
        <f>HYPERLINK("https://docs.wto.org/imrd/directdoc.asp?DDFDocuments/t/G/TBTN26/EU1184.docx", "https://docs.wto.org/imrd/directdoc.asp?DDFDocuments/t/G/TBTN26/EU1184.docx")</f>
        <v>https://docs.wto.org/imrd/directdoc.asp?DDFDocuments/t/G/TBTN26/EU1184.docx</v>
      </c>
      <c r="T201" t="str">
        <f>HYPERLINK("https://docs.wto.org/imrd/directdoc.asp?DDFDocuments/u/G/TBTN26/EU1184.docx", "https://docs.wto.org/imrd/directdoc.asp?DDFDocuments/u/G/TBTN26/EU1184.docx")</f>
        <v>https://docs.wto.org/imrd/directdoc.asp?DDFDocuments/u/G/TBTN26/EU1184.docx</v>
      </c>
      <c r="U201" t="str">
        <f>HYPERLINK("https://docs.wto.org/imrd/directdoc.asp?DDFDocuments/v/G/TBTN26/EU1184.docx", "https://docs.wto.org/imrd/directdoc.asp?DDFDocuments/v/G/TBTN26/EU1184.docx")</f>
        <v>https://docs.wto.org/imrd/directdoc.asp?DDFDocuments/v/G/TBTN26/EU1184.docx</v>
      </c>
      <c r="V201" t="s">
        <v>45</v>
      </c>
      <c r="W201" t="s">
        <v>46</v>
      </c>
      <c r="X201" t="s">
        <v>45</v>
      </c>
      <c r="Y201" t="s">
        <v>46</v>
      </c>
      <c r="Z201" t="s">
        <v>46</v>
      </c>
      <c r="AA201" t="s">
        <v>46</v>
      </c>
      <c r="AB201" t="s">
        <v>46</v>
      </c>
      <c r="AC201" s="2" t="s">
        <v>1097</v>
      </c>
      <c r="AD201" t="s">
        <v>41</v>
      </c>
      <c r="AE201" t="s">
        <v>41</v>
      </c>
      <c r="AF201" t="s">
        <v>41</v>
      </c>
      <c r="AG201" t="s">
        <v>41</v>
      </c>
      <c r="AH201" t="s">
        <v>41</v>
      </c>
      <c r="AI201" s="2" t="s">
        <v>41</v>
      </c>
    </row>
    <row r="202" spans="1:35" ht="72.5" x14ac:dyDescent="0.35">
      <c r="A202" s="8" t="s">
        <v>1075</v>
      </c>
      <c r="B202" s="6" t="s">
        <v>176</v>
      </c>
      <c r="C202" s="7">
        <v>46038</v>
      </c>
      <c r="D202" s="9" t="str">
        <f>HYPERLINK("https://www.epingalert.org/en/Search?viewData= G/TBT/N/BDI/708, G/TBT/N/KEN/1976, G/TBT/N/RWA/1338, G/TBT/N/TZA/1488, G/TBT/N/UGA/2307"," G/TBT/N/BDI/708, G/TBT/N/KEN/1976, G/TBT/N/RWA/1338, G/TBT/N/TZA/1488, G/TBT/N/UGA/2307")</f>
        <v xml:space="preserve"> G/TBT/N/BDI/708, G/TBT/N/KEN/1976, G/TBT/N/RWA/1338, G/TBT/N/TZA/1488, G/TBT/N/UGA/2307</v>
      </c>
      <c r="E202" s="8" t="s">
        <v>1098</v>
      </c>
      <c r="F202" s="8" t="s">
        <v>1099</v>
      </c>
      <c r="H202" s="8" t="s">
        <v>41</v>
      </c>
      <c r="I202" s="8" t="s">
        <v>1076</v>
      </c>
      <c r="J202" s="8" t="s">
        <v>203</v>
      </c>
      <c r="K202" s="8" t="s">
        <v>41</v>
      </c>
      <c r="L202" s="8" t="s">
        <v>41</v>
      </c>
      <c r="M202" s="6"/>
      <c r="N202" s="7">
        <v>46098</v>
      </c>
      <c r="O202" s="7" t="s">
        <v>81</v>
      </c>
      <c r="P202" s="7" t="s">
        <v>82</v>
      </c>
      <c r="Q202" s="6" t="s">
        <v>43</v>
      </c>
      <c r="R202" s="8" t="s">
        <v>1100</v>
      </c>
      <c r="S202" t="str">
        <f>HYPERLINK("https://docs.wto.org/imrd/directdoc.asp?DDFDocuments/t/G/TBTN26/BDI708.docx", "https://docs.wto.org/imrd/directdoc.asp?DDFDocuments/t/G/TBTN26/BDI708.docx")</f>
        <v>https://docs.wto.org/imrd/directdoc.asp?DDFDocuments/t/G/TBTN26/BDI708.docx</v>
      </c>
      <c r="T202" t="str">
        <f>HYPERLINK("https://docs.wto.org/imrd/directdoc.asp?DDFDocuments/u/G/TBTN26/BDI708.docx", "https://docs.wto.org/imrd/directdoc.asp?DDFDocuments/u/G/TBTN26/BDI708.docx")</f>
        <v>https://docs.wto.org/imrd/directdoc.asp?DDFDocuments/u/G/TBTN26/BDI708.docx</v>
      </c>
      <c r="U202" t="str">
        <f>HYPERLINK("https://docs.wto.org/imrd/directdoc.asp?DDFDocuments/v/G/TBTN26/BDI708.docx", "https://docs.wto.org/imrd/directdoc.asp?DDFDocuments/v/G/TBTN26/BDI708.docx")</f>
        <v>https://docs.wto.org/imrd/directdoc.asp?DDFDocuments/v/G/TBTN26/BDI708.docx</v>
      </c>
      <c r="V202" t="s">
        <v>45</v>
      </c>
      <c r="W202" t="s">
        <v>46</v>
      </c>
      <c r="X202" t="s">
        <v>46</v>
      </c>
      <c r="Y202" t="s">
        <v>46</v>
      </c>
      <c r="Z202" t="s">
        <v>46</v>
      </c>
      <c r="AA202" t="s">
        <v>46</v>
      </c>
      <c r="AB202" t="s">
        <v>46</v>
      </c>
      <c r="AC202" s="2" t="s">
        <v>1101</v>
      </c>
      <c r="AD202" t="s">
        <v>41</v>
      </c>
      <c r="AE202" t="s">
        <v>41</v>
      </c>
      <c r="AF202" t="s">
        <v>41</v>
      </c>
      <c r="AG202" t="s">
        <v>41</v>
      </c>
      <c r="AH202" t="s">
        <v>41</v>
      </c>
      <c r="AI202" s="2" t="s">
        <v>41</v>
      </c>
    </row>
    <row r="203" spans="1:35" ht="58" x14ac:dyDescent="0.35">
      <c r="A203" s="8" t="s">
        <v>1087</v>
      </c>
      <c r="B203" s="6" t="s">
        <v>157</v>
      </c>
      <c r="C203" s="7">
        <v>46038</v>
      </c>
      <c r="D203" s="9" t="str">
        <f>HYPERLINK("https://www.epingalert.org/en/Search?viewData= G/TBT/N/BDI/710, G/TBT/N/KEN/1978, G/TBT/N/RWA/1340, G/TBT/N/TZA/1490, G/TBT/N/UGA/2309"," G/TBT/N/BDI/710, G/TBT/N/KEN/1978, G/TBT/N/RWA/1340, G/TBT/N/TZA/1490, G/TBT/N/UGA/2309")</f>
        <v xml:space="preserve"> G/TBT/N/BDI/710, G/TBT/N/KEN/1978, G/TBT/N/RWA/1340, G/TBT/N/TZA/1490, G/TBT/N/UGA/2309</v>
      </c>
      <c r="E203" s="8" t="s">
        <v>1085</v>
      </c>
      <c r="F203" s="8" t="s">
        <v>1086</v>
      </c>
      <c r="H203" s="8" t="s">
        <v>41</v>
      </c>
      <c r="I203" s="8" t="s">
        <v>1088</v>
      </c>
      <c r="J203" s="8" t="s">
        <v>203</v>
      </c>
      <c r="K203" s="8" t="s">
        <v>41</v>
      </c>
      <c r="L203" s="8" t="s">
        <v>41</v>
      </c>
      <c r="M203" s="6"/>
      <c r="N203" s="7">
        <v>46098</v>
      </c>
      <c r="O203" s="7" t="s">
        <v>81</v>
      </c>
      <c r="P203" s="7" t="s">
        <v>82</v>
      </c>
      <c r="Q203" s="6" t="s">
        <v>43</v>
      </c>
      <c r="R203" s="8" t="s">
        <v>1089</v>
      </c>
      <c r="S203" t="str">
        <f>HYPERLINK("https://docs.wto.org/imrd/directdoc.asp?DDFDocuments/t/G/TBTN26/BDI710.docx", "https://docs.wto.org/imrd/directdoc.asp?DDFDocuments/t/G/TBTN26/BDI710.docx")</f>
        <v>https://docs.wto.org/imrd/directdoc.asp?DDFDocuments/t/G/TBTN26/BDI710.docx</v>
      </c>
      <c r="T203" t="str">
        <f>HYPERLINK("https://docs.wto.org/imrd/directdoc.asp?DDFDocuments/u/G/TBTN26/BDI710.docx", "https://docs.wto.org/imrd/directdoc.asp?DDFDocuments/u/G/TBTN26/BDI710.docx")</f>
        <v>https://docs.wto.org/imrd/directdoc.asp?DDFDocuments/u/G/TBTN26/BDI710.docx</v>
      </c>
      <c r="U203" t="str">
        <f>HYPERLINK("https://docs.wto.org/imrd/directdoc.asp?DDFDocuments/v/G/TBTN26/BDI710.docx", "https://docs.wto.org/imrd/directdoc.asp?DDFDocuments/v/G/TBTN26/BDI710.docx")</f>
        <v>https://docs.wto.org/imrd/directdoc.asp?DDFDocuments/v/G/TBTN26/BDI710.docx</v>
      </c>
      <c r="V203" t="s">
        <v>45</v>
      </c>
      <c r="W203" t="s">
        <v>46</v>
      </c>
      <c r="X203" t="s">
        <v>46</v>
      </c>
      <c r="Y203" t="s">
        <v>46</v>
      </c>
      <c r="Z203" t="s">
        <v>46</v>
      </c>
      <c r="AA203" t="s">
        <v>46</v>
      </c>
      <c r="AB203" t="s">
        <v>46</v>
      </c>
      <c r="AC203" s="2" t="s">
        <v>41</v>
      </c>
      <c r="AD203" t="s">
        <v>41</v>
      </c>
      <c r="AE203" t="s">
        <v>41</v>
      </c>
      <c r="AF203" t="s">
        <v>41</v>
      </c>
      <c r="AG203" t="s">
        <v>41</v>
      </c>
      <c r="AH203" t="s">
        <v>41</v>
      </c>
      <c r="AI203" s="2" t="s">
        <v>41</v>
      </c>
    </row>
    <row r="204" spans="1:35" ht="43.5" x14ac:dyDescent="0.35">
      <c r="A204" s="8" t="s">
        <v>1075</v>
      </c>
      <c r="B204" s="6" t="s">
        <v>96</v>
      </c>
      <c r="C204" s="7">
        <v>46038</v>
      </c>
      <c r="D204" s="9" t="str">
        <f>HYPERLINK("https://www.epingalert.org/en/Search?viewData= G/TBT/N/BDI/707, G/TBT/N/KEN/1975, G/TBT/N/RWA/1337, G/TBT/N/TZA/1487, G/TBT/N/UGA/2306"," G/TBT/N/BDI/707, G/TBT/N/KEN/1975, G/TBT/N/RWA/1337, G/TBT/N/TZA/1487, G/TBT/N/UGA/2306")</f>
        <v xml:space="preserve"> G/TBT/N/BDI/707, G/TBT/N/KEN/1975, G/TBT/N/RWA/1337, G/TBT/N/TZA/1487, G/TBT/N/UGA/2306</v>
      </c>
      <c r="E204" s="8" t="s">
        <v>1073</v>
      </c>
      <c r="F204" s="8" t="s">
        <v>1074</v>
      </c>
      <c r="H204" s="8" t="s">
        <v>41</v>
      </c>
      <c r="I204" s="8" t="s">
        <v>1076</v>
      </c>
      <c r="J204" s="8" t="s">
        <v>203</v>
      </c>
      <c r="K204" s="8" t="s">
        <v>41</v>
      </c>
      <c r="L204" s="8" t="s">
        <v>41</v>
      </c>
      <c r="M204" s="6"/>
      <c r="N204" s="7">
        <v>46098</v>
      </c>
      <c r="O204" s="7" t="s">
        <v>81</v>
      </c>
      <c r="P204" s="7" t="s">
        <v>82</v>
      </c>
      <c r="Q204" s="6" t="s">
        <v>43</v>
      </c>
      <c r="R204" s="8" t="s">
        <v>1077</v>
      </c>
      <c r="S204" t="str">
        <f>HYPERLINK("https://docs.wto.org/imrd/directdoc.asp?DDFDocuments/t/G/TBTN26/BDI707.docx", "https://docs.wto.org/imrd/directdoc.asp?DDFDocuments/t/G/TBTN26/BDI707.docx")</f>
        <v>https://docs.wto.org/imrd/directdoc.asp?DDFDocuments/t/G/TBTN26/BDI707.docx</v>
      </c>
      <c r="T204" t="str">
        <f>HYPERLINK("https://docs.wto.org/imrd/directdoc.asp?DDFDocuments/u/G/TBTN26/BDI707.docx", "https://docs.wto.org/imrd/directdoc.asp?DDFDocuments/u/G/TBTN26/BDI707.docx")</f>
        <v>https://docs.wto.org/imrd/directdoc.asp?DDFDocuments/u/G/TBTN26/BDI707.docx</v>
      </c>
      <c r="U204" t="str">
        <f>HYPERLINK("https://docs.wto.org/imrd/directdoc.asp?DDFDocuments/v/G/TBTN26/BDI707.docx", "https://docs.wto.org/imrd/directdoc.asp?DDFDocuments/v/G/TBTN26/BDI707.docx")</f>
        <v>https://docs.wto.org/imrd/directdoc.asp?DDFDocuments/v/G/TBTN26/BDI707.docx</v>
      </c>
      <c r="V204" t="s">
        <v>45</v>
      </c>
      <c r="W204" t="s">
        <v>46</v>
      </c>
      <c r="X204" t="s">
        <v>46</v>
      </c>
      <c r="Y204" t="s">
        <v>46</v>
      </c>
      <c r="Z204" t="s">
        <v>46</v>
      </c>
      <c r="AA204" t="s">
        <v>46</v>
      </c>
      <c r="AB204" t="s">
        <v>46</v>
      </c>
      <c r="AC204" s="2" t="s">
        <v>1078</v>
      </c>
      <c r="AD204" t="s">
        <v>41</v>
      </c>
      <c r="AE204" t="s">
        <v>41</v>
      </c>
      <c r="AF204" t="s">
        <v>41</v>
      </c>
      <c r="AG204" t="s">
        <v>41</v>
      </c>
      <c r="AH204" t="s">
        <v>41</v>
      </c>
      <c r="AI204" s="2" t="s">
        <v>41</v>
      </c>
    </row>
    <row r="205" spans="1:35" ht="43.5" x14ac:dyDescent="0.35">
      <c r="A205" s="8" t="s">
        <v>1104</v>
      </c>
      <c r="B205" s="6" t="s">
        <v>167</v>
      </c>
      <c r="C205" s="7">
        <v>46038</v>
      </c>
      <c r="D205" s="9" t="str">
        <f>HYPERLINK("https://www.epingalert.org/en/Search?viewData= G/TBT/N/BDI/711, G/TBT/N/KEN/1979, G/TBT/N/RWA/1341, G/TBT/N/TZA/1491, G/TBT/N/UGA/2310"," G/TBT/N/BDI/711, G/TBT/N/KEN/1979, G/TBT/N/RWA/1341, G/TBT/N/TZA/1491, G/TBT/N/UGA/2310")</f>
        <v xml:space="preserve"> G/TBT/N/BDI/711, G/TBT/N/KEN/1979, G/TBT/N/RWA/1341, G/TBT/N/TZA/1491, G/TBT/N/UGA/2310</v>
      </c>
      <c r="E205" s="8" t="s">
        <v>1102</v>
      </c>
      <c r="F205" s="8" t="s">
        <v>1103</v>
      </c>
      <c r="H205" s="8" t="s">
        <v>41</v>
      </c>
      <c r="I205" s="8" t="s">
        <v>1105</v>
      </c>
      <c r="J205" s="8" t="s">
        <v>203</v>
      </c>
      <c r="K205" s="8" t="s">
        <v>41</v>
      </c>
      <c r="L205" s="8" t="s">
        <v>41</v>
      </c>
      <c r="M205" s="6"/>
      <c r="N205" s="7">
        <v>46098</v>
      </c>
      <c r="O205" s="7" t="s">
        <v>81</v>
      </c>
      <c r="P205" s="7" t="s">
        <v>82</v>
      </c>
      <c r="Q205" s="6" t="s">
        <v>43</v>
      </c>
      <c r="R205" s="8" t="s">
        <v>1106</v>
      </c>
      <c r="S205" t="str">
        <f>HYPERLINK("https://docs.wto.org/imrd/directdoc.asp?DDFDocuments/t/G/TBTN26/BDI711.docx", "https://docs.wto.org/imrd/directdoc.asp?DDFDocuments/t/G/TBTN26/BDI711.docx")</f>
        <v>https://docs.wto.org/imrd/directdoc.asp?DDFDocuments/t/G/TBTN26/BDI711.docx</v>
      </c>
      <c r="T205" t="str">
        <f>HYPERLINK("https://docs.wto.org/imrd/directdoc.asp?DDFDocuments/u/G/TBTN26/BDI711.docx", "https://docs.wto.org/imrd/directdoc.asp?DDFDocuments/u/G/TBTN26/BDI711.docx")</f>
        <v>https://docs.wto.org/imrd/directdoc.asp?DDFDocuments/u/G/TBTN26/BDI711.docx</v>
      </c>
      <c r="U205" t="str">
        <f>HYPERLINK("https://docs.wto.org/imrd/directdoc.asp?DDFDocuments/v/G/TBTN26/BDI711.docx", "https://docs.wto.org/imrd/directdoc.asp?DDFDocuments/v/G/TBTN26/BDI711.docx")</f>
        <v>https://docs.wto.org/imrd/directdoc.asp?DDFDocuments/v/G/TBTN26/BDI711.docx</v>
      </c>
      <c r="V205" t="s">
        <v>45</v>
      </c>
      <c r="W205" t="s">
        <v>46</v>
      </c>
      <c r="X205" t="s">
        <v>46</v>
      </c>
      <c r="Y205" t="s">
        <v>46</v>
      </c>
      <c r="Z205" t="s">
        <v>46</v>
      </c>
      <c r="AA205" t="s">
        <v>46</v>
      </c>
      <c r="AB205" t="s">
        <v>46</v>
      </c>
      <c r="AC205" s="2" t="s">
        <v>41</v>
      </c>
      <c r="AD205" t="s">
        <v>41</v>
      </c>
      <c r="AE205" t="s">
        <v>41</v>
      </c>
      <c r="AF205" t="s">
        <v>41</v>
      </c>
      <c r="AG205" t="s">
        <v>41</v>
      </c>
      <c r="AH205" t="s">
        <v>41</v>
      </c>
      <c r="AI205" s="2" t="s">
        <v>41</v>
      </c>
    </row>
    <row r="206" spans="1:35" ht="58" x14ac:dyDescent="0.35">
      <c r="A206" s="8" t="s">
        <v>1087</v>
      </c>
      <c r="B206" s="6" t="s">
        <v>176</v>
      </c>
      <c r="C206" s="7">
        <v>46038</v>
      </c>
      <c r="D206" s="9" t="str">
        <f>HYPERLINK("https://www.epingalert.org/en/Search?viewData= G/TBT/N/BDI/710, G/TBT/N/KEN/1978, G/TBT/N/RWA/1340, G/TBT/N/TZA/1490, G/TBT/N/UGA/2309"," G/TBT/N/BDI/710, G/TBT/N/KEN/1978, G/TBT/N/RWA/1340, G/TBT/N/TZA/1490, G/TBT/N/UGA/2309")</f>
        <v xml:space="preserve"> G/TBT/N/BDI/710, G/TBT/N/KEN/1978, G/TBT/N/RWA/1340, G/TBT/N/TZA/1490, G/TBT/N/UGA/2309</v>
      </c>
      <c r="E206" s="8" t="s">
        <v>1085</v>
      </c>
      <c r="F206" s="8" t="s">
        <v>1086</v>
      </c>
      <c r="H206" s="8" t="s">
        <v>41</v>
      </c>
      <c r="I206" s="8" t="s">
        <v>1088</v>
      </c>
      <c r="J206" s="8" t="s">
        <v>203</v>
      </c>
      <c r="K206" s="8" t="s">
        <v>41</v>
      </c>
      <c r="L206" s="8" t="s">
        <v>41</v>
      </c>
      <c r="M206" s="6"/>
      <c r="N206" s="7">
        <v>46098</v>
      </c>
      <c r="O206" s="7" t="s">
        <v>81</v>
      </c>
      <c r="P206" s="7" t="s">
        <v>82</v>
      </c>
      <c r="Q206" s="6" t="s">
        <v>43</v>
      </c>
      <c r="R206" s="8" t="s">
        <v>1089</v>
      </c>
      <c r="S206" t="str">
        <f>HYPERLINK("https://docs.wto.org/imrd/directdoc.asp?DDFDocuments/t/G/TBTN26/BDI710.docx", "https://docs.wto.org/imrd/directdoc.asp?DDFDocuments/t/G/TBTN26/BDI710.docx")</f>
        <v>https://docs.wto.org/imrd/directdoc.asp?DDFDocuments/t/G/TBTN26/BDI710.docx</v>
      </c>
      <c r="T206" t="str">
        <f>HYPERLINK("https://docs.wto.org/imrd/directdoc.asp?DDFDocuments/u/G/TBTN26/BDI710.docx", "https://docs.wto.org/imrd/directdoc.asp?DDFDocuments/u/G/TBTN26/BDI710.docx")</f>
        <v>https://docs.wto.org/imrd/directdoc.asp?DDFDocuments/u/G/TBTN26/BDI710.docx</v>
      </c>
      <c r="U206" t="str">
        <f>HYPERLINK("https://docs.wto.org/imrd/directdoc.asp?DDFDocuments/v/G/TBTN26/BDI710.docx", "https://docs.wto.org/imrd/directdoc.asp?DDFDocuments/v/G/TBTN26/BDI710.docx")</f>
        <v>https://docs.wto.org/imrd/directdoc.asp?DDFDocuments/v/G/TBTN26/BDI710.docx</v>
      </c>
      <c r="V206" t="s">
        <v>45</v>
      </c>
      <c r="W206" t="s">
        <v>46</v>
      </c>
      <c r="X206" t="s">
        <v>46</v>
      </c>
      <c r="Y206" t="s">
        <v>46</v>
      </c>
      <c r="Z206" t="s">
        <v>46</v>
      </c>
      <c r="AA206" t="s">
        <v>46</v>
      </c>
      <c r="AB206" t="s">
        <v>46</v>
      </c>
      <c r="AC206" s="2" t="s">
        <v>41</v>
      </c>
      <c r="AD206" t="s">
        <v>41</v>
      </c>
      <c r="AE206" t="s">
        <v>41</v>
      </c>
      <c r="AF206" t="s">
        <v>41</v>
      </c>
      <c r="AG206" t="s">
        <v>41</v>
      </c>
      <c r="AH206" t="s">
        <v>41</v>
      </c>
      <c r="AI206" s="2" t="s">
        <v>41</v>
      </c>
    </row>
    <row r="207" spans="1:35" ht="43.5" x14ac:dyDescent="0.35">
      <c r="A207" s="8" t="s">
        <v>1104</v>
      </c>
      <c r="B207" s="6" t="s">
        <v>157</v>
      </c>
      <c r="C207" s="7">
        <v>46038</v>
      </c>
      <c r="D207" s="9" t="str">
        <f>HYPERLINK("https://www.epingalert.org/en/Search?viewData= G/TBT/N/BDI/711, G/TBT/N/KEN/1979, G/TBT/N/RWA/1341, G/TBT/N/TZA/1491, G/TBT/N/UGA/2310"," G/TBT/N/BDI/711, G/TBT/N/KEN/1979, G/TBT/N/RWA/1341, G/TBT/N/TZA/1491, G/TBT/N/UGA/2310")</f>
        <v xml:space="preserve"> G/TBT/N/BDI/711, G/TBT/N/KEN/1979, G/TBT/N/RWA/1341, G/TBT/N/TZA/1491, G/TBT/N/UGA/2310</v>
      </c>
      <c r="E207" s="8" t="s">
        <v>1102</v>
      </c>
      <c r="F207" s="8" t="s">
        <v>1103</v>
      </c>
      <c r="H207" s="8" t="s">
        <v>41</v>
      </c>
      <c r="I207" s="8" t="s">
        <v>1105</v>
      </c>
      <c r="J207" s="8" t="s">
        <v>203</v>
      </c>
      <c r="K207" s="8" t="s">
        <v>41</v>
      </c>
      <c r="L207" s="8" t="s">
        <v>41</v>
      </c>
      <c r="M207" s="6"/>
      <c r="N207" s="7">
        <v>46098</v>
      </c>
      <c r="O207" s="7" t="s">
        <v>81</v>
      </c>
      <c r="P207" s="7" t="s">
        <v>82</v>
      </c>
      <c r="Q207" s="6" t="s">
        <v>43</v>
      </c>
      <c r="R207" s="8" t="s">
        <v>1106</v>
      </c>
      <c r="S207" t="str">
        <f>HYPERLINK("https://docs.wto.org/imrd/directdoc.asp?DDFDocuments/t/G/TBTN26/BDI711.docx", "https://docs.wto.org/imrd/directdoc.asp?DDFDocuments/t/G/TBTN26/BDI711.docx")</f>
        <v>https://docs.wto.org/imrd/directdoc.asp?DDFDocuments/t/G/TBTN26/BDI711.docx</v>
      </c>
      <c r="T207" t="str">
        <f>HYPERLINK("https://docs.wto.org/imrd/directdoc.asp?DDFDocuments/u/G/TBTN26/BDI711.docx", "https://docs.wto.org/imrd/directdoc.asp?DDFDocuments/u/G/TBTN26/BDI711.docx")</f>
        <v>https://docs.wto.org/imrd/directdoc.asp?DDFDocuments/u/G/TBTN26/BDI711.docx</v>
      </c>
      <c r="U207" t="str">
        <f>HYPERLINK("https://docs.wto.org/imrd/directdoc.asp?DDFDocuments/v/G/TBTN26/BDI711.docx", "https://docs.wto.org/imrd/directdoc.asp?DDFDocuments/v/G/TBTN26/BDI711.docx")</f>
        <v>https://docs.wto.org/imrd/directdoc.asp?DDFDocuments/v/G/TBTN26/BDI711.docx</v>
      </c>
      <c r="V207" t="s">
        <v>45</v>
      </c>
      <c r="W207" t="s">
        <v>46</v>
      </c>
      <c r="X207" t="s">
        <v>46</v>
      </c>
      <c r="Y207" t="s">
        <v>46</v>
      </c>
      <c r="Z207" t="s">
        <v>46</v>
      </c>
      <c r="AA207" t="s">
        <v>46</v>
      </c>
      <c r="AB207" t="s">
        <v>46</v>
      </c>
      <c r="AC207" s="2" t="s">
        <v>41</v>
      </c>
      <c r="AD207" t="s">
        <v>41</v>
      </c>
      <c r="AE207" t="s">
        <v>41</v>
      </c>
      <c r="AF207" t="s">
        <v>41</v>
      </c>
      <c r="AG207" t="s">
        <v>41</v>
      </c>
      <c r="AH207" t="s">
        <v>41</v>
      </c>
      <c r="AI207" s="2" t="s">
        <v>41</v>
      </c>
    </row>
    <row r="208" spans="1:35" ht="43.5" x14ac:dyDescent="0.35">
      <c r="A208" s="8" t="s">
        <v>1104</v>
      </c>
      <c r="B208" s="6" t="s">
        <v>176</v>
      </c>
      <c r="C208" s="7">
        <v>46038</v>
      </c>
      <c r="D208" s="9" t="str">
        <f>HYPERLINK("https://www.epingalert.org/en/Search?viewData= G/TBT/N/BDI/711, G/TBT/N/KEN/1979, G/TBT/N/RWA/1341, G/TBT/N/TZA/1491, G/TBT/N/UGA/2310"," G/TBT/N/BDI/711, G/TBT/N/KEN/1979, G/TBT/N/RWA/1341, G/TBT/N/TZA/1491, G/TBT/N/UGA/2310")</f>
        <v xml:space="preserve"> G/TBT/N/BDI/711, G/TBT/N/KEN/1979, G/TBT/N/RWA/1341, G/TBT/N/TZA/1491, G/TBT/N/UGA/2310</v>
      </c>
      <c r="E208" s="8" t="s">
        <v>1102</v>
      </c>
      <c r="F208" s="8" t="s">
        <v>1103</v>
      </c>
      <c r="H208" s="8" t="s">
        <v>41</v>
      </c>
      <c r="I208" s="8" t="s">
        <v>1105</v>
      </c>
      <c r="J208" s="8" t="s">
        <v>203</v>
      </c>
      <c r="K208" s="8" t="s">
        <v>41</v>
      </c>
      <c r="L208" s="8" t="s">
        <v>41</v>
      </c>
      <c r="M208" s="6"/>
      <c r="N208" s="7">
        <v>46098</v>
      </c>
      <c r="O208" s="7" t="s">
        <v>81</v>
      </c>
      <c r="P208" s="7" t="s">
        <v>82</v>
      </c>
      <c r="Q208" s="6" t="s">
        <v>43</v>
      </c>
      <c r="R208" s="8" t="s">
        <v>1106</v>
      </c>
      <c r="S208" t="str">
        <f>HYPERLINK("https://docs.wto.org/imrd/directdoc.asp?DDFDocuments/t/G/TBTN26/BDI711.docx", "https://docs.wto.org/imrd/directdoc.asp?DDFDocuments/t/G/TBTN26/BDI711.docx")</f>
        <v>https://docs.wto.org/imrd/directdoc.asp?DDFDocuments/t/G/TBTN26/BDI711.docx</v>
      </c>
      <c r="T208" t="str">
        <f>HYPERLINK("https://docs.wto.org/imrd/directdoc.asp?DDFDocuments/u/G/TBTN26/BDI711.docx", "https://docs.wto.org/imrd/directdoc.asp?DDFDocuments/u/G/TBTN26/BDI711.docx")</f>
        <v>https://docs.wto.org/imrd/directdoc.asp?DDFDocuments/u/G/TBTN26/BDI711.docx</v>
      </c>
      <c r="U208" t="str">
        <f>HYPERLINK("https://docs.wto.org/imrd/directdoc.asp?DDFDocuments/v/G/TBTN26/BDI711.docx", "https://docs.wto.org/imrd/directdoc.asp?DDFDocuments/v/G/TBTN26/BDI711.docx")</f>
        <v>https://docs.wto.org/imrd/directdoc.asp?DDFDocuments/v/G/TBTN26/BDI711.docx</v>
      </c>
      <c r="V208" t="s">
        <v>45</v>
      </c>
      <c r="W208" t="s">
        <v>46</v>
      </c>
      <c r="X208" t="s">
        <v>46</v>
      </c>
      <c r="Y208" t="s">
        <v>46</v>
      </c>
      <c r="Z208" t="s">
        <v>46</v>
      </c>
      <c r="AA208" t="s">
        <v>46</v>
      </c>
      <c r="AB208" t="s">
        <v>46</v>
      </c>
      <c r="AC208" s="2" t="s">
        <v>41</v>
      </c>
      <c r="AD208" t="s">
        <v>41</v>
      </c>
      <c r="AE208" t="s">
        <v>41</v>
      </c>
      <c r="AF208" t="s">
        <v>41</v>
      </c>
      <c r="AG208" t="s">
        <v>41</v>
      </c>
      <c r="AH208" t="s">
        <v>41</v>
      </c>
      <c r="AI208" s="2" t="s">
        <v>41</v>
      </c>
    </row>
    <row r="209" spans="1:35" ht="72.5" x14ac:dyDescent="0.35">
      <c r="A209" s="8" t="s">
        <v>1075</v>
      </c>
      <c r="B209" s="6" t="s">
        <v>167</v>
      </c>
      <c r="C209" s="7">
        <v>46038</v>
      </c>
      <c r="D209" s="9" t="str">
        <f>HYPERLINK("https://www.epingalert.org/en/Search?viewData= G/TBT/N/BDI/708, G/TBT/N/KEN/1976, G/TBT/N/RWA/1338, G/TBT/N/TZA/1488, G/TBT/N/UGA/2307"," G/TBT/N/BDI/708, G/TBT/N/KEN/1976, G/TBT/N/RWA/1338, G/TBT/N/TZA/1488, G/TBT/N/UGA/2307")</f>
        <v xml:space="preserve"> G/TBT/N/BDI/708, G/TBT/N/KEN/1976, G/TBT/N/RWA/1338, G/TBT/N/TZA/1488, G/TBT/N/UGA/2307</v>
      </c>
      <c r="E209" s="8" t="s">
        <v>1098</v>
      </c>
      <c r="F209" s="8" t="s">
        <v>1099</v>
      </c>
      <c r="H209" s="8" t="s">
        <v>41</v>
      </c>
      <c r="I209" s="8" t="s">
        <v>1076</v>
      </c>
      <c r="J209" s="8" t="s">
        <v>203</v>
      </c>
      <c r="K209" s="8" t="s">
        <v>41</v>
      </c>
      <c r="L209" s="8" t="s">
        <v>41</v>
      </c>
      <c r="M209" s="6"/>
      <c r="N209" s="7">
        <v>46098</v>
      </c>
      <c r="O209" s="7" t="s">
        <v>81</v>
      </c>
      <c r="P209" s="7" t="s">
        <v>82</v>
      </c>
      <c r="Q209" s="6" t="s">
        <v>43</v>
      </c>
      <c r="R209" s="8" t="s">
        <v>1100</v>
      </c>
      <c r="S209" t="str">
        <f>HYPERLINK("https://docs.wto.org/imrd/directdoc.asp?DDFDocuments/t/G/TBTN26/BDI708.docx", "https://docs.wto.org/imrd/directdoc.asp?DDFDocuments/t/G/TBTN26/BDI708.docx")</f>
        <v>https://docs.wto.org/imrd/directdoc.asp?DDFDocuments/t/G/TBTN26/BDI708.docx</v>
      </c>
      <c r="T209" t="str">
        <f>HYPERLINK("https://docs.wto.org/imrd/directdoc.asp?DDFDocuments/u/G/TBTN26/BDI708.docx", "https://docs.wto.org/imrd/directdoc.asp?DDFDocuments/u/G/TBTN26/BDI708.docx")</f>
        <v>https://docs.wto.org/imrd/directdoc.asp?DDFDocuments/u/G/TBTN26/BDI708.docx</v>
      </c>
      <c r="U209" t="str">
        <f>HYPERLINK("https://docs.wto.org/imrd/directdoc.asp?DDFDocuments/v/G/TBTN26/BDI708.docx", "https://docs.wto.org/imrd/directdoc.asp?DDFDocuments/v/G/TBTN26/BDI708.docx")</f>
        <v>https://docs.wto.org/imrd/directdoc.asp?DDFDocuments/v/G/TBTN26/BDI708.docx</v>
      </c>
      <c r="V209" t="s">
        <v>45</v>
      </c>
      <c r="W209" t="s">
        <v>46</v>
      </c>
      <c r="X209" t="s">
        <v>46</v>
      </c>
      <c r="Y209" t="s">
        <v>46</v>
      </c>
      <c r="Z209" t="s">
        <v>46</v>
      </c>
      <c r="AA209" t="s">
        <v>46</v>
      </c>
      <c r="AB209" t="s">
        <v>46</v>
      </c>
      <c r="AC209" s="2" t="s">
        <v>1101</v>
      </c>
      <c r="AD209" t="s">
        <v>41</v>
      </c>
      <c r="AE209" t="s">
        <v>41</v>
      </c>
      <c r="AF209" t="s">
        <v>41</v>
      </c>
      <c r="AG209" t="s">
        <v>41</v>
      </c>
      <c r="AH209" t="s">
        <v>41</v>
      </c>
      <c r="AI209" s="2" t="s">
        <v>41</v>
      </c>
    </row>
    <row r="210" spans="1:35" ht="43.5" x14ac:dyDescent="0.35">
      <c r="A210" s="8" t="s">
        <v>1109</v>
      </c>
      <c r="B210" s="6" t="s">
        <v>176</v>
      </c>
      <c r="C210" s="7">
        <v>46038</v>
      </c>
      <c r="D210" s="9" t="str">
        <f>HYPERLINK("https://www.epingalert.org/en/Search?viewData= G/TBT/N/BDI/709, G/TBT/N/KEN/1977, G/TBT/N/RWA/1339, G/TBT/N/TZA/1489, G/TBT/N/UGA/2308"," G/TBT/N/BDI/709, G/TBT/N/KEN/1977, G/TBT/N/RWA/1339, G/TBT/N/TZA/1489, G/TBT/N/UGA/2308")</f>
        <v xml:space="preserve"> G/TBT/N/BDI/709, G/TBT/N/KEN/1977, G/TBT/N/RWA/1339, G/TBT/N/TZA/1489, G/TBT/N/UGA/2308</v>
      </c>
      <c r="E210" s="8" t="s">
        <v>1107</v>
      </c>
      <c r="F210" s="8" t="s">
        <v>1108</v>
      </c>
      <c r="H210" s="8" t="s">
        <v>41</v>
      </c>
      <c r="I210" s="8" t="s">
        <v>1110</v>
      </c>
      <c r="J210" s="8" t="s">
        <v>203</v>
      </c>
      <c r="K210" s="8" t="s">
        <v>41</v>
      </c>
      <c r="L210" s="8" t="s">
        <v>41</v>
      </c>
      <c r="M210" s="6"/>
      <c r="N210" s="7">
        <v>46098</v>
      </c>
      <c r="O210" s="7" t="s">
        <v>81</v>
      </c>
      <c r="P210" s="7" t="s">
        <v>82</v>
      </c>
      <c r="Q210" s="6" t="s">
        <v>43</v>
      </c>
      <c r="R210" s="8" t="s">
        <v>1111</v>
      </c>
      <c r="S210" t="str">
        <f>HYPERLINK("https://docs.wto.org/imrd/directdoc.asp?DDFDocuments/t/G/TBTN26/BDI709.docx", "https://docs.wto.org/imrd/directdoc.asp?DDFDocuments/t/G/TBTN26/BDI709.docx")</f>
        <v>https://docs.wto.org/imrd/directdoc.asp?DDFDocuments/t/G/TBTN26/BDI709.docx</v>
      </c>
      <c r="T210" t="str">
        <f>HYPERLINK("https://docs.wto.org/imrd/directdoc.asp?DDFDocuments/u/G/TBTN26/BDI709.docx", "https://docs.wto.org/imrd/directdoc.asp?DDFDocuments/u/G/TBTN26/BDI709.docx")</f>
        <v>https://docs.wto.org/imrd/directdoc.asp?DDFDocuments/u/G/TBTN26/BDI709.docx</v>
      </c>
      <c r="U210" t="str">
        <f>HYPERLINK("https://docs.wto.org/imrd/directdoc.asp?DDFDocuments/v/G/TBTN26/BDI709.docx", "https://docs.wto.org/imrd/directdoc.asp?DDFDocuments/v/G/TBTN26/BDI709.docx")</f>
        <v>https://docs.wto.org/imrd/directdoc.asp?DDFDocuments/v/G/TBTN26/BDI709.docx</v>
      </c>
      <c r="V210" t="s">
        <v>45</v>
      </c>
      <c r="W210" t="s">
        <v>46</v>
      </c>
      <c r="X210" t="s">
        <v>46</v>
      </c>
      <c r="Y210" t="s">
        <v>46</v>
      </c>
      <c r="Z210" t="s">
        <v>46</v>
      </c>
      <c r="AA210" t="s">
        <v>46</v>
      </c>
      <c r="AB210" t="s">
        <v>46</v>
      </c>
      <c r="AC210" s="2" t="s">
        <v>1112</v>
      </c>
      <c r="AD210" t="s">
        <v>41</v>
      </c>
      <c r="AE210" t="s">
        <v>41</v>
      </c>
      <c r="AF210" t="s">
        <v>41</v>
      </c>
      <c r="AG210" t="s">
        <v>41</v>
      </c>
      <c r="AH210" t="s">
        <v>41</v>
      </c>
      <c r="AI210" s="2" t="s">
        <v>41</v>
      </c>
    </row>
    <row r="211" spans="1:35" ht="58" x14ac:dyDescent="0.35">
      <c r="A211" s="8" t="s">
        <v>1087</v>
      </c>
      <c r="B211" s="6" t="s">
        <v>96</v>
      </c>
      <c r="C211" s="7">
        <v>46038</v>
      </c>
      <c r="D211" s="9" t="str">
        <f>HYPERLINK("https://www.epingalert.org/en/Search?viewData= G/TBT/N/BDI/710, G/TBT/N/KEN/1978, G/TBT/N/RWA/1340, G/TBT/N/TZA/1490, G/TBT/N/UGA/2309"," G/TBT/N/BDI/710, G/TBT/N/KEN/1978, G/TBT/N/RWA/1340, G/TBT/N/TZA/1490, G/TBT/N/UGA/2309")</f>
        <v xml:space="preserve"> G/TBT/N/BDI/710, G/TBT/N/KEN/1978, G/TBT/N/RWA/1340, G/TBT/N/TZA/1490, G/TBT/N/UGA/2309</v>
      </c>
      <c r="E211" s="8" t="s">
        <v>1085</v>
      </c>
      <c r="F211" s="8" t="s">
        <v>1086</v>
      </c>
      <c r="H211" s="8" t="s">
        <v>41</v>
      </c>
      <c r="I211" s="8" t="s">
        <v>1088</v>
      </c>
      <c r="J211" s="8" t="s">
        <v>203</v>
      </c>
      <c r="K211" s="8" t="s">
        <v>41</v>
      </c>
      <c r="L211" s="8" t="s">
        <v>41</v>
      </c>
      <c r="M211" s="6"/>
      <c r="N211" s="7">
        <v>46098</v>
      </c>
      <c r="O211" s="7" t="s">
        <v>81</v>
      </c>
      <c r="P211" s="7" t="s">
        <v>82</v>
      </c>
      <c r="Q211" s="6" t="s">
        <v>43</v>
      </c>
      <c r="R211" s="8" t="s">
        <v>1089</v>
      </c>
      <c r="S211" t="str">
        <f>HYPERLINK("https://docs.wto.org/imrd/directdoc.asp?DDFDocuments/t/G/TBTN26/BDI710.docx", "https://docs.wto.org/imrd/directdoc.asp?DDFDocuments/t/G/TBTN26/BDI710.docx")</f>
        <v>https://docs.wto.org/imrd/directdoc.asp?DDFDocuments/t/G/TBTN26/BDI710.docx</v>
      </c>
      <c r="T211" t="str">
        <f>HYPERLINK("https://docs.wto.org/imrd/directdoc.asp?DDFDocuments/u/G/TBTN26/BDI710.docx", "https://docs.wto.org/imrd/directdoc.asp?DDFDocuments/u/G/TBTN26/BDI710.docx")</f>
        <v>https://docs.wto.org/imrd/directdoc.asp?DDFDocuments/u/G/TBTN26/BDI710.docx</v>
      </c>
      <c r="U211" t="str">
        <f>HYPERLINK("https://docs.wto.org/imrd/directdoc.asp?DDFDocuments/v/G/TBTN26/BDI710.docx", "https://docs.wto.org/imrd/directdoc.asp?DDFDocuments/v/G/TBTN26/BDI710.docx")</f>
        <v>https://docs.wto.org/imrd/directdoc.asp?DDFDocuments/v/G/TBTN26/BDI710.docx</v>
      </c>
      <c r="V211" t="s">
        <v>45</v>
      </c>
      <c r="W211" t="s">
        <v>46</v>
      </c>
      <c r="X211" t="s">
        <v>46</v>
      </c>
      <c r="Y211" t="s">
        <v>46</v>
      </c>
      <c r="Z211" t="s">
        <v>46</v>
      </c>
      <c r="AA211" t="s">
        <v>46</v>
      </c>
      <c r="AB211" t="s">
        <v>46</v>
      </c>
      <c r="AC211" s="2" t="s">
        <v>41</v>
      </c>
      <c r="AD211" t="s">
        <v>41</v>
      </c>
      <c r="AE211" t="s">
        <v>41</v>
      </c>
      <c r="AF211" t="s">
        <v>41</v>
      </c>
      <c r="AG211" t="s">
        <v>41</v>
      </c>
      <c r="AH211" t="s">
        <v>41</v>
      </c>
      <c r="AI211" s="2" t="s">
        <v>41</v>
      </c>
    </row>
    <row r="212" spans="1:35" ht="409.5" x14ac:dyDescent="0.35">
      <c r="A212" s="8" t="s">
        <v>1116</v>
      </c>
      <c r="B212" s="6" t="s">
        <v>1113</v>
      </c>
      <c r="C212" s="7">
        <v>46038</v>
      </c>
      <c r="D212" s="9" t="str">
        <f>HYPERLINK("https://www.epingalert.org/en/Search?viewData= G/TBT/N/ISR/1410"," G/TBT/N/ISR/1410")</f>
        <v xml:space="preserve"> G/TBT/N/ISR/1410</v>
      </c>
      <c r="E212" s="8" t="s">
        <v>1114</v>
      </c>
      <c r="F212" s="8" t="s">
        <v>1115</v>
      </c>
      <c r="H212" s="8" t="s">
        <v>1117</v>
      </c>
      <c r="I212" s="8" t="s">
        <v>488</v>
      </c>
      <c r="J212" s="8" t="s">
        <v>52</v>
      </c>
      <c r="K212" s="8" t="s">
        <v>1118</v>
      </c>
      <c r="L212" s="8" t="s">
        <v>102</v>
      </c>
      <c r="M212" s="6"/>
      <c r="N212" s="7">
        <v>46098</v>
      </c>
      <c r="O212" s="7" t="s">
        <v>81</v>
      </c>
      <c r="P212" s="7">
        <v>46266</v>
      </c>
      <c r="Q212" s="6" t="s">
        <v>43</v>
      </c>
      <c r="R212" s="8" t="s">
        <v>1119</v>
      </c>
      <c r="S212" t="str">
        <f>HYPERLINK("https://docs.wto.org/imrd/directdoc.asp?DDFDocuments/t/G/TBTN26/ISR1410.docx", "https://docs.wto.org/imrd/directdoc.asp?DDFDocuments/t/G/TBTN26/ISR1410.docx")</f>
        <v>https://docs.wto.org/imrd/directdoc.asp?DDFDocuments/t/G/TBTN26/ISR1410.docx</v>
      </c>
      <c r="T212" t="str">
        <f>HYPERLINK("https://docs.wto.org/imrd/directdoc.asp?DDFDocuments/u/G/TBTN26/ISR1410.docx", "https://docs.wto.org/imrd/directdoc.asp?DDFDocuments/u/G/TBTN26/ISR1410.docx")</f>
        <v>https://docs.wto.org/imrd/directdoc.asp?DDFDocuments/u/G/TBTN26/ISR1410.docx</v>
      </c>
      <c r="U212" t="str">
        <f>HYPERLINK("https://docs.wto.org/imrd/directdoc.asp?DDFDocuments/v/G/TBTN26/ISR1410.docx", "https://docs.wto.org/imrd/directdoc.asp?DDFDocuments/v/G/TBTN26/ISR1410.docx")</f>
        <v>https://docs.wto.org/imrd/directdoc.asp?DDFDocuments/v/G/TBTN26/ISR1410.docx</v>
      </c>
      <c r="V212" t="s">
        <v>45</v>
      </c>
      <c r="W212" t="s">
        <v>46</v>
      </c>
      <c r="X212" t="s">
        <v>46</v>
      </c>
      <c r="Y212" t="s">
        <v>46</v>
      </c>
      <c r="Z212" t="s">
        <v>46</v>
      </c>
      <c r="AA212" t="s">
        <v>46</v>
      </c>
      <c r="AB212" t="s">
        <v>46</v>
      </c>
      <c r="AC212" s="2" t="s">
        <v>1120</v>
      </c>
      <c r="AD212" t="s">
        <v>41</v>
      </c>
      <c r="AE212" t="s">
        <v>41</v>
      </c>
      <c r="AF212" t="s">
        <v>41</v>
      </c>
      <c r="AG212" t="s">
        <v>41</v>
      </c>
      <c r="AH212" t="s">
        <v>41</v>
      </c>
      <c r="AI212" s="2" t="s">
        <v>41</v>
      </c>
    </row>
    <row r="213" spans="1:35" ht="43.5" x14ac:dyDescent="0.35">
      <c r="A213" s="8" t="s">
        <v>1075</v>
      </c>
      <c r="B213" s="6" t="s">
        <v>167</v>
      </c>
      <c r="C213" s="7">
        <v>46038</v>
      </c>
      <c r="D213" s="9" t="str">
        <f>HYPERLINK("https://www.epingalert.org/en/Search?viewData= G/TBT/N/BDI/707, G/TBT/N/KEN/1975, G/TBT/N/RWA/1337, G/TBT/N/TZA/1487, G/TBT/N/UGA/2306"," G/TBT/N/BDI/707, G/TBT/N/KEN/1975, G/TBT/N/RWA/1337, G/TBT/N/TZA/1487, G/TBT/N/UGA/2306")</f>
        <v xml:space="preserve"> G/TBT/N/BDI/707, G/TBT/N/KEN/1975, G/TBT/N/RWA/1337, G/TBT/N/TZA/1487, G/TBT/N/UGA/2306</v>
      </c>
      <c r="E213" s="8" t="s">
        <v>1073</v>
      </c>
      <c r="F213" s="8" t="s">
        <v>1074</v>
      </c>
      <c r="H213" s="8" t="s">
        <v>41</v>
      </c>
      <c r="I213" s="8" t="s">
        <v>1076</v>
      </c>
      <c r="J213" s="8" t="s">
        <v>203</v>
      </c>
      <c r="K213" s="8" t="s">
        <v>41</v>
      </c>
      <c r="L213" s="8" t="s">
        <v>41</v>
      </c>
      <c r="M213" s="6"/>
      <c r="N213" s="7">
        <v>46098</v>
      </c>
      <c r="O213" s="7" t="s">
        <v>81</v>
      </c>
      <c r="P213" s="7" t="s">
        <v>82</v>
      </c>
      <c r="Q213" s="6" t="s">
        <v>43</v>
      </c>
      <c r="R213" s="8" t="s">
        <v>1077</v>
      </c>
      <c r="S213" t="str">
        <f>HYPERLINK("https://docs.wto.org/imrd/directdoc.asp?DDFDocuments/t/G/TBTN26/BDI707.docx", "https://docs.wto.org/imrd/directdoc.asp?DDFDocuments/t/G/TBTN26/BDI707.docx")</f>
        <v>https://docs.wto.org/imrd/directdoc.asp?DDFDocuments/t/G/TBTN26/BDI707.docx</v>
      </c>
      <c r="T213" t="str">
        <f>HYPERLINK("https://docs.wto.org/imrd/directdoc.asp?DDFDocuments/u/G/TBTN26/BDI707.docx", "https://docs.wto.org/imrd/directdoc.asp?DDFDocuments/u/G/TBTN26/BDI707.docx")</f>
        <v>https://docs.wto.org/imrd/directdoc.asp?DDFDocuments/u/G/TBTN26/BDI707.docx</v>
      </c>
      <c r="U213" t="str">
        <f>HYPERLINK("https://docs.wto.org/imrd/directdoc.asp?DDFDocuments/v/G/TBTN26/BDI707.docx", "https://docs.wto.org/imrd/directdoc.asp?DDFDocuments/v/G/TBTN26/BDI707.docx")</f>
        <v>https://docs.wto.org/imrd/directdoc.asp?DDFDocuments/v/G/TBTN26/BDI707.docx</v>
      </c>
      <c r="V213" t="s">
        <v>45</v>
      </c>
      <c r="W213" t="s">
        <v>46</v>
      </c>
      <c r="X213" t="s">
        <v>46</v>
      </c>
      <c r="Y213" t="s">
        <v>46</v>
      </c>
      <c r="Z213" t="s">
        <v>46</v>
      </c>
      <c r="AA213" t="s">
        <v>46</v>
      </c>
      <c r="AB213" t="s">
        <v>46</v>
      </c>
      <c r="AC213" s="2" t="s">
        <v>1078</v>
      </c>
      <c r="AD213" t="s">
        <v>41</v>
      </c>
      <c r="AE213" t="s">
        <v>41</v>
      </c>
      <c r="AF213" t="s">
        <v>41</v>
      </c>
      <c r="AG213" t="s">
        <v>41</v>
      </c>
      <c r="AH213" t="s">
        <v>41</v>
      </c>
      <c r="AI213" s="2" t="s">
        <v>41</v>
      </c>
    </row>
    <row r="214" spans="1:35" ht="72.5" x14ac:dyDescent="0.35">
      <c r="A214" s="8" t="s">
        <v>1075</v>
      </c>
      <c r="B214" s="6" t="s">
        <v>212</v>
      </c>
      <c r="C214" s="7">
        <v>46038</v>
      </c>
      <c r="D214" s="9" t="str">
        <f>HYPERLINK("https://www.epingalert.org/en/Search?viewData= G/TBT/N/BDI/708, G/TBT/N/KEN/1976, G/TBT/N/RWA/1338, G/TBT/N/TZA/1488, G/TBT/N/UGA/2307"," G/TBT/N/BDI/708, G/TBT/N/KEN/1976, G/TBT/N/RWA/1338, G/TBT/N/TZA/1488, G/TBT/N/UGA/2307")</f>
        <v xml:space="preserve"> G/TBT/N/BDI/708, G/TBT/N/KEN/1976, G/TBT/N/RWA/1338, G/TBT/N/TZA/1488, G/TBT/N/UGA/2307</v>
      </c>
      <c r="E214" s="8" t="s">
        <v>1098</v>
      </c>
      <c r="F214" s="8" t="s">
        <v>1099</v>
      </c>
      <c r="H214" s="8" t="s">
        <v>41</v>
      </c>
      <c r="I214" s="8" t="s">
        <v>1076</v>
      </c>
      <c r="J214" s="8" t="s">
        <v>203</v>
      </c>
      <c r="K214" s="8" t="s">
        <v>41</v>
      </c>
      <c r="L214" s="8" t="s">
        <v>41</v>
      </c>
      <c r="M214" s="6"/>
      <c r="N214" s="7">
        <v>46098</v>
      </c>
      <c r="O214" s="7" t="s">
        <v>81</v>
      </c>
      <c r="P214" s="7" t="s">
        <v>82</v>
      </c>
      <c r="Q214" s="6" t="s">
        <v>43</v>
      </c>
      <c r="R214" s="8" t="s">
        <v>1100</v>
      </c>
      <c r="S214" t="str">
        <f>HYPERLINK("https://docs.wto.org/imrd/directdoc.asp?DDFDocuments/t/G/TBTN26/BDI708.docx", "https://docs.wto.org/imrd/directdoc.asp?DDFDocuments/t/G/TBTN26/BDI708.docx")</f>
        <v>https://docs.wto.org/imrd/directdoc.asp?DDFDocuments/t/G/TBTN26/BDI708.docx</v>
      </c>
      <c r="T214" t="str">
        <f>HYPERLINK("https://docs.wto.org/imrd/directdoc.asp?DDFDocuments/u/G/TBTN26/BDI708.docx", "https://docs.wto.org/imrd/directdoc.asp?DDFDocuments/u/G/TBTN26/BDI708.docx")</f>
        <v>https://docs.wto.org/imrd/directdoc.asp?DDFDocuments/u/G/TBTN26/BDI708.docx</v>
      </c>
      <c r="U214" t="str">
        <f>HYPERLINK("https://docs.wto.org/imrd/directdoc.asp?DDFDocuments/v/G/TBTN26/BDI708.docx", "https://docs.wto.org/imrd/directdoc.asp?DDFDocuments/v/G/TBTN26/BDI708.docx")</f>
        <v>https://docs.wto.org/imrd/directdoc.asp?DDFDocuments/v/G/TBTN26/BDI708.docx</v>
      </c>
      <c r="V214" t="s">
        <v>45</v>
      </c>
      <c r="W214" t="s">
        <v>46</v>
      </c>
      <c r="X214" t="s">
        <v>46</v>
      </c>
      <c r="Y214" t="s">
        <v>46</v>
      </c>
      <c r="Z214" t="s">
        <v>46</v>
      </c>
      <c r="AA214" t="s">
        <v>46</v>
      </c>
      <c r="AB214" t="s">
        <v>46</v>
      </c>
      <c r="AC214" s="2" t="s">
        <v>1101</v>
      </c>
      <c r="AD214" t="s">
        <v>41</v>
      </c>
      <c r="AE214" t="s">
        <v>41</v>
      </c>
      <c r="AF214" t="s">
        <v>41</v>
      </c>
      <c r="AG214" t="s">
        <v>41</v>
      </c>
      <c r="AH214" t="s">
        <v>41</v>
      </c>
      <c r="AI214" s="2" t="s">
        <v>41</v>
      </c>
    </row>
    <row r="215" spans="1:35" ht="43.5" x14ac:dyDescent="0.35">
      <c r="A215" s="8" t="s">
        <v>1109</v>
      </c>
      <c r="B215" s="6" t="s">
        <v>96</v>
      </c>
      <c r="C215" s="7">
        <v>46038</v>
      </c>
      <c r="D215" s="9" t="str">
        <f>HYPERLINK("https://www.epingalert.org/en/Search?viewData= G/TBT/N/BDI/709, G/TBT/N/KEN/1977, G/TBT/N/RWA/1339, G/TBT/N/TZA/1489, G/TBT/N/UGA/2308"," G/TBT/N/BDI/709, G/TBT/N/KEN/1977, G/TBT/N/RWA/1339, G/TBT/N/TZA/1489, G/TBT/N/UGA/2308")</f>
        <v xml:space="preserve"> G/TBT/N/BDI/709, G/TBT/N/KEN/1977, G/TBT/N/RWA/1339, G/TBT/N/TZA/1489, G/TBT/N/UGA/2308</v>
      </c>
      <c r="E215" s="8" t="s">
        <v>1107</v>
      </c>
      <c r="F215" s="8" t="s">
        <v>1108</v>
      </c>
      <c r="H215" s="8" t="s">
        <v>41</v>
      </c>
      <c r="I215" s="8" t="s">
        <v>1110</v>
      </c>
      <c r="J215" s="8" t="s">
        <v>203</v>
      </c>
      <c r="K215" s="8" t="s">
        <v>41</v>
      </c>
      <c r="L215" s="8" t="s">
        <v>41</v>
      </c>
      <c r="M215" s="6"/>
      <c r="N215" s="7">
        <v>46098</v>
      </c>
      <c r="O215" s="7" t="s">
        <v>81</v>
      </c>
      <c r="P215" s="7" t="s">
        <v>82</v>
      </c>
      <c r="Q215" s="6" t="s">
        <v>43</v>
      </c>
      <c r="R215" s="8" t="s">
        <v>1111</v>
      </c>
      <c r="S215" t="str">
        <f>HYPERLINK("https://docs.wto.org/imrd/directdoc.asp?DDFDocuments/t/G/TBTN26/BDI709.docx", "https://docs.wto.org/imrd/directdoc.asp?DDFDocuments/t/G/TBTN26/BDI709.docx")</f>
        <v>https://docs.wto.org/imrd/directdoc.asp?DDFDocuments/t/G/TBTN26/BDI709.docx</v>
      </c>
      <c r="T215" t="str">
        <f>HYPERLINK("https://docs.wto.org/imrd/directdoc.asp?DDFDocuments/u/G/TBTN26/BDI709.docx", "https://docs.wto.org/imrd/directdoc.asp?DDFDocuments/u/G/TBTN26/BDI709.docx")</f>
        <v>https://docs.wto.org/imrd/directdoc.asp?DDFDocuments/u/G/TBTN26/BDI709.docx</v>
      </c>
      <c r="U215" t="str">
        <f>HYPERLINK("https://docs.wto.org/imrd/directdoc.asp?DDFDocuments/v/G/TBTN26/BDI709.docx", "https://docs.wto.org/imrd/directdoc.asp?DDFDocuments/v/G/TBTN26/BDI709.docx")</f>
        <v>https://docs.wto.org/imrd/directdoc.asp?DDFDocuments/v/G/TBTN26/BDI709.docx</v>
      </c>
      <c r="V215" t="s">
        <v>45</v>
      </c>
      <c r="W215" t="s">
        <v>46</v>
      </c>
      <c r="X215" t="s">
        <v>46</v>
      </c>
      <c r="Y215" t="s">
        <v>46</v>
      </c>
      <c r="Z215" t="s">
        <v>46</v>
      </c>
      <c r="AA215" t="s">
        <v>46</v>
      </c>
      <c r="AB215" t="s">
        <v>46</v>
      </c>
      <c r="AC215" s="2" t="s">
        <v>1112</v>
      </c>
      <c r="AD215" t="s">
        <v>41</v>
      </c>
      <c r="AE215" t="s">
        <v>41</v>
      </c>
      <c r="AF215" t="s">
        <v>41</v>
      </c>
      <c r="AG215" t="s">
        <v>41</v>
      </c>
      <c r="AH215" t="s">
        <v>41</v>
      </c>
      <c r="AI215" s="2" t="s">
        <v>41</v>
      </c>
    </row>
    <row r="216" spans="1:35" ht="43.5" x14ac:dyDescent="0.35">
      <c r="A216" s="8" t="s">
        <v>1109</v>
      </c>
      <c r="B216" s="6" t="s">
        <v>157</v>
      </c>
      <c r="C216" s="7">
        <v>46038</v>
      </c>
      <c r="D216" s="9" t="str">
        <f>HYPERLINK("https://www.epingalert.org/en/Search?viewData= G/TBT/N/BDI/709, G/TBT/N/KEN/1977, G/TBT/N/RWA/1339, G/TBT/N/TZA/1489, G/TBT/N/UGA/2308"," G/TBT/N/BDI/709, G/TBT/N/KEN/1977, G/TBT/N/RWA/1339, G/TBT/N/TZA/1489, G/TBT/N/UGA/2308")</f>
        <v xml:space="preserve"> G/TBT/N/BDI/709, G/TBT/N/KEN/1977, G/TBT/N/RWA/1339, G/TBT/N/TZA/1489, G/TBT/N/UGA/2308</v>
      </c>
      <c r="E216" s="8" t="s">
        <v>1107</v>
      </c>
      <c r="F216" s="8" t="s">
        <v>1108</v>
      </c>
      <c r="H216" s="8" t="s">
        <v>41</v>
      </c>
      <c r="I216" s="8" t="s">
        <v>1110</v>
      </c>
      <c r="J216" s="8" t="s">
        <v>203</v>
      </c>
      <c r="K216" s="8" t="s">
        <v>41</v>
      </c>
      <c r="L216" s="8" t="s">
        <v>41</v>
      </c>
      <c r="M216" s="6"/>
      <c r="N216" s="7">
        <v>46098</v>
      </c>
      <c r="O216" s="7" t="s">
        <v>81</v>
      </c>
      <c r="P216" s="7" t="s">
        <v>82</v>
      </c>
      <c r="Q216" s="6" t="s">
        <v>43</v>
      </c>
      <c r="R216" s="8" t="s">
        <v>1111</v>
      </c>
      <c r="S216" t="str">
        <f>HYPERLINK("https://docs.wto.org/imrd/directdoc.asp?DDFDocuments/t/G/TBTN26/BDI709.docx", "https://docs.wto.org/imrd/directdoc.asp?DDFDocuments/t/G/TBTN26/BDI709.docx")</f>
        <v>https://docs.wto.org/imrd/directdoc.asp?DDFDocuments/t/G/TBTN26/BDI709.docx</v>
      </c>
      <c r="T216" t="str">
        <f>HYPERLINK("https://docs.wto.org/imrd/directdoc.asp?DDFDocuments/u/G/TBTN26/BDI709.docx", "https://docs.wto.org/imrd/directdoc.asp?DDFDocuments/u/G/TBTN26/BDI709.docx")</f>
        <v>https://docs.wto.org/imrd/directdoc.asp?DDFDocuments/u/G/TBTN26/BDI709.docx</v>
      </c>
      <c r="U216" t="str">
        <f>HYPERLINK("https://docs.wto.org/imrd/directdoc.asp?DDFDocuments/v/G/TBTN26/BDI709.docx", "https://docs.wto.org/imrd/directdoc.asp?DDFDocuments/v/G/TBTN26/BDI709.docx")</f>
        <v>https://docs.wto.org/imrd/directdoc.asp?DDFDocuments/v/G/TBTN26/BDI709.docx</v>
      </c>
      <c r="V216" t="s">
        <v>45</v>
      </c>
      <c r="W216" t="s">
        <v>46</v>
      </c>
      <c r="X216" t="s">
        <v>46</v>
      </c>
      <c r="Y216" t="s">
        <v>46</v>
      </c>
      <c r="Z216" t="s">
        <v>46</v>
      </c>
      <c r="AA216" t="s">
        <v>46</v>
      </c>
      <c r="AB216" t="s">
        <v>46</v>
      </c>
      <c r="AC216" s="2" t="s">
        <v>1112</v>
      </c>
      <c r="AD216" t="s">
        <v>41</v>
      </c>
      <c r="AE216" t="s">
        <v>41</v>
      </c>
      <c r="AF216" t="s">
        <v>41</v>
      </c>
      <c r="AG216" t="s">
        <v>41</v>
      </c>
      <c r="AH216" t="s">
        <v>41</v>
      </c>
      <c r="AI216" s="2" t="s">
        <v>41</v>
      </c>
    </row>
    <row r="217" spans="1:35" ht="43.5" x14ac:dyDescent="0.35">
      <c r="A217" s="8" t="s">
        <v>1104</v>
      </c>
      <c r="B217" s="6" t="s">
        <v>212</v>
      </c>
      <c r="C217" s="7">
        <v>46038</v>
      </c>
      <c r="D217" s="9" t="str">
        <f>HYPERLINK("https://www.epingalert.org/en/Search?viewData= G/TBT/N/BDI/711, G/TBT/N/KEN/1979, G/TBT/N/RWA/1341, G/TBT/N/TZA/1491, G/TBT/N/UGA/2310"," G/TBT/N/BDI/711, G/TBT/N/KEN/1979, G/TBT/N/RWA/1341, G/TBT/N/TZA/1491, G/TBT/N/UGA/2310")</f>
        <v xml:space="preserve"> G/TBT/N/BDI/711, G/TBT/N/KEN/1979, G/TBT/N/RWA/1341, G/TBT/N/TZA/1491, G/TBT/N/UGA/2310</v>
      </c>
      <c r="E217" s="8" t="s">
        <v>1102</v>
      </c>
      <c r="F217" s="8" t="s">
        <v>1103</v>
      </c>
      <c r="H217" s="8" t="s">
        <v>41</v>
      </c>
      <c r="I217" s="8" t="s">
        <v>1105</v>
      </c>
      <c r="J217" s="8" t="s">
        <v>203</v>
      </c>
      <c r="K217" s="8" t="s">
        <v>41</v>
      </c>
      <c r="L217" s="8" t="s">
        <v>41</v>
      </c>
      <c r="M217" s="6"/>
      <c r="N217" s="7">
        <v>46098</v>
      </c>
      <c r="O217" s="7" t="s">
        <v>81</v>
      </c>
      <c r="P217" s="7" t="s">
        <v>82</v>
      </c>
      <c r="Q217" s="6" t="s">
        <v>43</v>
      </c>
      <c r="R217" s="8" t="s">
        <v>1106</v>
      </c>
      <c r="S217" t="str">
        <f>HYPERLINK("https://docs.wto.org/imrd/directdoc.asp?DDFDocuments/t/G/TBTN26/BDI711.docx", "https://docs.wto.org/imrd/directdoc.asp?DDFDocuments/t/G/TBTN26/BDI711.docx")</f>
        <v>https://docs.wto.org/imrd/directdoc.asp?DDFDocuments/t/G/TBTN26/BDI711.docx</v>
      </c>
      <c r="T217" t="str">
        <f>HYPERLINK("https://docs.wto.org/imrd/directdoc.asp?DDFDocuments/u/G/TBTN26/BDI711.docx", "https://docs.wto.org/imrd/directdoc.asp?DDFDocuments/u/G/TBTN26/BDI711.docx")</f>
        <v>https://docs.wto.org/imrd/directdoc.asp?DDFDocuments/u/G/TBTN26/BDI711.docx</v>
      </c>
      <c r="U217" t="str">
        <f>HYPERLINK("https://docs.wto.org/imrd/directdoc.asp?DDFDocuments/v/G/TBTN26/BDI711.docx", "https://docs.wto.org/imrd/directdoc.asp?DDFDocuments/v/G/TBTN26/BDI711.docx")</f>
        <v>https://docs.wto.org/imrd/directdoc.asp?DDFDocuments/v/G/TBTN26/BDI711.docx</v>
      </c>
      <c r="V217" t="s">
        <v>45</v>
      </c>
      <c r="W217" t="s">
        <v>46</v>
      </c>
      <c r="X217" t="s">
        <v>46</v>
      </c>
      <c r="Y217" t="s">
        <v>46</v>
      </c>
      <c r="Z217" t="s">
        <v>46</v>
      </c>
      <c r="AA217" t="s">
        <v>46</v>
      </c>
      <c r="AB217" t="s">
        <v>46</v>
      </c>
      <c r="AC217" s="2" t="s">
        <v>41</v>
      </c>
      <c r="AD217" t="s">
        <v>41</v>
      </c>
      <c r="AE217" t="s">
        <v>41</v>
      </c>
      <c r="AF217" t="s">
        <v>41</v>
      </c>
      <c r="AG217" t="s">
        <v>41</v>
      </c>
      <c r="AH217" t="s">
        <v>41</v>
      </c>
      <c r="AI217" s="2" t="s">
        <v>41</v>
      </c>
    </row>
    <row r="218" spans="1:35" ht="43.5" x14ac:dyDescent="0.35">
      <c r="A218" s="8" t="s">
        <v>1109</v>
      </c>
      <c r="B218" s="6" t="s">
        <v>167</v>
      </c>
      <c r="C218" s="7">
        <v>46038</v>
      </c>
      <c r="D218" s="9" t="str">
        <f>HYPERLINK("https://www.epingalert.org/en/Search?viewData= G/TBT/N/BDI/709, G/TBT/N/KEN/1977, G/TBT/N/RWA/1339, G/TBT/N/TZA/1489, G/TBT/N/UGA/2308"," G/TBT/N/BDI/709, G/TBT/N/KEN/1977, G/TBT/N/RWA/1339, G/TBT/N/TZA/1489, G/TBT/N/UGA/2308")</f>
        <v xml:space="preserve"> G/TBT/N/BDI/709, G/TBT/N/KEN/1977, G/TBT/N/RWA/1339, G/TBT/N/TZA/1489, G/TBT/N/UGA/2308</v>
      </c>
      <c r="E218" s="8" t="s">
        <v>1107</v>
      </c>
      <c r="F218" s="8" t="s">
        <v>1108</v>
      </c>
      <c r="H218" s="8" t="s">
        <v>41</v>
      </c>
      <c r="I218" s="8" t="s">
        <v>1110</v>
      </c>
      <c r="J218" s="8" t="s">
        <v>203</v>
      </c>
      <c r="K218" s="8" t="s">
        <v>41</v>
      </c>
      <c r="L218" s="8" t="s">
        <v>41</v>
      </c>
      <c r="M218" s="6"/>
      <c r="N218" s="7">
        <v>46098</v>
      </c>
      <c r="O218" s="7" t="s">
        <v>81</v>
      </c>
      <c r="P218" s="7" t="s">
        <v>82</v>
      </c>
      <c r="Q218" s="6" t="s">
        <v>43</v>
      </c>
      <c r="R218" s="8" t="s">
        <v>1111</v>
      </c>
      <c r="S218" t="str">
        <f>HYPERLINK("https://docs.wto.org/imrd/directdoc.asp?DDFDocuments/t/G/TBTN26/BDI709.docx", "https://docs.wto.org/imrd/directdoc.asp?DDFDocuments/t/G/TBTN26/BDI709.docx")</f>
        <v>https://docs.wto.org/imrd/directdoc.asp?DDFDocuments/t/G/TBTN26/BDI709.docx</v>
      </c>
      <c r="T218" t="str">
        <f>HYPERLINK("https://docs.wto.org/imrd/directdoc.asp?DDFDocuments/u/G/TBTN26/BDI709.docx", "https://docs.wto.org/imrd/directdoc.asp?DDFDocuments/u/G/TBTN26/BDI709.docx")</f>
        <v>https://docs.wto.org/imrd/directdoc.asp?DDFDocuments/u/G/TBTN26/BDI709.docx</v>
      </c>
      <c r="U218" t="str">
        <f>HYPERLINK("https://docs.wto.org/imrd/directdoc.asp?DDFDocuments/v/G/TBTN26/BDI709.docx", "https://docs.wto.org/imrd/directdoc.asp?DDFDocuments/v/G/TBTN26/BDI709.docx")</f>
        <v>https://docs.wto.org/imrd/directdoc.asp?DDFDocuments/v/G/TBTN26/BDI709.docx</v>
      </c>
      <c r="V218" t="s">
        <v>45</v>
      </c>
      <c r="W218" t="s">
        <v>46</v>
      </c>
      <c r="X218" t="s">
        <v>46</v>
      </c>
      <c r="Y218" t="s">
        <v>46</v>
      </c>
      <c r="Z218" t="s">
        <v>46</v>
      </c>
      <c r="AA218" t="s">
        <v>46</v>
      </c>
      <c r="AB218" t="s">
        <v>46</v>
      </c>
      <c r="AC218" s="2" t="s">
        <v>1112</v>
      </c>
      <c r="AD218" t="s">
        <v>41</v>
      </c>
      <c r="AE218" t="s">
        <v>41</v>
      </c>
      <c r="AF218" t="s">
        <v>41</v>
      </c>
      <c r="AG218" t="s">
        <v>41</v>
      </c>
      <c r="AH218" t="s">
        <v>41</v>
      </c>
      <c r="AI218" s="2" t="s">
        <v>41</v>
      </c>
    </row>
    <row r="219" spans="1:35" ht="72.5" x14ac:dyDescent="0.35">
      <c r="A219" s="8" t="s">
        <v>1075</v>
      </c>
      <c r="B219" s="6" t="s">
        <v>96</v>
      </c>
      <c r="C219" s="7">
        <v>46038</v>
      </c>
      <c r="D219" s="9" t="str">
        <f>HYPERLINK("https://www.epingalert.org/en/Search?viewData= G/TBT/N/BDI/708, G/TBT/N/KEN/1976, G/TBT/N/RWA/1338, G/TBT/N/TZA/1488, G/TBT/N/UGA/2307"," G/TBT/N/BDI/708, G/TBT/N/KEN/1976, G/TBT/N/RWA/1338, G/TBT/N/TZA/1488, G/TBT/N/UGA/2307")</f>
        <v xml:space="preserve"> G/TBT/N/BDI/708, G/TBT/N/KEN/1976, G/TBT/N/RWA/1338, G/TBT/N/TZA/1488, G/TBT/N/UGA/2307</v>
      </c>
      <c r="E219" s="8" t="s">
        <v>1098</v>
      </c>
      <c r="F219" s="8" t="s">
        <v>1099</v>
      </c>
      <c r="H219" s="8" t="s">
        <v>41</v>
      </c>
      <c r="I219" s="8" t="s">
        <v>1076</v>
      </c>
      <c r="J219" s="8" t="s">
        <v>203</v>
      </c>
      <c r="K219" s="8" t="s">
        <v>41</v>
      </c>
      <c r="L219" s="8" t="s">
        <v>41</v>
      </c>
      <c r="M219" s="6"/>
      <c r="N219" s="7">
        <v>46098</v>
      </c>
      <c r="O219" s="7" t="s">
        <v>81</v>
      </c>
      <c r="P219" s="7" t="s">
        <v>82</v>
      </c>
      <c r="Q219" s="6" t="s">
        <v>43</v>
      </c>
      <c r="R219" s="8" t="s">
        <v>1100</v>
      </c>
      <c r="S219" t="str">
        <f>HYPERLINK("https://docs.wto.org/imrd/directdoc.asp?DDFDocuments/t/G/TBTN26/BDI708.docx", "https://docs.wto.org/imrd/directdoc.asp?DDFDocuments/t/G/TBTN26/BDI708.docx")</f>
        <v>https://docs.wto.org/imrd/directdoc.asp?DDFDocuments/t/G/TBTN26/BDI708.docx</v>
      </c>
      <c r="T219" t="str">
        <f>HYPERLINK("https://docs.wto.org/imrd/directdoc.asp?DDFDocuments/u/G/TBTN26/BDI708.docx", "https://docs.wto.org/imrd/directdoc.asp?DDFDocuments/u/G/TBTN26/BDI708.docx")</f>
        <v>https://docs.wto.org/imrd/directdoc.asp?DDFDocuments/u/G/TBTN26/BDI708.docx</v>
      </c>
      <c r="U219" t="str">
        <f>HYPERLINK("https://docs.wto.org/imrd/directdoc.asp?DDFDocuments/v/G/TBTN26/BDI708.docx", "https://docs.wto.org/imrd/directdoc.asp?DDFDocuments/v/G/TBTN26/BDI708.docx")</f>
        <v>https://docs.wto.org/imrd/directdoc.asp?DDFDocuments/v/G/TBTN26/BDI708.docx</v>
      </c>
      <c r="V219" t="s">
        <v>45</v>
      </c>
      <c r="W219" t="s">
        <v>46</v>
      </c>
      <c r="X219" t="s">
        <v>46</v>
      </c>
      <c r="Y219" t="s">
        <v>46</v>
      </c>
      <c r="Z219" t="s">
        <v>46</v>
      </c>
      <c r="AA219" t="s">
        <v>46</v>
      </c>
      <c r="AB219" t="s">
        <v>46</v>
      </c>
      <c r="AC219" s="2" t="s">
        <v>1101</v>
      </c>
      <c r="AD219" t="s">
        <v>41</v>
      </c>
      <c r="AE219" t="s">
        <v>41</v>
      </c>
      <c r="AF219" t="s">
        <v>41</v>
      </c>
      <c r="AG219" t="s">
        <v>41</v>
      </c>
      <c r="AH219" t="s">
        <v>41</v>
      </c>
      <c r="AI219" s="2" t="s">
        <v>41</v>
      </c>
    </row>
    <row r="220" spans="1:35" ht="58" x14ac:dyDescent="0.35">
      <c r="A220" s="8" t="s">
        <v>1087</v>
      </c>
      <c r="B220" s="6" t="s">
        <v>167</v>
      </c>
      <c r="C220" s="7">
        <v>46038</v>
      </c>
      <c r="D220" s="9" t="str">
        <f>HYPERLINK("https://www.epingalert.org/en/Search?viewData= G/TBT/N/BDI/710, G/TBT/N/KEN/1978, G/TBT/N/RWA/1340, G/TBT/N/TZA/1490, G/TBT/N/UGA/2309"," G/TBT/N/BDI/710, G/TBT/N/KEN/1978, G/TBT/N/RWA/1340, G/TBT/N/TZA/1490, G/TBT/N/UGA/2309")</f>
        <v xml:space="preserve"> G/TBT/N/BDI/710, G/TBT/N/KEN/1978, G/TBT/N/RWA/1340, G/TBT/N/TZA/1490, G/TBT/N/UGA/2309</v>
      </c>
      <c r="E220" s="8" t="s">
        <v>1085</v>
      </c>
      <c r="F220" s="8" t="s">
        <v>1086</v>
      </c>
      <c r="H220" s="8" t="s">
        <v>41</v>
      </c>
      <c r="I220" s="8" t="s">
        <v>1088</v>
      </c>
      <c r="J220" s="8" t="s">
        <v>203</v>
      </c>
      <c r="K220" s="8" t="s">
        <v>41</v>
      </c>
      <c r="L220" s="8" t="s">
        <v>41</v>
      </c>
      <c r="M220" s="6"/>
      <c r="N220" s="7">
        <v>46098</v>
      </c>
      <c r="O220" s="7" t="s">
        <v>81</v>
      </c>
      <c r="P220" s="7" t="s">
        <v>82</v>
      </c>
      <c r="Q220" s="6" t="s">
        <v>43</v>
      </c>
      <c r="R220" s="8" t="s">
        <v>1089</v>
      </c>
      <c r="S220" t="str">
        <f>HYPERLINK("https://docs.wto.org/imrd/directdoc.asp?DDFDocuments/t/G/TBTN26/BDI710.docx", "https://docs.wto.org/imrd/directdoc.asp?DDFDocuments/t/G/TBTN26/BDI710.docx")</f>
        <v>https://docs.wto.org/imrd/directdoc.asp?DDFDocuments/t/G/TBTN26/BDI710.docx</v>
      </c>
      <c r="T220" t="str">
        <f>HYPERLINK("https://docs.wto.org/imrd/directdoc.asp?DDFDocuments/u/G/TBTN26/BDI710.docx", "https://docs.wto.org/imrd/directdoc.asp?DDFDocuments/u/G/TBTN26/BDI710.docx")</f>
        <v>https://docs.wto.org/imrd/directdoc.asp?DDFDocuments/u/G/TBTN26/BDI710.docx</v>
      </c>
      <c r="U220" t="str">
        <f>HYPERLINK("https://docs.wto.org/imrd/directdoc.asp?DDFDocuments/v/G/TBTN26/BDI710.docx", "https://docs.wto.org/imrd/directdoc.asp?DDFDocuments/v/G/TBTN26/BDI710.docx")</f>
        <v>https://docs.wto.org/imrd/directdoc.asp?DDFDocuments/v/G/TBTN26/BDI710.docx</v>
      </c>
      <c r="V220" t="s">
        <v>45</v>
      </c>
      <c r="W220" t="s">
        <v>46</v>
      </c>
      <c r="X220" t="s">
        <v>46</v>
      </c>
      <c r="Y220" t="s">
        <v>46</v>
      </c>
      <c r="Z220" t="s">
        <v>46</v>
      </c>
      <c r="AA220" t="s">
        <v>46</v>
      </c>
      <c r="AB220" t="s">
        <v>46</v>
      </c>
      <c r="AC220" s="2" t="s">
        <v>41</v>
      </c>
      <c r="AD220" t="s">
        <v>41</v>
      </c>
      <c r="AE220" t="s">
        <v>41</v>
      </c>
      <c r="AF220" t="s">
        <v>41</v>
      </c>
      <c r="AG220" t="s">
        <v>41</v>
      </c>
      <c r="AH220" t="s">
        <v>41</v>
      </c>
      <c r="AI220" s="2" t="s">
        <v>41</v>
      </c>
    </row>
    <row r="221" spans="1:35" ht="72.5" x14ac:dyDescent="0.35">
      <c r="A221" s="8" t="s">
        <v>1075</v>
      </c>
      <c r="B221" s="6" t="s">
        <v>157</v>
      </c>
      <c r="C221" s="7">
        <v>46038</v>
      </c>
      <c r="D221" s="9" t="str">
        <f>HYPERLINK("https://www.epingalert.org/en/Search?viewData= G/TBT/N/BDI/708, G/TBT/N/KEN/1976, G/TBT/N/RWA/1338, G/TBT/N/TZA/1488, G/TBT/N/UGA/2307"," G/TBT/N/BDI/708, G/TBT/N/KEN/1976, G/TBT/N/RWA/1338, G/TBT/N/TZA/1488, G/TBT/N/UGA/2307")</f>
        <v xml:space="preserve"> G/TBT/N/BDI/708, G/TBT/N/KEN/1976, G/TBT/N/RWA/1338, G/TBT/N/TZA/1488, G/TBT/N/UGA/2307</v>
      </c>
      <c r="E221" s="8" t="s">
        <v>1098</v>
      </c>
      <c r="F221" s="8" t="s">
        <v>1099</v>
      </c>
      <c r="H221" s="8" t="s">
        <v>41</v>
      </c>
      <c r="I221" s="8" t="s">
        <v>1076</v>
      </c>
      <c r="J221" s="8" t="s">
        <v>203</v>
      </c>
      <c r="K221" s="8" t="s">
        <v>41</v>
      </c>
      <c r="L221" s="8" t="s">
        <v>41</v>
      </c>
      <c r="M221" s="6"/>
      <c r="N221" s="7">
        <v>46098</v>
      </c>
      <c r="O221" s="7" t="s">
        <v>81</v>
      </c>
      <c r="P221" s="7" t="s">
        <v>82</v>
      </c>
      <c r="Q221" s="6" t="s">
        <v>43</v>
      </c>
      <c r="R221" s="8" t="s">
        <v>1100</v>
      </c>
      <c r="S221" t="str">
        <f>HYPERLINK("https://docs.wto.org/imrd/directdoc.asp?DDFDocuments/t/G/TBTN26/BDI708.docx", "https://docs.wto.org/imrd/directdoc.asp?DDFDocuments/t/G/TBTN26/BDI708.docx")</f>
        <v>https://docs.wto.org/imrd/directdoc.asp?DDFDocuments/t/G/TBTN26/BDI708.docx</v>
      </c>
      <c r="T221" t="str">
        <f>HYPERLINK("https://docs.wto.org/imrd/directdoc.asp?DDFDocuments/u/G/TBTN26/BDI708.docx", "https://docs.wto.org/imrd/directdoc.asp?DDFDocuments/u/G/TBTN26/BDI708.docx")</f>
        <v>https://docs.wto.org/imrd/directdoc.asp?DDFDocuments/u/G/TBTN26/BDI708.docx</v>
      </c>
      <c r="U221" t="str">
        <f>HYPERLINK("https://docs.wto.org/imrd/directdoc.asp?DDFDocuments/v/G/TBTN26/BDI708.docx", "https://docs.wto.org/imrd/directdoc.asp?DDFDocuments/v/G/TBTN26/BDI708.docx")</f>
        <v>https://docs.wto.org/imrd/directdoc.asp?DDFDocuments/v/G/TBTN26/BDI708.docx</v>
      </c>
      <c r="V221" t="s">
        <v>45</v>
      </c>
      <c r="W221" t="s">
        <v>46</v>
      </c>
      <c r="X221" t="s">
        <v>46</v>
      </c>
      <c r="Y221" t="s">
        <v>46</v>
      </c>
      <c r="Z221" t="s">
        <v>46</v>
      </c>
      <c r="AA221" t="s">
        <v>46</v>
      </c>
      <c r="AB221" t="s">
        <v>46</v>
      </c>
      <c r="AC221" s="2" t="s">
        <v>1101</v>
      </c>
      <c r="AD221" t="s">
        <v>41</v>
      </c>
      <c r="AE221" t="s">
        <v>41</v>
      </c>
      <c r="AF221" t="s">
        <v>41</v>
      </c>
      <c r="AG221" t="s">
        <v>41</v>
      </c>
      <c r="AH221" t="s">
        <v>41</v>
      </c>
      <c r="AI221" s="2" t="s">
        <v>41</v>
      </c>
    </row>
    <row r="222" spans="1:35" ht="43.5" x14ac:dyDescent="0.35">
      <c r="A222" s="8" t="s">
        <v>1109</v>
      </c>
      <c r="B222" s="6" t="s">
        <v>212</v>
      </c>
      <c r="C222" s="7">
        <v>46038</v>
      </c>
      <c r="D222" s="9" t="str">
        <f>HYPERLINK("https://www.epingalert.org/en/Search?viewData= G/TBT/N/BDI/709, G/TBT/N/KEN/1977, G/TBT/N/RWA/1339, G/TBT/N/TZA/1489, G/TBT/N/UGA/2308"," G/TBT/N/BDI/709, G/TBT/N/KEN/1977, G/TBT/N/RWA/1339, G/TBT/N/TZA/1489, G/TBT/N/UGA/2308")</f>
        <v xml:space="preserve"> G/TBT/N/BDI/709, G/TBT/N/KEN/1977, G/TBT/N/RWA/1339, G/TBT/N/TZA/1489, G/TBT/N/UGA/2308</v>
      </c>
      <c r="E222" s="8" t="s">
        <v>1107</v>
      </c>
      <c r="F222" s="8" t="s">
        <v>1108</v>
      </c>
      <c r="H222" s="8" t="s">
        <v>41</v>
      </c>
      <c r="I222" s="8" t="s">
        <v>1110</v>
      </c>
      <c r="J222" s="8" t="s">
        <v>203</v>
      </c>
      <c r="K222" s="8" t="s">
        <v>41</v>
      </c>
      <c r="L222" s="8" t="s">
        <v>41</v>
      </c>
      <c r="M222" s="6"/>
      <c r="N222" s="7">
        <v>46098</v>
      </c>
      <c r="O222" s="7" t="s">
        <v>81</v>
      </c>
      <c r="P222" s="7" t="s">
        <v>82</v>
      </c>
      <c r="Q222" s="6" t="s">
        <v>43</v>
      </c>
      <c r="R222" s="8" t="s">
        <v>1111</v>
      </c>
      <c r="S222" t="str">
        <f>HYPERLINK("https://docs.wto.org/imrd/directdoc.asp?DDFDocuments/t/G/TBTN26/BDI709.docx", "https://docs.wto.org/imrd/directdoc.asp?DDFDocuments/t/G/TBTN26/BDI709.docx")</f>
        <v>https://docs.wto.org/imrd/directdoc.asp?DDFDocuments/t/G/TBTN26/BDI709.docx</v>
      </c>
      <c r="T222" t="str">
        <f>HYPERLINK("https://docs.wto.org/imrd/directdoc.asp?DDFDocuments/u/G/TBTN26/BDI709.docx", "https://docs.wto.org/imrd/directdoc.asp?DDFDocuments/u/G/TBTN26/BDI709.docx")</f>
        <v>https://docs.wto.org/imrd/directdoc.asp?DDFDocuments/u/G/TBTN26/BDI709.docx</v>
      </c>
      <c r="U222" t="str">
        <f>HYPERLINK("https://docs.wto.org/imrd/directdoc.asp?DDFDocuments/v/G/TBTN26/BDI709.docx", "https://docs.wto.org/imrd/directdoc.asp?DDFDocuments/v/G/TBTN26/BDI709.docx")</f>
        <v>https://docs.wto.org/imrd/directdoc.asp?DDFDocuments/v/G/TBTN26/BDI709.docx</v>
      </c>
      <c r="V222" t="s">
        <v>45</v>
      </c>
      <c r="W222" t="s">
        <v>46</v>
      </c>
      <c r="X222" t="s">
        <v>46</v>
      </c>
      <c r="Y222" t="s">
        <v>46</v>
      </c>
      <c r="Z222" t="s">
        <v>46</v>
      </c>
      <c r="AA222" t="s">
        <v>46</v>
      </c>
      <c r="AB222" t="s">
        <v>46</v>
      </c>
      <c r="AC222" s="2" t="s">
        <v>1112</v>
      </c>
      <c r="AD222" t="s">
        <v>41</v>
      </c>
      <c r="AE222" t="s">
        <v>41</v>
      </c>
      <c r="AF222" t="s">
        <v>41</v>
      </c>
      <c r="AG222" t="s">
        <v>41</v>
      </c>
      <c r="AH222" t="s">
        <v>41</v>
      </c>
      <c r="AI222" s="2" t="s">
        <v>41</v>
      </c>
    </row>
    <row r="223" spans="1:35" ht="43.5" x14ac:dyDescent="0.35">
      <c r="A223" s="8" t="s">
        <v>1104</v>
      </c>
      <c r="B223" s="6" t="s">
        <v>96</v>
      </c>
      <c r="C223" s="7">
        <v>46038</v>
      </c>
      <c r="D223" s="9" t="str">
        <f>HYPERLINK("https://www.epingalert.org/en/Search?viewData= G/TBT/N/BDI/711, G/TBT/N/KEN/1979, G/TBT/N/RWA/1341, G/TBT/N/TZA/1491, G/TBT/N/UGA/2310"," G/TBT/N/BDI/711, G/TBT/N/KEN/1979, G/TBT/N/RWA/1341, G/TBT/N/TZA/1491, G/TBT/N/UGA/2310")</f>
        <v xml:space="preserve"> G/TBT/N/BDI/711, G/TBT/N/KEN/1979, G/TBT/N/RWA/1341, G/TBT/N/TZA/1491, G/TBT/N/UGA/2310</v>
      </c>
      <c r="E223" s="8" t="s">
        <v>1102</v>
      </c>
      <c r="F223" s="8" t="s">
        <v>1103</v>
      </c>
      <c r="H223" s="8" t="s">
        <v>41</v>
      </c>
      <c r="I223" s="8" t="s">
        <v>1105</v>
      </c>
      <c r="J223" s="8" t="s">
        <v>203</v>
      </c>
      <c r="K223" s="8" t="s">
        <v>41</v>
      </c>
      <c r="L223" s="8" t="s">
        <v>41</v>
      </c>
      <c r="M223" s="6"/>
      <c r="N223" s="7">
        <v>46098</v>
      </c>
      <c r="O223" s="7" t="s">
        <v>81</v>
      </c>
      <c r="P223" s="7" t="s">
        <v>82</v>
      </c>
      <c r="Q223" s="6" t="s">
        <v>43</v>
      </c>
      <c r="R223" s="8" t="s">
        <v>1106</v>
      </c>
      <c r="S223" t="str">
        <f>HYPERLINK("https://docs.wto.org/imrd/directdoc.asp?DDFDocuments/t/G/TBTN26/BDI711.docx", "https://docs.wto.org/imrd/directdoc.asp?DDFDocuments/t/G/TBTN26/BDI711.docx")</f>
        <v>https://docs.wto.org/imrd/directdoc.asp?DDFDocuments/t/G/TBTN26/BDI711.docx</v>
      </c>
      <c r="T223" t="str">
        <f>HYPERLINK("https://docs.wto.org/imrd/directdoc.asp?DDFDocuments/u/G/TBTN26/BDI711.docx", "https://docs.wto.org/imrd/directdoc.asp?DDFDocuments/u/G/TBTN26/BDI711.docx")</f>
        <v>https://docs.wto.org/imrd/directdoc.asp?DDFDocuments/u/G/TBTN26/BDI711.docx</v>
      </c>
      <c r="U223" t="str">
        <f>HYPERLINK("https://docs.wto.org/imrd/directdoc.asp?DDFDocuments/v/G/TBTN26/BDI711.docx", "https://docs.wto.org/imrd/directdoc.asp?DDFDocuments/v/G/TBTN26/BDI711.docx")</f>
        <v>https://docs.wto.org/imrd/directdoc.asp?DDFDocuments/v/G/TBTN26/BDI711.docx</v>
      </c>
      <c r="V223" t="s">
        <v>45</v>
      </c>
      <c r="W223" t="s">
        <v>46</v>
      </c>
      <c r="X223" t="s">
        <v>46</v>
      </c>
      <c r="Y223" t="s">
        <v>46</v>
      </c>
      <c r="Z223" t="s">
        <v>46</v>
      </c>
      <c r="AA223" t="s">
        <v>46</v>
      </c>
      <c r="AB223" t="s">
        <v>46</v>
      </c>
      <c r="AC223" s="2" t="s">
        <v>41</v>
      </c>
      <c r="AD223" t="s">
        <v>41</v>
      </c>
      <c r="AE223" t="s">
        <v>41</v>
      </c>
      <c r="AF223" t="s">
        <v>41</v>
      </c>
      <c r="AG223" t="s">
        <v>41</v>
      </c>
      <c r="AH223" t="s">
        <v>41</v>
      </c>
      <c r="AI223" s="2" t="s">
        <v>41</v>
      </c>
    </row>
    <row r="224" spans="1:35" ht="43.5" x14ac:dyDescent="0.35">
      <c r="A224" s="8" t="s">
        <v>1075</v>
      </c>
      <c r="B224" s="6" t="s">
        <v>212</v>
      </c>
      <c r="C224" s="7">
        <v>46038</v>
      </c>
      <c r="D224" s="9" t="str">
        <f>HYPERLINK("https://www.epingalert.org/en/Search?viewData= G/TBT/N/BDI/707, G/TBT/N/KEN/1975, G/TBT/N/RWA/1337, G/TBT/N/TZA/1487, G/TBT/N/UGA/2306"," G/TBT/N/BDI/707, G/TBT/N/KEN/1975, G/TBT/N/RWA/1337, G/TBT/N/TZA/1487, G/TBT/N/UGA/2306")</f>
        <v xml:space="preserve"> G/TBT/N/BDI/707, G/TBT/N/KEN/1975, G/TBT/N/RWA/1337, G/TBT/N/TZA/1487, G/TBT/N/UGA/2306</v>
      </c>
      <c r="E224" s="8" t="s">
        <v>1073</v>
      </c>
      <c r="F224" s="8" t="s">
        <v>1074</v>
      </c>
      <c r="H224" s="8" t="s">
        <v>41</v>
      </c>
      <c r="I224" s="8" t="s">
        <v>1076</v>
      </c>
      <c r="J224" s="8" t="s">
        <v>203</v>
      </c>
      <c r="K224" s="8" t="s">
        <v>41</v>
      </c>
      <c r="L224" s="8" t="s">
        <v>41</v>
      </c>
      <c r="M224" s="6"/>
      <c r="N224" s="7">
        <v>46098</v>
      </c>
      <c r="O224" s="7" t="s">
        <v>81</v>
      </c>
      <c r="P224" s="7" t="s">
        <v>82</v>
      </c>
      <c r="Q224" s="6" t="s">
        <v>43</v>
      </c>
      <c r="R224" s="8" t="s">
        <v>1077</v>
      </c>
      <c r="S224" t="str">
        <f>HYPERLINK("https://docs.wto.org/imrd/directdoc.asp?DDFDocuments/t/G/TBTN26/BDI707.docx", "https://docs.wto.org/imrd/directdoc.asp?DDFDocuments/t/G/TBTN26/BDI707.docx")</f>
        <v>https://docs.wto.org/imrd/directdoc.asp?DDFDocuments/t/G/TBTN26/BDI707.docx</v>
      </c>
      <c r="T224" t="str">
        <f>HYPERLINK("https://docs.wto.org/imrd/directdoc.asp?DDFDocuments/u/G/TBTN26/BDI707.docx", "https://docs.wto.org/imrd/directdoc.asp?DDFDocuments/u/G/TBTN26/BDI707.docx")</f>
        <v>https://docs.wto.org/imrd/directdoc.asp?DDFDocuments/u/G/TBTN26/BDI707.docx</v>
      </c>
      <c r="U224" t="str">
        <f>HYPERLINK("https://docs.wto.org/imrd/directdoc.asp?DDFDocuments/v/G/TBTN26/BDI707.docx", "https://docs.wto.org/imrd/directdoc.asp?DDFDocuments/v/G/TBTN26/BDI707.docx")</f>
        <v>https://docs.wto.org/imrd/directdoc.asp?DDFDocuments/v/G/TBTN26/BDI707.docx</v>
      </c>
      <c r="V224" t="s">
        <v>45</v>
      </c>
      <c r="W224" t="s">
        <v>46</v>
      </c>
      <c r="X224" t="s">
        <v>46</v>
      </c>
      <c r="Y224" t="s">
        <v>46</v>
      </c>
      <c r="Z224" t="s">
        <v>46</v>
      </c>
      <c r="AA224" t="s">
        <v>46</v>
      </c>
      <c r="AB224" t="s">
        <v>46</v>
      </c>
      <c r="AC224" s="2" t="s">
        <v>1078</v>
      </c>
      <c r="AD224" t="s">
        <v>41</v>
      </c>
      <c r="AE224" t="s">
        <v>41</v>
      </c>
      <c r="AF224" t="s">
        <v>41</v>
      </c>
      <c r="AG224" t="s">
        <v>41</v>
      </c>
      <c r="AH224" t="s">
        <v>41</v>
      </c>
      <c r="AI224" s="2" t="s">
        <v>41</v>
      </c>
    </row>
    <row r="225" spans="1:35" ht="43.5" x14ac:dyDescent="0.35">
      <c r="A225" s="8" t="s">
        <v>1075</v>
      </c>
      <c r="B225" s="6" t="s">
        <v>157</v>
      </c>
      <c r="C225" s="7">
        <v>46038</v>
      </c>
      <c r="D225" s="9" t="str">
        <f>HYPERLINK("https://www.epingalert.org/en/Search?viewData= G/TBT/N/BDI/707, G/TBT/N/KEN/1975, G/TBT/N/RWA/1337, G/TBT/N/TZA/1487, G/TBT/N/UGA/2306"," G/TBT/N/BDI/707, G/TBT/N/KEN/1975, G/TBT/N/RWA/1337, G/TBT/N/TZA/1487, G/TBT/N/UGA/2306")</f>
        <v xml:space="preserve"> G/TBT/N/BDI/707, G/TBT/N/KEN/1975, G/TBT/N/RWA/1337, G/TBT/N/TZA/1487, G/TBT/N/UGA/2306</v>
      </c>
      <c r="E225" s="8" t="s">
        <v>1073</v>
      </c>
      <c r="F225" s="8" t="s">
        <v>1074</v>
      </c>
      <c r="H225" s="8" t="s">
        <v>41</v>
      </c>
      <c r="I225" s="8" t="s">
        <v>1076</v>
      </c>
      <c r="J225" s="8" t="s">
        <v>203</v>
      </c>
      <c r="K225" s="8" t="s">
        <v>41</v>
      </c>
      <c r="L225" s="8" t="s">
        <v>41</v>
      </c>
      <c r="M225" s="6"/>
      <c r="N225" s="7">
        <v>46098</v>
      </c>
      <c r="O225" s="7" t="s">
        <v>81</v>
      </c>
      <c r="P225" s="7" t="s">
        <v>82</v>
      </c>
      <c r="Q225" s="6" t="s">
        <v>43</v>
      </c>
      <c r="R225" s="8" t="s">
        <v>1077</v>
      </c>
      <c r="S225" t="str">
        <f>HYPERLINK("https://docs.wto.org/imrd/directdoc.asp?DDFDocuments/t/G/TBTN26/BDI707.docx", "https://docs.wto.org/imrd/directdoc.asp?DDFDocuments/t/G/TBTN26/BDI707.docx")</f>
        <v>https://docs.wto.org/imrd/directdoc.asp?DDFDocuments/t/G/TBTN26/BDI707.docx</v>
      </c>
      <c r="T225" t="str">
        <f>HYPERLINK("https://docs.wto.org/imrd/directdoc.asp?DDFDocuments/u/G/TBTN26/BDI707.docx", "https://docs.wto.org/imrd/directdoc.asp?DDFDocuments/u/G/TBTN26/BDI707.docx")</f>
        <v>https://docs.wto.org/imrd/directdoc.asp?DDFDocuments/u/G/TBTN26/BDI707.docx</v>
      </c>
      <c r="U225" t="str">
        <f>HYPERLINK("https://docs.wto.org/imrd/directdoc.asp?DDFDocuments/v/G/TBTN26/BDI707.docx", "https://docs.wto.org/imrd/directdoc.asp?DDFDocuments/v/G/TBTN26/BDI707.docx")</f>
        <v>https://docs.wto.org/imrd/directdoc.asp?DDFDocuments/v/G/TBTN26/BDI707.docx</v>
      </c>
      <c r="V225" t="s">
        <v>45</v>
      </c>
      <c r="W225" t="s">
        <v>46</v>
      </c>
      <c r="X225" t="s">
        <v>46</v>
      </c>
      <c r="Y225" t="s">
        <v>46</v>
      </c>
      <c r="Z225" t="s">
        <v>46</v>
      </c>
      <c r="AA225" t="s">
        <v>46</v>
      </c>
      <c r="AB225" t="s">
        <v>46</v>
      </c>
      <c r="AC225" s="2" t="s">
        <v>1078</v>
      </c>
      <c r="AD225" t="s">
        <v>41</v>
      </c>
      <c r="AE225" t="s">
        <v>41</v>
      </c>
      <c r="AF225" t="s">
        <v>41</v>
      </c>
      <c r="AG225" t="s">
        <v>41</v>
      </c>
      <c r="AH225" t="s">
        <v>41</v>
      </c>
      <c r="AI225" s="2" t="s">
        <v>41</v>
      </c>
    </row>
    <row r="226" spans="1:35" ht="130.5" x14ac:dyDescent="0.35">
      <c r="A226" s="8" t="s">
        <v>1123</v>
      </c>
      <c r="B226" s="6" t="s">
        <v>96</v>
      </c>
      <c r="C226" s="7">
        <v>46037</v>
      </c>
      <c r="D226" s="9" t="str">
        <f>HYPERLINK("https://www.epingalert.org/en/Search?viewData= G/TBT/N/KEN/1974"," G/TBT/N/KEN/1974")</f>
        <v xml:space="preserve"> G/TBT/N/KEN/1974</v>
      </c>
      <c r="E226" s="8" t="s">
        <v>1121</v>
      </c>
      <c r="F226" s="8" t="s">
        <v>1122</v>
      </c>
      <c r="H226" s="8" t="s">
        <v>41</v>
      </c>
      <c r="I226" s="8" t="s">
        <v>1124</v>
      </c>
      <c r="J226" s="8" t="s">
        <v>153</v>
      </c>
      <c r="K226" s="8" t="s">
        <v>41</v>
      </c>
      <c r="L226" s="8" t="s">
        <v>41</v>
      </c>
      <c r="M226" s="6"/>
      <c r="N226" s="7">
        <v>46097</v>
      </c>
      <c r="O226" s="7" t="s">
        <v>81</v>
      </c>
      <c r="P226" s="7" t="s">
        <v>81</v>
      </c>
      <c r="Q226" s="6" t="s">
        <v>43</v>
      </c>
      <c r="R226" s="8" t="s">
        <v>1125</v>
      </c>
      <c r="S226" t="str">
        <f>HYPERLINK("https://docs.wto.org/imrd/directdoc.asp?DDFDocuments/t/G/TBTN26/KEN1974.docx", "https://docs.wto.org/imrd/directdoc.asp?DDFDocuments/t/G/TBTN26/KEN1974.docx")</f>
        <v>https://docs.wto.org/imrd/directdoc.asp?DDFDocuments/t/G/TBTN26/KEN1974.docx</v>
      </c>
      <c r="T226" t="str">
        <f>HYPERLINK("https://docs.wto.org/imrd/directdoc.asp?DDFDocuments/u/G/TBTN26/KEN1974.docx", "https://docs.wto.org/imrd/directdoc.asp?DDFDocuments/u/G/TBTN26/KEN1974.docx")</f>
        <v>https://docs.wto.org/imrd/directdoc.asp?DDFDocuments/u/G/TBTN26/KEN1974.docx</v>
      </c>
      <c r="U226" t="str">
        <f>HYPERLINK("https://docs.wto.org/imrd/directdoc.asp?DDFDocuments/v/G/TBTN26/KEN1974.docx", "https://docs.wto.org/imrd/directdoc.asp?DDFDocuments/v/G/TBTN26/KEN1974.docx")</f>
        <v>https://docs.wto.org/imrd/directdoc.asp?DDFDocuments/v/G/TBTN26/KEN1974.docx</v>
      </c>
      <c r="V226" t="s">
        <v>46</v>
      </c>
      <c r="W226" t="s">
        <v>46</v>
      </c>
      <c r="X226" t="s">
        <v>45</v>
      </c>
      <c r="Y226" t="s">
        <v>46</v>
      </c>
      <c r="Z226" t="s">
        <v>46</v>
      </c>
      <c r="AA226" t="s">
        <v>46</v>
      </c>
      <c r="AB226" t="s">
        <v>46</v>
      </c>
      <c r="AC226" s="2" t="s">
        <v>1126</v>
      </c>
      <c r="AD226" t="s">
        <v>41</v>
      </c>
      <c r="AE226" t="s">
        <v>41</v>
      </c>
      <c r="AF226" t="s">
        <v>41</v>
      </c>
      <c r="AG226" t="s">
        <v>41</v>
      </c>
      <c r="AH226" t="s">
        <v>41</v>
      </c>
      <c r="AI226" s="2" t="s">
        <v>41</v>
      </c>
    </row>
    <row r="227" spans="1:35" ht="43.5" x14ac:dyDescent="0.35">
      <c r="A227" s="8" t="s">
        <v>1129</v>
      </c>
      <c r="B227" s="6" t="s">
        <v>96</v>
      </c>
      <c r="C227" s="7">
        <v>46037</v>
      </c>
      <c r="D227" s="9" t="str">
        <f>HYPERLINK("https://www.epingalert.org/en/Search?viewData= G/TBT/N/KEN/1972"," G/TBT/N/KEN/1972")</f>
        <v xml:space="preserve"> G/TBT/N/KEN/1972</v>
      </c>
      <c r="E227" s="8" t="s">
        <v>1127</v>
      </c>
      <c r="F227" s="8" t="s">
        <v>1128</v>
      </c>
      <c r="H227" s="8" t="s">
        <v>41</v>
      </c>
      <c r="I227" s="8" t="s">
        <v>1130</v>
      </c>
      <c r="J227" s="8" t="s">
        <v>153</v>
      </c>
      <c r="K227" s="8" t="s">
        <v>41</v>
      </c>
      <c r="L227" s="8" t="s">
        <v>41</v>
      </c>
      <c r="M227" s="6"/>
      <c r="N227" s="7">
        <v>46097</v>
      </c>
      <c r="O227" s="7" t="s">
        <v>81</v>
      </c>
      <c r="P227" s="7" t="s">
        <v>81</v>
      </c>
      <c r="Q227" s="6" t="s">
        <v>43</v>
      </c>
      <c r="R227" s="8" t="s">
        <v>1131</v>
      </c>
      <c r="S227" t="str">
        <f>HYPERLINK("https://docs.wto.org/imrd/directdoc.asp?DDFDocuments/t/G/TBTN26/KEN1972.docx", "https://docs.wto.org/imrd/directdoc.asp?DDFDocuments/t/G/TBTN26/KEN1972.docx")</f>
        <v>https://docs.wto.org/imrd/directdoc.asp?DDFDocuments/t/G/TBTN26/KEN1972.docx</v>
      </c>
      <c r="T227" t="str">
        <f>HYPERLINK("https://docs.wto.org/imrd/directdoc.asp?DDFDocuments/u/G/TBTN26/KEN1972.docx", "https://docs.wto.org/imrd/directdoc.asp?DDFDocuments/u/G/TBTN26/KEN1972.docx")</f>
        <v>https://docs.wto.org/imrd/directdoc.asp?DDFDocuments/u/G/TBTN26/KEN1972.docx</v>
      </c>
      <c r="U227" t="str">
        <f>HYPERLINK("https://docs.wto.org/imrd/directdoc.asp?DDFDocuments/v/G/TBTN26/KEN1972.docx", "https://docs.wto.org/imrd/directdoc.asp?DDFDocuments/v/G/TBTN26/KEN1972.docx")</f>
        <v>https://docs.wto.org/imrd/directdoc.asp?DDFDocuments/v/G/TBTN26/KEN1972.docx</v>
      </c>
      <c r="V227" t="s">
        <v>46</v>
      </c>
      <c r="W227" t="s">
        <v>46</v>
      </c>
      <c r="X227" t="s">
        <v>45</v>
      </c>
      <c r="Y227" t="s">
        <v>46</v>
      </c>
      <c r="Z227" t="s">
        <v>46</v>
      </c>
      <c r="AA227" t="s">
        <v>46</v>
      </c>
      <c r="AB227" t="s">
        <v>46</v>
      </c>
      <c r="AC227" s="2" t="s">
        <v>1132</v>
      </c>
      <c r="AD227" t="s">
        <v>41</v>
      </c>
      <c r="AE227" t="s">
        <v>41</v>
      </c>
      <c r="AF227" t="s">
        <v>41</v>
      </c>
      <c r="AG227" t="s">
        <v>41</v>
      </c>
      <c r="AH227" t="s">
        <v>41</v>
      </c>
      <c r="AI227" s="2" t="s">
        <v>41</v>
      </c>
    </row>
    <row r="228" spans="1:35" ht="409.5" x14ac:dyDescent="0.35">
      <c r="A228" s="8" t="s">
        <v>1129</v>
      </c>
      <c r="B228" s="6" t="s">
        <v>96</v>
      </c>
      <c r="C228" s="7">
        <v>46037</v>
      </c>
      <c r="D228" s="9" t="str">
        <f>HYPERLINK("https://www.epingalert.org/en/Search?viewData= G/TBT/N/KEN/1973"," G/TBT/N/KEN/1973")</f>
        <v xml:space="preserve"> G/TBT/N/KEN/1973</v>
      </c>
      <c r="E228" s="8" t="s">
        <v>1133</v>
      </c>
      <c r="F228" s="8" t="s">
        <v>1134</v>
      </c>
      <c r="H228" s="8" t="s">
        <v>41</v>
      </c>
      <c r="I228" s="8" t="s">
        <v>1130</v>
      </c>
      <c r="J228" s="8" t="s">
        <v>153</v>
      </c>
      <c r="K228" s="8" t="s">
        <v>41</v>
      </c>
      <c r="L228" s="8" t="s">
        <v>41</v>
      </c>
      <c r="M228" s="6"/>
      <c r="N228" s="7">
        <v>46097</v>
      </c>
      <c r="O228" s="7" t="s">
        <v>81</v>
      </c>
      <c r="P228" s="7" t="s">
        <v>81</v>
      </c>
      <c r="Q228" s="6" t="s">
        <v>43</v>
      </c>
      <c r="R228" s="8" t="s">
        <v>1135</v>
      </c>
      <c r="S228" t="str">
        <f>HYPERLINK("https://docs.wto.org/imrd/directdoc.asp?DDFDocuments/t/G/TBTN26/KEN1973.docx", "https://docs.wto.org/imrd/directdoc.asp?DDFDocuments/t/G/TBTN26/KEN1973.docx")</f>
        <v>https://docs.wto.org/imrd/directdoc.asp?DDFDocuments/t/G/TBTN26/KEN1973.docx</v>
      </c>
      <c r="T228" t="str">
        <f>HYPERLINK("https://docs.wto.org/imrd/directdoc.asp?DDFDocuments/u/G/TBTN26/KEN1973.docx", "https://docs.wto.org/imrd/directdoc.asp?DDFDocuments/u/G/TBTN26/KEN1973.docx")</f>
        <v>https://docs.wto.org/imrd/directdoc.asp?DDFDocuments/u/G/TBTN26/KEN1973.docx</v>
      </c>
      <c r="U228" t="str">
        <f>HYPERLINK("https://docs.wto.org/imrd/directdoc.asp?DDFDocuments/v/G/TBTN26/KEN1973.docx", "https://docs.wto.org/imrd/directdoc.asp?DDFDocuments/v/G/TBTN26/KEN1973.docx")</f>
        <v>https://docs.wto.org/imrd/directdoc.asp?DDFDocuments/v/G/TBTN26/KEN1973.docx</v>
      </c>
      <c r="V228" t="s">
        <v>46</v>
      </c>
      <c r="W228" t="s">
        <v>46</v>
      </c>
      <c r="X228" t="s">
        <v>45</v>
      </c>
      <c r="Y228" t="s">
        <v>46</v>
      </c>
      <c r="Z228" t="s">
        <v>46</v>
      </c>
      <c r="AA228" t="s">
        <v>46</v>
      </c>
      <c r="AB228" t="s">
        <v>46</v>
      </c>
      <c r="AC228" s="2" t="s">
        <v>1136</v>
      </c>
      <c r="AD228" t="s">
        <v>41</v>
      </c>
      <c r="AE228" t="s">
        <v>41</v>
      </c>
      <c r="AF228" t="s">
        <v>41</v>
      </c>
      <c r="AG228" t="s">
        <v>41</v>
      </c>
      <c r="AH228" t="s">
        <v>41</v>
      </c>
      <c r="AI228" s="2" t="s">
        <v>41</v>
      </c>
    </row>
    <row r="229" spans="1:35" ht="101.5" x14ac:dyDescent="0.35">
      <c r="A229" s="8" t="s">
        <v>1139</v>
      </c>
      <c r="B229" s="6" t="s">
        <v>302</v>
      </c>
      <c r="C229" s="7">
        <v>46037</v>
      </c>
      <c r="D229" s="9" t="str">
        <f>HYPERLINK("https://www.epingalert.org/en/Search?viewData= G/TBT/N/USA/2257"," G/TBT/N/USA/2257")</f>
        <v xml:space="preserve"> G/TBT/N/USA/2257</v>
      </c>
      <c r="E229" s="8" t="s">
        <v>1137</v>
      </c>
      <c r="F229" s="8" t="s">
        <v>1138</v>
      </c>
      <c r="H229" s="8" t="s">
        <v>41</v>
      </c>
      <c r="I229" s="8" t="s">
        <v>1140</v>
      </c>
      <c r="J229" s="8" t="s">
        <v>1141</v>
      </c>
      <c r="K229" s="8" t="s">
        <v>41</v>
      </c>
      <c r="L229" s="8" t="s">
        <v>41</v>
      </c>
      <c r="M229" s="6"/>
      <c r="N229" s="7">
        <v>46073</v>
      </c>
      <c r="O229" s="7" t="s">
        <v>81</v>
      </c>
      <c r="P229" s="7" t="s">
        <v>81</v>
      </c>
      <c r="Q229" s="6" t="s">
        <v>43</v>
      </c>
      <c r="R229" s="8" t="s">
        <v>1142</v>
      </c>
      <c r="S229" t="str">
        <f>HYPERLINK("https://docs.wto.org/imrd/directdoc.asp?DDFDocuments/t/G/TBTN26/USA2257.docx", "https://docs.wto.org/imrd/directdoc.asp?DDFDocuments/t/G/TBTN26/USA2257.docx")</f>
        <v>https://docs.wto.org/imrd/directdoc.asp?DDFDocuments/t/G/TBTN26/USA2257.docx</v>
      </c>
      <c r="T229" t="str">
        <f>HYPERLINK("https://docs.wto.org/imrd/directdoc.asp?DDFDocuments/u/G/TBTN26/USA2257.docx", "https://docs.wto.org/imrd/directdoc.asp?DDFDocuments/u/G/TBTN26/USA2257.docx")</f>
        <v>https://docs.wto.org/imrd/directdoc.asp?DDFDocuments/u/G/TBTN26/USA2257.docx</v>
      </c>
      <c r="U229" t="str">
        <f>HYPERLINK("https://docs.wto.org/imrd/directdoc.asp?DDFDocuments/v/G/TBTN26/USA2257.docx", "https://docs.wto.org/imrd/directdoc.asp?DDFDocuments/v/G/TBTN26/USA2257.docx")</f>
        <v>https://docs.wto.org/imrd/directdoc.asp?DDFDocuments/v/G/TBTN26/USA2257.docx</v>
      </c>
      <c r="V229" t="s">
        <v>45</v>
      </c>
      <c r="W229" t="s">
        <v>46</v>
      </c>
      <c r="X229" t="s">
        <v>46</v>
      </c>
      <c r="Y229" t="s">
        <v>46</v>
      </c>
      <c r="Z229" t="s">
        <v>46</v>
      </c>
      <c r="AA229" t="s">
        <v>46</v>
      </c>
      <c r="AB229" t="s">
        <v>46</v>
      </c>
      <c r="AC229" s="2" t="s">
        <v>1143</v>
      </c>
      <c r="AD229" t="s">
        <v>41</v>
      </c>
      <c r="AE229" t="s">
        <v>41</v>
      </c>
      <c r="AF229" t="s">
        <v>41</v>
      </c>
      <c r="AG229" t="s">
        <v>41</v>
      </c>
      <c r="AH229" t="s">
        <v>41</v>
      </c>
      <c r="AI229" s="2" t="s">
        <v>41</v>
      </c>
    </row>
    <row r="230" spans="1:35" ht="72.5" x14ac:dyDescent="0.35">
      <c r="A230" s="8" t="s">
        <v>1146</v>
      </c>
      <c r="B230" s="6" t="s">
        <v>96</v>
      </c>
      <c r="C230" s="7">
        <v>46037</v>
      </c>
      <c r="D230" s="9" t="str">
        <f>HYPERLINK("https://www.epingalert.org/en/Search?viewData= G/TBT/N/KEN/1971"," G/TBT/N/KEN/1971")</f>
        <v xml:space="preserve"> G/TBT/N/KEN/1971</v>
      </c>
      <c r="E230" s="8" t="s">
        <v>1144</v>
      </c>
      <c r="F230" s="8" t="s">
        <v>1145</v>
      </c>
      <c r="H230" s="8" t="s">
        <v>41</v>
      </c>
      <c r="I230" s="8" t="s">
        <v>1147</v>
      </c>
      <c r="J230" s="8" t="s">
        <v>153</v>
      </c>
      <c r="K230" s="8" t="s">
        <v>41</v>
      </c>
      <c r="L230" s="8" t="s">
        <v>41</v>
      </c>
      <c r="M230" s="6"/>
      <c r="N230" s="7">
        <v>46097</v>
      </c>
      <c r="O230" s="7" t="s">
        <v>81</v>
      </c>
      <c r="P230" s="7" t="s">
        <v>81</v>
      </c>
      <c r="Q230" s="6" t="s">
        <v>43</v>
      </c>
      <c r="R230" s="8" t="s">
        <v>1148</v>
      </c>
      <c r="S230" t="str">
        <f>HYPERLINK("https://docs.wto.org/imrd/directdoc.asp?DDFDocuments/t/G/TBTN26/KEN1971.docx", "https://docs.wto.org/imrd/directdoc.asp?DDFDocuments/t/G/TBTN26/KEN1971.docx")</f>
        <v>https://docs.wto.org/imrd/directdoc.asp?DDFDocuments/t/G/TBTN26/KEN1971.docx</v>
      </c>
      <c r="T230" t="str">
        <f>HYPERLINK("https://docs.wto.org/imrd/directdoc.asp?DDFDocuments/u/G/TBTN26/KEN1971.docx", "https://docs.wto.org/imrd/directdoc.asp?DDFDocuments/u/G/TBTN26/KEN1971.docx")</f>
        <v>https://docs.wto.org/imrd/directdoc.asp?DDFDocuments/u/G/TBTN26/KEN1971.docx</v>
      </c>
      <c r="U230" t="str">
        <f>HYPERLINK("https://docs.wto.org/imrd/directdoc.asp?DDFDocuments/v/G/TBTN26/KEN1971.docx", "https://docs.wto.org/imrd/directdoc.asp?DDFDocuments/v/G/TBTN26/KEN1971.docx")</f>
        <v>https://docs.wto.org/imrd/directdoc.asp?DDFDocuments/v/G/TBTN26/KEN1971.docx</v>
      </c>
      <c r="V230" t="s">
        <v>46</v>
      </c>
      <c r="W230" t="s">
        <v>46</v>
      </c>
      <c r="X230" t="s">
        <v>45</v>
      </c>
      <c r="Y230" t="s">
        <v>46</v>
      </c>
      <c r="Z230" t="s">
        <v>46</v>
      </c>
      <c r="AA230" t="s">
        <v>46</v>
      </c>
      <c r="AB230" t="s">
        <v>46</v>
      </c>
      <c r="AC230" s="2" t="s">
        <v>1149</v>
      </c>
      <c r="AD230" t="s">
        <v>41</v>
      </c>
      <c r="AE230" t="s">
        <v>41</v>
      </c>
      <c r="AF230" t="s">
        <v>41</v>
      </c>
      <c r="AG230" t="s">
        <v>41</v>
      </c>
      <c r="AH230" t="s">
        <v>41</v>
      </c>
      <c r="AI230" s="2" t="s">
        <v>41</v>
      </c>
    </row>
    <row r="231" spans="1:35" ht="58" x14ac:dyDescent="0.35">
      <c r="A231" s="8" t="s">
        <v>1152</v>
      </c>
      <c r="B231" s="6" t="s">
        <v>493</v>
      </c>
      <c r="C231" s="7">
        <v>46036</v>
      </c>
      <c r="D231" s="9" t="str">
        <f>HYPERLINK("https://www.epingalert.org/en/Search?viewData= G/TBT/N/CAN/767"," G/TBT/N/CAN/767")</f>
        <v xml:space="preserve"> G/TBT/N/CAN/767</v>
      </c>
      <c r="E231" s="8" t="s">
        <v>1150</v>
      </c>
      <c r="F231" s="8" t="s">
        <v>1151</v>
      </c>
      <c r="H231" s="8" t="s">
        <v>41</v>
      </c>
      <c r="I231" s="8" t="s">
        <v>1153</v>
      </c>
      <c r="J231" s="8" t="s">
        <v>78</v>
      </c>
      <c r="K231" s="8" t="s">
        <v>1154</v>
      </c>
      <c r="L231" s="8" t="s">
        <v>41</v>
      </c>
      <c r="M231" s="6"/>
      <c r="N231" s="7">
        <v>46101</v>
      </c>
      <c r="O231" s="7" t="s">
        <v>1155</v>
      </c>
      <c r="P231" s="7" t="s">
        <v>1155</v>
      </c>
      <c r="Q231" s="6" t="s">
        <v>43</v>
      </c>
      <c r="R231" s="8" t="s">
        <v>1156</v>
      </c>
      <c r="S231" t="str">
        <f>HYPERLINK("https://docs.wto.org/imrd/directdoc.asp?DDFDocuments/t/G/TBTN26/CAN767.docx", "https://docs.wto.org/imrd/directdoc.asp?DDFDocuments/t/G/TBTN26/CAN767.docx")</f>
        <v>https://docs.wto.org/imrd/directdoc.asp?DDFDocuments/t/G/TBTN26/CAN767.docx</v>
      </c>
      <c r="T231" t="str">
        <f>HYPERLINK("https://docs.wto.org/imrd/directdoc.asp?DDFDocuments/u/G/TBTN26/CAN767.docx", "https://docs.wto.org/imrd/directdoc.asp?DDFDocuments/u/G/TBTN26/CAN767.docx")</f>
        <v>https://docs.wto.org/imrd/directdoc.asp?DDFDocuments/u/G/TBTN26/CAN767.docx</v>
      </c>
      <c r="U231" t="str">
        <f>HYPERLINK("https://docs.wto.org/imrd/directdoc.asp?DDFDocuments/v/G/TBTN26/CAN767.docx", "https://docs.wto.org/imrd/directdoc.asp?DDFDocuments/v/G/TBTN26/CAN767.docx")</f>
        <v>https://docs.wto.org/imrd/directdoc.asp?DDFDocuments/v/G/TBTN26/CAN767.docx</v>
      </c>
      <c r="V231" t="s">
        <v>45</v>
      </c>
      <c r="W231" t="s">
        <v>46</v>
      </c>
      <c r="X231" t="s">
        <v>46</v>
      </c>
      <c r="Y231" t="s">
        <v>46</v>
      </c>
      <c r="Z231" t="s">
        <v>46</v>
      </c>
      <c r="AA231" t="s">
        <v>46</v>
      </c>
      <c r="AB231" t="s">
        <v>46</v>
      </c>
      <c r="AC231" s="2" t="s">
        <v>1157</v>
      </c>
      <c r="AD231" t="s">
        <v>41</v>
      </c>
      <c r="AE231" t="s">
        <v>41</v>
      </c>
      <c r="AF231" t="s">
        <v>41</v>
      </c>
      <c r="AG231" t="s">
        <v>41</v>
      </c>
      <c r="AH231" t="s">
        <v>41</v>
      </c>
      <c r="AI231" s="2" t="s">
        <v>41</v>
      </c>
    </row>
    <row r="232" spans="1:35" ht="101.5" x14ac:dyDescent="0.35">
      <c r="A232" s="8" t="s">
        <v>1160</v>
      </c>
      <c r="B232" s="6" t="s">
        <v>138</v>
      </c>
      <c r="C232" s="7">
        <v>46036</v>
      </c>
      <c r="D232" s="9" t="str">
        <f>HYPERLINK("https://www.epingalert.org/en/Search?viewData= G/TBT/N/GBR/112"," G/TBT/N/GBR/112")</f>
        <v xml:space="preserve"> G/TBT/N/GBR/112</v>
      </c>
      <c r="E232" s="8" t="s">
        <v>1158</v>
      </c>
      <c r="F232" s="8" t="s">
        <v>1159</v>
      </c>
      <c r="H232" s="8" t="s">
        <v>41</v>
      </c>
      <c r="I232" s="8" t="s">
        <v>1161</v>
      </c>
      <c r="J232" s="8" t="s">
        <v>1162</v>
      </c>
      <c r="K232" s="8" t="s">
        <v>1163</v>
      </c>
      <c r="L232" s="8" t="s">
        <v>41</v>
      </c>
      <c r="M232" s="6"/>
      <c r="N232" s="7">
        <v>46096</v>
      </c>
      <c r="O232" s="7">
        <v>46202</v>
      </c>
      <c r="P232" s="7" t="s">
        <v>82</v>
      </c>
      <c r="Q232" s="6" t="s">
        <v>43</v>
      </c>
      <c r="R232" s="8" t="s">
        <v>1164</v>
      </c>
      <c r="S232" t="str">
        <f>HYPERLINK("https://docs.wto.org/imrd/directdoc.asp?DDFDocuments/t/G/TBTN26/GBR112.docx", "https://docs.wto.org/imrd/directdoc.asp?DDFDocuments/t/G/TBTN26/GBR112.docx")</f>
        <v>https://docs.wto.org/imrd/directdoc.asp?DDFDocuments/t/G/TBTN26/GBR112.docx</v>
      </c>
      <c r="T232" t="str">
        <f>HYPERLINK("https://docs.wto.org/imrd/directdoc.asp?DDFDocuments/u/G/TBTN26/GBR112.docx", "https://docs.wto.org/imrd/directdoc.asp?DDFDocuments/u/G/TBTN26/GBR112.docx")</f>
        <v>https://docs.wto.org/imrd/directdoc.asp?DDFDocuments/u/G/TBTN26/GBR112.docx</v>
      </c>
      <c r="U232" t="str">
        <f>HYPERLINK("https://docs.wto.org/imrd/directdoc.asp?DDFDocuments/v/G/TBTN26/GBR112.docx", "https://docs.wto.org/imrd/directdoc.asp?DDFDocuments/v/G/TBTN26/GBR112.docx")</f>
        <v>https://docs.wto.org/imrd/directdoc.asp?DDFDocuments/v/G/TBTN26/GBR112.docx</v>
      </c>
      <c r="V232" t="s">
        <v>45</v>
      </c>
      <c r="W232" t="s">
        <v>46</v>
      </c>
      <c r="X232" t="s">
        <v>46</v>
      </c>
      <c r="Y232" t="s">
        <v>46</v>
      </c>
      <c r="Z232" t="s">
        <v>46</v>
      </c>
      <c r="AA232" t="s">
        <v>46</v>
      </c>
      <c r="AB232" t="s">
        <v>46</v>
      </c>
      <c r="AC232" s="2" t="s">
        <v>1165</v>
      </c>
      <c r="AD232" t="s">
        <v>41</v>
      </c>
      <c r="AE232" t="s">
        <v>41</v>
      </c>
      <c r="AF232" t="s">
        <v>41</v>
      </c>
      <c r="AG232" t="s">
        <v>41</v>
      </c>
      <c r="AH232" t="s">
        <v>41</v>
      </c>
      <c r="AI232" s="2" t="s">
        <v>41</v>
      </c>
    </row>
    <row r="233" spans="1:35" ht="116" x14ac:dyDescent="0.35">
      <c r="A233" s="8" t="s">
        <v>1168</v>
      </c>
      <c r="B233" s="6" t="s">
        <v>34</v>
      </c>
      <c r="C233" s="7">
        <v>46036</v>
      </c>
      <c r="D233" s="9" t="str">
        <f>HYPERLINK("https://www.epingalert.org/en/Search?viewData= G/TBT/N/CHL/778"," G/TBT/N/CHL/778")</f>
        <v xml:space="preserve"> G/TBT/N/CHL/778</v>
      </c>
      <c r="E233" s="8" t="s">
        <v>1166</v>
      </c>
      <c r="F233" s="8" t="s">
        <v>1167</v>
      </c>
      <c r="H233" s="8" t="s">
        <v>41</v>
      </c>
      <c r="I233" s="8" t="s">
        <v>41</v>
      </c>
      <c r="J233" s="8" t="s">
        <v>576</v>
      </c>
      <c r="K233" s="8" t="s">
        <v>41</v>
      </c>
      <c r="L233" s="8" t="s">
        <v>1169</v>
      </c>
      <c r="M233" s="6"/>
      <c r="N233" s="7">
        <v>46096</v>
      </c>
      <c r="O233" s="7" t="s">
        <v>1170</v>
      </c>
      <c r="P233" s="7" t="s">
        <v>1171</v>
      </c>
      <c r="Q233" s="6" t="s">
        <v>43</v>
      </c>
      <c r="R233" s="8" t="s">
        <v>1172</v>
      </c>
      <c r="S233" t="str">
        <f>HYPERLINK("https://docs.wto.org/imrd/directdoc.asp?DDFDocuments/t/G/TBTN26/CHL778.docx", "https://docs.wto.org/imrd/directdoc.asp?DDFDocuments/t/G/TBTN26/CHL778.docx")</f>
        <v>https://docs.wto.org/imrd/directdoc.asp?DDFDocuments/t/G/TBTN26/CHL778.docx</v>
      </c>
      <c r="T233" t="str">
        <f>HYPERLINK("https://docs.wto.org/imrd/directdoc.asp?DDFDocuments/u/G/TBTN26/CHL778.docx", "https://docs.wto.org/imrd/directdoc.asp?DDFDocuments/u/G/TBTN26/CHL778.docx")</f>
        <v>https://docs.wto.org/imrd/directdoc.asp?DDFDocuments/u/G/TBTN26/CHL778.docx</v>
      </c>
      <c r="U233" t="str">
        <f>HYPERLINK("https://docs.wto.org/imrd/directdoc.asp?DDFDocuments/v/G/TBTN26/CHL778.docx", "https://docs.wto.org/imrd/directdoc.asp?DDFDocuments/v/G/TBTN26/CHL778.docx")</f>
        <v>https://docs.wto.org/imrd/directdoc.asp?DDFDocuments/v/G/TBTN26/CHL778.docx</v>
      </c>
      <c r="V233" t="s">
        <v>45</v>
      </c>
      <c r="W233" t="s">
        <v>46</v>
      </c>
      <c r="X233" t="s">
        <v>46</v>
      </c>
      <c r="Y233" t="s">
        <v>46</v>
      </c>
      <c r="Z233" t="s">
        <v>46</v>
      </c>
      <c r="AA233" t="s">
        <v>46</v>
      </c>
      <c r="AB233" t="s">
        <v>46</v>
      </c>
      <c r="AC233" s="2" t="s">
        <v>1173</v>
      </c>
      <c r="AD233" t="s">
        <v>41</v>
      </c>
      <c r="AE233" t="s">
        <v>41</v>
      </c>
      <c r="AF233" t="s">
        <v>41</v>
      </c>
      <c r="AG233" t="s">
        <v>41</v>
      </c>
      <c r="AH233" t="s">
        <v>41</v>
      </c>
      <c r="AI233" s="2" t="s">
        <v>41</v>
      </c>
    </row>
    <row r="234" spans="1:35" ht="159.5" x14ac:dyDescent="0.35">
      <c r="A234" s="8" t="s">
        <v>1176</v>
      </c>
      <c r="B234" s="6" t="s">
        <v>34</v>
      </c>
      <c r="C234" s="7">
        <v>46035</v>
      </c>
      <c r="D234" s="9" t="str">
        <f>HYPERLINK("https://www.epingalert.org/en/Search?viewData= G/TBT/N/CHL/776"," G/TBT/N/CHL/776")</f>
        <v xml:space="preserve"> G/TBT/N/CHL/776</v>
      </c>
      <c r="E234" s="8" t="s">
        <v>1174</v>
      </c>
      <c r="F234" s="8" t="s">
        <v>1175</v>
      </c>
      <c r="H234" s="8" t="s">
        <v>41</v>
      </c>
      <c r="I234" s="8" t="s">
        <v>634</v>
      </c>
      <c r="J234" s="8" t="s">
        <v>128</v>
      </c>
      <c r="K234" s="8" t="s">
        <v>1177</v>
      </c>
      <c r="L234" s="8" t="s">
        <v>80</v>
      </c>
      <c r="M234" s="6"/>
      <c r="N234" s="7">
        <v>46095</v>
      </c>
      <c r="O234" s="7" t="s">
        <v>81</v>
      </c>
      <c r="P234" s="7" t="s">
        <v>81</v>
      </c>
      <c r="Q234" s="6" t="s">
        <v>43</v>
      </c>
      <c r="R234" s="8" t="s">
        <v>1178</v>
      </c>
      <c r="S234" t="str">
        <f>HYPERLINK("https://docs.wto.org/imrd/directdoc.asp?DDFDocuments/t/G/TBTN26/CHL776.docx", "https://docs.wto.org/imrd/directdoc.asp?DDFDocuments/t/G/TBTN26/CHL776.docx")</f>
        <v>https://docs.wto.org/imrd/directdoc.asp?DDFDocuments/t/G/TBTN26/CHL776.docx</v>
      </c>
      <c r="T234" t="str">
        <f>HYPERLINK("https://docs.wto.org/imrd/directdoc.asp?DDFDocuments/u/G/TBTN26/CHL776.docx", "https://docs.wto.org/imrd/directdoc.asp?DDFDocuments/u/G/TBTN26/CHL776.docx")</f>
        <v>https://docs.wto.org/imrd/directdoc.asp?DDFDocuments/u/G/TBTN26/CHL776.docx</v>
      </c>
      <c r="U234" t="str">
        <f>HYPERLINK("https://docs.wto.org/imrd/directdoc.asp?DDFDocuments/v/G/TBTN26/CHL776.docx", "https://docs.wto.org/imrd/directdoc.asp?DDFDocuments/v/G/TBTN26/CHL776.docx")</f>
        <v>https://docs.wto.org/imrd/directdoc.asp?DDFDocuments/v/G/TBTN26/CHL776.docx</v>
      </c>
      <c r="V234" t="s">
        <v>45</v>
      </c>
      <c r="W234" t="s">
        <v>46</v>
      </c>
      <c r="X234" t="s">
        <v>46</v>
      </c>
      <c r="Y234" t="s">
        <v>46</v>
      </c>
      <c r="Z234" t="s">
        <v>46</v>
      </c>
      <c r="AA234" t="s">
        <v>46</v>
      </c>
      <c r="AB234" t="s">
        <v>46</v>
      </c>
      <c r="AC234" s="2" t="s">
        <v>1179</v>
      </c>
      <c r="AD234" t="s">
        <v>41</v>
      </c>
      <c r="AE234" t="s">
        <v>41</v>
      </c>
      <c r="AF234" t="s">
        <v>41</v>
      </c>
      <c r="AG234" t="s">
        <v>41</v>
      </c>
      <c r="AH234" t="s">
        <v>41</v>
      </c>
      <c r="AI234" s="2" t="s">
        <v>41</v>
      </c>
    </row>
    <row r="235" spans="1:35" ht="29" x14ac:dyDescent="0.35">
      <c r="A235" s="8" t="s">
        <v>1104</v>
      </c>
      <c r="B235" s="6" t="s">
        <v>212</v>
      </c>
      <c r="C235" s="7">
        <v>46035</v>
      </c>
      <c r="D235" s="9" t="str">
        <f>HYPERLINK("https://www.epingalert.org/en/Search?viewData= G/TBT/N/BDI/706, G/TBT/N/KEN/1970, G/TBT/N/RWA/1336, G/TBT/N/TZA/1486, G/TBT/N/UGA/2304"," G/TBT/N/BDI/706, G/TBT/N/KEN/1970, G/TBT/N/RWA/1336, G/TBT/N/TZA/1486, G/TBT/N/UGA/2304")</f>
        <v xml:space="preserve"> G/TBT/N/BDI/706, G/TBT/N/KEN/1970, G/TBT/N/RWA/1336, G/TBT/N/TZA/1486, G/TBT/N/UGA/2304</v>
      </c>
      <c r="E235" s="8" t="s">
        <v>1180</v>
      </c>
      <c r="F235" s="8" t="s">
        <v>1103</v>
      </c>
      <c r="H235" s="8" t="s">
        <v>41</v>
      </c>
      <c r="I235" s="8" t="s">
        <v>1105</v>
      </c>
      <c r="J235" s="8" t="s">
        <v>182</v>
      </c>
      <c r="K235" s="8" t="s">
        <v>41</v>
      </c>
      <c r="L235" s="8" t="s">
        <v>41</v>
      </c>
      <c r="M235" s="6"/>
      <c r="N235" s="7">
        <v>46095</v>
      </c>
      <c r="O235" s="7" t="s">
        <v>81</v>
      </c>
      <c r="P235" s="7">
        <v>46112</v>
      </c>
      <c r="Q235" s="6" t="s">
        <v>43</v>
      </c>
      <c r="R235" s="8" t="s">
        <v>1181</v>
      </c>
      <c r="S235" t="str">
        <f>HYPERLINK("https://docs.wto.org/imrd/directdoc.asp?DDFDocuments/t/G/TBTN26/BDI706.docx", "https://docs.wto.org/imrd/directdoc.asp?DDFDocuments/t/G/TBTN26/BDI706.docx")</f>
        <v>https://docs.wto.org/imrd/directdoc.asp?DDFDocuments/t/G/TBTN26/BDI706.docx</v>
      </c>
      <c r="T235" t="str">
        <f>HYPERLINK("https://docs.wto.org/imrd/directdoc.asp?DDFDocuments/u/G/TBTN26/BDI706.docx", "https://docs.wto.org/imrd/directdoc.asp?DDFDocuments/u/G/TBTN26/BDI706.docx")</f>
        <v>https://docs.wto.org/imrd/directdoc.asp?DDFDocuments/u/G/TBTN26/BDI706.docx</v>
      </c>
      <c r="U235" t="str">
        <f>HYPERLINK("https://docs.wto.org/imrd/directdoc.asp?DDFDocuments/v/G/TBTN26/BDI706.docx", "https://docs.wto.org/imrd/directdoc.asp?DDFDocuments/v/G/TBTN26/BDI706.docx")</f>
        <v>https://docs.wto.org/imrd/directdoc.asp?DDFDocuments/v/G/TBTN26/BDI706.docx</v>
      </c>
      <c r="V235" t="s">
        <v>45</v>
      </c>
      <c r="W235" t="s">
        <v>46</v>
      </c>
      <c r="X235" t="s">
        <v>46</v>
      </c>
      <c r="Y235" t="s">
        <v>46</v>
      </c>
      <c r="Z235" t="s">
        <v>46</v>
      </c>
      <c r="AA235" t="s">
        <v>46</v>
      </c>
      <c r="AB235" t="s">
        <v>46</v>
      </c>
      <c r="AC235" s="2" t="s">
        <v>317</v>
      </c>
      <c r="AD235" t="s">
        <v>41</v>
      </c>
      <c r="AE235" t="s">
        <v>41</v>
      </c>
      <c r="AF235" t="s">
        <v>41</v>
      </c>
      <c r="AG235" t="s">
        <v>41</v>
      </c>
      <c r="AH235" t="s">
        <v>41</v>
      </c>
      <c r="AI235" s="2" t="s">
        <v>41</v>
      </c>
    </row>
    <row r="236" spans="1:35" ht="29" x14ac:dyDescent="0.35">
      <c r="A236" s="8" t="s">
        <v>1104</v>
      </c>
      <c r="B236" s="6" t="s">
        <v>96</v>
      </c>
      <c r="C236" s="7">
        <v>46035</v>
      </c>
      <c r="D236" s="9" t="str">
        <f>HYPERLINK("https://www.epingalert.org/en/Search?viewData= G/TBT/N/BDI/706, G/TBT/N/KEN/1970, G/TBT/N/RWA/1336, G/TBT/N/TZA/1486, G/TBT/N/UGA/2304"," G/TBT/N/BDI/706, G/TBT/N/KEN/1970, G/TBT/N/RWA/1336, G/TBT/N/TZA/1486, G/TBT/N/UGA/2304")</f>
        <v xml:space="preserve"> G/TBT/N/BDI/706, G/TBT/N/KEN/1970, G/TBT/N/RWA/1336, G/TBT/N/TZA/1486, G/TBT/N/UGA/2304</v>
      </c>
      <c r="E236" s="8" t="s">
        <v>1180</v>
      </c>
      <c r="F236" s="8" t="s">
        <v>1103</v>
      </c>
      <c r="H236" s="8" t="s">
        <v>41</v>
      </c>
      <c r="I236" s="8" t="s">
        <v>1105</v>
      </c>
      <c r="J236" s="8" t="s">
        <v>182</v>
      </c>
      <c r="K236" s="8" t="s">
        <v>41</v>
      </c>
      <c r="L236" s="8" t="s">
        <v>41</v>
      </c>
      <c r="M236" s="6"/>
      <c r="N236" s="7">
        <v>46095</v>
      </c>
      <c r="O236" s="7" t="s">
        <v>81</v>
      </c>
      <c r="P236" s="7">
        <v>46112</v>
      </c>
      <c r="Q236" s="6" t="s">
        <v>43</v>
      </c>
      <c r="R236" s="8" t="s">
        <v>1181</v>
      </c>
      <c r="S236" t="str">
        <f>HYPERLINK("https://docs.wto.org/imrd/directdoc.asp?DDFDocuments/t/G/TBTN26/BDI706.docx", "https://docs.wto.org/imrd/directdoc.asp?DDFDocuments/t/G/TBTN26/BDI706.docx")</f>
        <v>https://docs.wto.org/imrd/directdoc.asp?DDFDocuments/t/G/TBTN26/BDI706.docx</v>
      </c>
      <c r="T236" t="str">
        <f>HYPERLINK("https://docs.wto.org/imrd/directdoc.asp?DDFDocuments/u/G/TBTN26/BDI706.docx", "https://docs.wto.org/imrd/directdoc.asp?DDFDocuments/u/G/TBTN26/BDI706.docx")</f>
        <v>https://docs.wto.org/imrd/directdoc.asp?DDFDocuments/u/G/TBTN26/BDI706.docx</v>
      </c>
      <c r="U236" t="str">
        <f>HYPERLINK("https://docs.wto.org/imrd/directdoc.asp?DDFDocuments/v/G/TBTN26/BDI706.docx", "https://docs.wto.org/imrd/directdoc.asp?DDFDocuments/v/G/TBTN26/BDI706.docx")</f>
        <v>https://docs.wto.org/imrd/directdoc.asp?DDFDocuments/v/G/TBTN26/BDI706.docx</v>
      </c>
      <c r="V236" t="s">
        <v>45</v>
      </c>
      <c r="W236" t="s">
        <v>46</v>
      </c>
      <c r="X236" t="s">
        <v>46</v>
      </c>
      <c r="Y236" t="s">
        <v>46</v>
      </c>
      <c r="Z236" t="s">
        <v>46</v>
      </c>
      <c r="AA236" t="s">
        <v>46</v>
      </c>
      <c r="AB236" t="s">
        <v>46</v>
      </c>
      <c r="AC236" s="2" t="s">
        <v>317</v>
      </c>
      <c r="AD236" t="s">
        <v>41</v>
      </c>
      <c r="AE236" t="s">
        <v>41</v>
      </c>
      <c r="AF236" t="s">
        <v>41</v>
      </c>
      <c r="AG236" t="s">
        <v>41</v>
      </c>
      <c r="AH236" t="s">
        <v>41</v>
      </c>
      <c r="AI236" s="2" t="s">
        <v>41</v>
      </c>
    </row>
    <row r="237" spans="1:35" ht="87" x14ac:dyDescent="0.35">
      <c r="A237" s="8" t="s">
        <v>1176</v>
      </c>
      <c r="B237" s="6" t="s">
        <v>34</v>
      </c>
      <c r="C237" s="7">
        <v>46035</v>
      </c>
      <c r="D237" s="9" t="str">
        <f>HYPERLINK("https://www.epingalert.org/en/Search?viewData= G/TBT/N/CHL/775"," G/TBT/N/CHL/775")</f>
        <v xml:space="preserve"> G/TBT/N/CHL/775</v>
      </c>
      <c r="E237" s="8" t="s">
        <v>1182</v>
      </c>
      <c r="F237" s="8" t="s">
        <v>1183</v>
      </c>
      <c r="H237" s="8" t="s">
        <v>41</v>
      </c>
      <c r="I237" s="8" t="s">
        <v>634</v>
      </c>
      <c r="J237" s="8" t="s">
        <v>325</v>
      </c>
      <c r="K237" s="8" t="s">
        <v>41</v>
      </c>
      <c r="L237" s="8" t="s">
        <v>80</v>
      </c>
      <c r="M237" s="6"/>
      <c r="N237" s="7">
        <v>46095</v>
      </c>
      <c r="O237" s="7" t="s">
        <v>81</v>
      </c>
      <c r="P237" s="7" t="s">
        <v>81</v>
      </c>
      <c r="Q237" s="6" t="s">
        <v>43</v>
      </c>
      <c r="R237" s="8" t="s">
        <v>1184</v>
      </c>
      <c r="S237" t="str">
        <f>HYPERLINK("https://docs.wto.org/imrd/directdoc.asp?DDFDocuments/t/G/TBTN26/CHL775.docx", "https://docs.wto.org/imrd/directdoc.asp?DDFDocuments/t/G/TBTN26/CHL775.docx")</f>
        <v>https://docs.wto.org/imrd/directdoc.asp?DDFDocuments/t/G/TBTN26/CHL775.docx</v>
      </c>
      <c r="T237" t="str">
        <f>HYPERLINK("https://docs.wto.org/imrd/directdoc.asp?DDFDocuments/u/G/TBTN26/CHL775.docx", "https://docs.wto.org/imrd/directdoc.asp?DDFDocuments/u/G/TBTN26/CHL775.docx")</f>
        <v>https://docs.wto.org/imrd/directdoc.asp?DDFDocuments/u/G/TBTN26/CHL775.docx</v>
      </c>
      <c r="U237" t="str">
        <f>HYPERLINK("https://docs.wto.org/imrd/directdoc.asp?DDFDocuments/v/G/TBTN26/CHL775.docx", "https://docs.wto.org/imrd/directdoc.asp?DDFDocuments/v/G/TBTN26/CHL775.docx")</f>
        <v>https://docs.wto.org/imrd/directdoc.asp?DDFDocuments/v/G/TBTN26/CHL775.docx</v>
      </c>
      <c r="V237" t="s">
        <v>46</v>
      </c>
      <c r="W237" t="s">
        <v>45</v>
      </c>
      <c r="X237" t="s">
        <v>46</v>
      </c>
      <c r="Y237" t="s">
        <v>46</v>
      </c>
      <c r="Z237" t="s">
        <v>46</v>
      </c>
      <c r="AA237" t="s">
        <v>46</v>
      </c>
      <c r="AB237" t="s">
        <v>46</v>
      </c>
      <c r="AC237" s="2" t="s">
        <v>1185</v>
      </c>
      <c r="AD237" t="s">
        <v>41</v>
      </c>
      <c r="AE237" t="s">
        <v>41</v>
      </c>
      <c r="AF237" t="s">
        <v>41</v>
      </c>
      <c r="AG237" t="s">
        <v>41</v>
      </c>
      <c r="AH237" t="s">
        <v>41</v>
      </c>
      <c r="AI237" s="2" t="s">
        <v>41</v>
      </c>
    </row>
    <row r="238" spans="1:35" ht="101.5" x14ac:dyDescent="0.35">
      <c r="A238" s="8" t="s">
        <v>1189</v>
      </c>
      <c r="B238" s="6" t="s">
        <v>1186</v>
      </c>
      <c r="C238" s="7">
        <v>46035</v>
      </c>
      <c r="D238" s="9" t="str">
        <f>HYPERLINK("https://www.epingalert.org/en/Search?viewData= G/TBT/N/GUY/66"," G/TBT/N/GUY/66")</f>
        <v xml:space="preserve"> G/TBT/N/GUY/66</v>
      </c>
      <c r="E238" s="8" t="s">
        <v>1187</v>
      </c>
      <c r="F238" s="8" t="s">
        <v>1188</v>
      </c>
      <c r="H238" s="8" t="s">
        <v>41</v>
      </c>
      <c r="I238" s="8" t="s">
        <v>1190</v>
      </c>
      <c r="J238" s="8" t="s">
        <v>1191</v>
      </c>
      <c r="K238" s="8" t="s">
        <v>1192</v>
      </c>
      <c r="L238" s="8" t="s">
        <v>897</v>
      </c>
      <c r="M238" s="6"/>
      <c r="N238" s="7">
        <v>46095</v>
      </c>
      <c r="O238" s="7" t="s">
        <v>81</v>
      </c>
      <c r="P238" s="7" t="s">
        <v>81</v>
      </c>
      <c r="Q238" s="6" t="s">
        <v>43</v>
      </c>
      <c r="R238" s="8" t="s">
        <v>1193</v>
      </c>
      <c r="S238" t="str">
        <f>HYPERLINK("https://docs.wto.org/imrd/directdoc.asp?DDFDocuments/t/G/TBTN26/GUY66.docx", "https://docs.wto.org/imrd/directdoc.asp?DDFDocuments/t/G/TBTN26/GUY66.docx")</f>
        <v>https://docs.wto.org/imrd/directdoc.asp?DDFDocuments/t/G/TBTN26/GUY66.docx</v>
      </c>
      <c r="T238" t="str">
        <f>HYPERLINK("https://docs.wto.org/imrd/directdoc.asp?DDFDocuments/u/G/TBTN26/GUY66.docx", "https://docs.wto.org/imrd/directdoc.asp?DDFDocuments/u/G/TBTN26/GUY66.docx")</f>
        <v>https://docs.wto.org/imrd/directdoc.asp?DDFDocuments/u/G/TBTN26/GUY66.docx</v>
      </c>
      <c r="U238" t="str">
        <f>HYPERLINK("https://docs.wto.org/imrd/directdoc.asp?DDFDocuments/v/G/TBTN26/GUY66.docx", "https://docs.wto.org/imrd/directdoc.asp?DDFDocuments/v/G/TBTN26/GUY66.docx")</f>
        <v>https://docs.wto.org/imrd/directdoc.asp?DDFDocuments/v/G/TBTN26/GUY66.docx</v>
      </c>
      <c r="V238" t="s">
        <v>45</v>
      </c>
      <c r="W238" t="s">
        <v>46</v>
      </c>
      <c r="X238" t="s">
        <v>46</v>
      </c>
      <c r="Y238" t="s">
        <v>46</v>
      </c>
      <c r="Z238" t="s">
        <v>46</v>
      </c>
      <c r="AA238" t="s">
        <v>46</v>
      </c>
      <c r="AB238" t="s">
        <v>46</v>
      </c>
      <c r="AC238" s="2" t="s">
        <v>1194</v>
      </c>
      <c r="AD238" t="s">
        <v>41</v>
      </c>
      <c r="AE238" t="s">
        <v>41</v>
      </c>
      <c r="AF238" t="s">
        <v>41</v>
      </c>
      <c r="AG238" t="s">
        <v>41</v>
      </c>
      <c r="AH238" t="s">
        <v>41</v>
      </c>
      <c r="AI238" s="2" t="s">
        <v>41</v>
      </c>
    </row>
    <row r="239" spans="1:35" ht="188.5" x14ac:dyDescent="0.35">
      <c r="A239" s="8" t="s">
        <v>1197</v>
      </c>
      <c r="B239" s="6" t="s">
        <v>34</v>
      </c>
      <c r="C239" s="7">
        <v>46035</v>
      </c>
      <c r="D239" s="9" t="str">
        <f>HYPERLINK("https://www.epingalert.org/en/Search?viewData= G/TBT/N/CHL/774"," G/TBT/N/CHL/774")</f>
        <v xml:space="preserve"> G/TBT/N/CHL/774</v>
      </c>
      <c r="E239" s="8" t="s">
        <v>1195</v>
      </c>
      <c r="F239" s="8" t="s">
        <v>1196</v>
      </c>
      <c r="H239" s="8" t="s">
        <v>41</v>
      </c>
      <c r="I239" s="8" t="s">
        <v>634</v>
      </c>
      <c r="J239" s="8" t="s">
        <v>128</v>
      </c>
      <c r="K239" s="8" t="s">
        <v>1198</v>
      </c>
      <c r="L239" s="8" t="s">
        <v>80</v>
      </c>
      <c r="M239" s="6"/>
      <c r="N239" s="7">
        <v>46095</v>
      </c>
      <c r="O239" s="7" t="s">
        <v>81</v>
      </c>
      <c r="P239" s="7" t="s">
        <v>81</v>
      </c>
      <c r="Q239" s="6" t="s">
        <v>43</v>
      </c>
      <c r="R239" s="8" t="s">
        <v>1199</v>
      </c>
      <c r="S239" t="str">
        <f>HYPERLINK("https://docs.wto.org/imrd/directdoc.asp?DDFDocuments/t/G/TBTN26/CHL774.docx", "https://docs.wto.org/imrd/directdoc.asp?DDFDocuments/t/G/TBTN26/CHL774.docx")</f>
        <v>https://docs.wto.org/imrd/directdoc.asp?DDFDocuments/t/G/TBTN26/CHL774.docx</v>
      </c>
      <c r="T239" t="str">
        <f>HYPERLINK("https://docs.wto.org/imrd/directdoc.asp?DDFDocuments/u/G/TBTN26/CHL774.docx", "https://docs.wto.org/imrd/directdoc.asp?DDFDocuments/u/G/TBTN26/CHL774.docx")</f>
        <v>https://docs.wto.org/imrd/directdoc.asp?DDFDocuments/u/G/TBTN26/CHL774.docx</v>
      </c>
      <c r="U239" t="str">
        <f>HYPERLINK("https://docs.wto.org/imrd/directdoc.asp?DDFDocuments/v/G/TBTN26/CHL774.docx", "https://docs.wto.org/imrd/directdoc.asp?DDFDocuments/v/G/TBTN26/CHL774.docx")</f>
        <v>https://docs.wto.org/imrd/directdoc.asp?DDFDocuments/v/G/TBTN26/CHL774.docx</v>
      </c>
      <c r="V239" t="s">
        <v>45</v>
      </c>
      <c r="W239" t="s">
        <v>46</v>
      </c>
      <c r="X239" t="s">
        <v>46</v>
      </c>
      <c r="Y239" t="s">
        <v>46</v>
      </c>
      <c r="Z239" t="s">
        <v>46</v>
      </c>
      <c r="AA239" t="s">
        <v>46</v>
      </c>
      <c r="AB239" t="s">
        <v>46</v>
      </c>
      <c r="AC239" s="2" t="s">
        <v>1200</v>
      </c>
      <c r="AD239" t="s">
        <v>41</v>
      </c>
      <c r="AE239" t="s">
        <v>41</v>
      </c>
      <c r="AF239" t="s">
        <v>41</v>
      </c>
      <c r="AG239" t="s">
        <v>41</v>
      </c>
      <c r="AH239" t="s">
        <v>41</v>
      </c>
      <c r="AI239" s="2" t="s">
        <v>41</v>
      </c>
    </row>
    <row r="240" spans="1:35" ht="87" x14ac:dyDescent="0.35">
      <c r="A240" s="8" t="s">
        <v>1176</v>
      </c>
      <c r="B240" s="6" t="s">
        <v>34</v>
      </c>
      <c r="C240" s="7">
        <v>46035</v>
      </c>
      <c r="D240" s="9" t="str">
        <f>HYPERLINK("https://www.epingalert.org/en/Search?viewData= G/TBT/N/CHL/777"," G/TBT/N/CHL/777")</f>
        <v xml:space="preserve"> G/TBT/N/CHL/777</v>
      </c>
      <c r="E240" s="8" t="s">
        <v>1201</v>
      </c>
      <c r="F240" s="8" t="s">
        <v>1202</v>
      </c>
      <c r="H240" s="8" t="s">
        <v>41</v>
      </c>
      <c r="I240" s="8" t="s">
        <v>634</v>
      </c>
      <c r="J240" s="8" t="s">
        <v>325</v>
      </c>
      <c r="K240" s="8" t="s">
        <v>41</v>
      </c>
      <c r="L240" s="8" t="s">
        <v>80</v>
      </c>
      <c r="M240" s="6"/>
      <c r="N240" s="7">
        <v>46095</v>
      </c>
      <c r="O240" s="7" t="s">
        <v>81</v>
      </c>
      <c r="P240" s="7" t="s">
        <v>81</v>
      </c>
      <c r="Q240" s="6" t="s">
        <v>43</v>
      </c>
      <c r="R240" s="8" t="s">
        <v>1203</v>
      </c>
      <c r="S240" t="str">
        <f>HYPERLINK("https://docs.wto.org/imrd/directdoc.asp?DDFDocuments/t/G/TBTN26/CHL777.docx", "https://docs.wto.org/imrd/directdoc.asp?DDFDocuments/t/G/TBTN26/CHL777.docx")</f>
        <v>https://docs.wto.org/imrd/directdoc.asp?DDFDocuments/t/G/TBTN26/CHL777.docx</v>
      </c>
      <c r="T240" t="str">
        <f>HYPERLINK("https://docs.wto.org/imrd/directdoc.asp?DDFDocuments/u/G/TBTN26/CHL777.docx", "https://docs.wto.org/imrd/directdoc.asp?DDFDocuments/u/G/TBTN26/CHL777.docx")</f>
        <v>https://docs.wto.org/imrd/directdoc.asp?DDFDocuments/u/G/TBTN26/CHL777.docx</v>
      </c>
      <c r="U240" t="str">
        <f>HYPERLINK("https://docs.wto.org/imrd/directdoc.asp?DDFDocuments/v/G/TBTN26/CHL777.docx", "https://docs.wto.org/imrd/directdoc.asp?DDFDocuments/v/G/TBTN26/CHL777.docx")</f>
        <v>https://docs.wto.org/imrd/directdoc.asp?DDFDocuments/v/G/TBTN26/CHL777.docx</v>
      </c>
      <c r="V240" t="s">
        <v>45</v>
      </c>
      <c r="W240" t="s">
        <v>46</v>
      </c>
      <c r="X240" t="s">
        <v>46</v>
      </c>
      <c r="Y240" t="s">
        <v>46</v>
      </c>
      <c r="Z240" t="s">
        <v>46</v>
      </c>
      <c r="AA240" t="s">
        <v>46</v>
      </c>
      <c r="AB240" t="s">
        <v>46</v>
      </c>
      <c r="AC240" s="2" t="s">
        <v>1185</v>
      </c>
      <c r="AD240" t="s">
        <v>41</v>
      </c>
      <c r="AE240" t="s">
        <v>41</v>
      </c>
      <c r="AF240" t="s">
        <v>41</v>
      </c>
      <c r="AG240" t="s">
        <v>41</v>
      </c>
      <c r="AH240" t="s">
        <v>41</v>
      </c>
      <c r="AI240" s="2" t="s">
        <v>41</v>
      </c>
    </row>
    <row r="241" spans="1:35" ht="29" x14ac:dyDescent="0.35">
      <c r="A241" s="8" t="s">
        <v>1104</v>
      </c>
      <c r="B241" s="6" t="s">
        <v>176</v>
      </c>
      <c r="C241" s="7">
        <v>46035</v>
      </c>
      <c r="D241" s="9" t="str">
        <f>HYPERLINK("https://www.epingalert.org/en/Search?viewData= G/TBT/N/BDI/706, G/TBT/N/KEN/1970, G/TBT/N/RWA/1336, G/TBT/N/TZA/1486, G/TBT/N/UGA/2304"," G/TBT/N/BDI/706, G/TBT/N/KEN/1970, G/TBT/N/RWA/1336, G/TBT/N/TZA/1486, G/TBT/N/UGA/2304")</f>
        <v xml:space="preserve"> G/TBT/N/BDI/706, G/TBT/N/KEN/1970, G/TBT/N/RWA/1336, G/TBT/N/TZA/1486, G/TBT/N/UGA/2304</v>
      </c>
      <c r="E241" s="8" t="s">
        <v>1180</v>
      </c>
      <c r="F241" s="8" t="s">
        <v>1103</v>
      </c>
      <c r="H241" s="8" t="s">
        <v>41</v>
      </c>
      <c r="I241" s="8" t="s">
        <v>1105</v>
      </c>
      <c r="J241" s="8" t="s">
        <v>182</v>
      </c>
      <c r="K241" s="8" t="s">
        <v>41</v>
      </c>
      <c r="L241" s="8" t="s">
        <v>41</v>
      </c>
      <c r="M241" s="6"/>
      <c r="N241" s="7">
        <v>46095</v>
      </c>
      <c r="O241" s="7" t="s">
        <v>81</v>
      </c>
      <c r="P241" s="7">
        <v>46112</v>
      </c>
      <c r="Q241" s="6" t="s">
        <v>43</v>
      </c>
      <c r="R241" s="8" t="s">
        <v>1181</v>
      </c>
      <c r="S241" t="str">
        <f>HYPERLINK("https://docs.wto.org/imrd/directdoc.asp?DDFDocuments/t/G/TBTN26/BDI706.docx", "https://docs.wto.org/imrd/directdoc.asp?DDFDocuments/t/G/TBTN26/BDI706.docx")</f>
        <v>https://docs.wto.org/imrd/directdoc.asp?DDFDocuments/t/G/TBTN26/BDI706.docx</v>
      </c>
      <c r="T241" t="str">
        <f>HYPERLINK("https://docs.wto.org/imrd/directdoc.asp?DDFDocuments/u/G/TBTN26/BDI706.docx", "https://docs.wto.org/imrd/directdoc.asp?DDFDocuments/u/G/TBTN26/BDI706.docx")</f>
        <v>https://docs.wto.org/imrd/directdoc.asp?DDFDocuments/u/G/TBTN26/BDI706.docx</v>
      </c>
      <c r="U241" t="str">
        <f>HYPERLINK("https://docs.wto.org/imrd/directdoc.asp?DDFDocuments/v/G/TBTN26/BDI706.docx", "https://docs.wto.org/imrd/directdoc.asp?DDFDocuments/v/G/TBTN26/BDI706.docx")</f>
        <v>https://docs.wto.org/imrd/directdoc.asp?DDFDocuments/v/G/TBTN26/BDI706.docx</v>
      </c>
      <c r="V241" t="s">
        <v>45</v>
      </c>
      <c r="W241" t="s">
        <v>46</v>
      </c>
      <c r="X241" t="s">
        <v>46</v>
      </c>
      <c r="Y241" t="s">
        <v>46</v>
      </c>
      <c r="Z241" t="s">
        <v>46</v>
      </c>
      <c r="AA241" t="s">
        <v>46</v>
      </c>
      <c r="AB241" t="s">
        <v>46</v>
      </c>
      <c r="AC241" s="2" t="s">
        <v>317</v>
      </c>
      <c r="AD241" t="s">
        <v>41</v>
      </c>
      <c r="AE241" t="s">
        <v>41</v>
      </c>
      <c r="AF241" t="s">
        <v>41</v>
      </c>
      <c r="AG241" t="s">
        <v>41</v>
      </c>
      <c r="AH241" t="s">
        <v>41</v>
      </c>
      <c r="AI241" s="2" t="s">
        <v>41</v>
      </c>
    </row>
    <row r="242" spans="1:35" ht="29" x14ac:dyDescent="0.35">
      <c r="A242" s="8" t="s">
        <v>1104</v>
      </c>
      <c r="B242" s="6" t="s">
        <v>167</v>
      </c>
      <c r="C242" s="7">
        <v>46035</v>
      </c>
      <c r="D242" s="9" t="str">
        <f>HYPERLINK("https://www.epingalert.org/en/Search?viewData= G/TBT/N/BDI/706, G/TBT/N/KEN/1970, G/TBT/N/RWA/1336, G/TBT/N/TZA/1486, G/TBT/N/UGA/2304"," G/TBT/N/BDI/706, G/TBT/N/KEN/1970, G/TBT/N/RWA/1336, G/TBT/N/TZA/1486, G/TBT/N/UGA/2304")</f>
        <v xml:space="preserve"> G/TBT/N/BDI/706, G/TBT/N/KEN/1970, G/TBT/N/RWA/1336, G/TBT/N/TZA/1486, G/TBT/N/UGA/2304</v>
      </c>
      <c r="E242" s="8" t="s">
        <v>1180</v>
      </c>
      <c r="F242" s="8" t="s">
        <v>1103</v>
      </c>
      <c r="H242" s="8" t="s">
        <v>41</v>
      </c>
      <c r="I242" s="8" t="s">
        <v>1105</v>
      </c>
      <c r="J242" s="8" t="s">
        <v>182</v>
      </c>
      <c r="K242" s="8" t="s">
        <v>41</v>
      </c>
      <c r="L242" s="8" t="s">
        <v>41</v>
      </c>
      <c r="M242" s="6"/>
      <c r="N242" s="7">
        <v>46095</v>
      </c>
      <c r="O242" s="7" t="s">
        <v>81</v>
      </c>
      <c r="P242" s="7">
        <v>46112</v>
      </c>
      <c r="Q242" s="6" t="s">
        <v>43</v>
      </c>
      <c r="R242" s="8" t="s">
        <v>1181</v>
      </c>
      <c r="S242" t="str">
        <f>HYPERLINK("https://docs.wto.org/imrd/directdoc.asp?DDFDocuments/t/G/TBTN26/BDI706.docx", "https://docs.wto.org/imrd/directdoc.asp?DDFDocuments/t/G/TBTN26/BDI706.docx")</f>
        <v>https://docs.wto.org/imrd/directdoc.asp?DDFDocuments/t/G/TBTN26/BDI706.docx</v>
      </c>
      <c r="T242" t="str">
        <f>HYPERLINK("https://docs.wto.org/imrd/directdoc.asp?DDFDocuments/u/G/TBTN26/BDI706.docx", "https://docs.wto.org/imrd/directdoc.asp?DDFDocuments/u/G/TBTN26/BDI706.docx")</f>
        <v>https://docs.wto.org/imrd/directdoc.asp?DDFDocuments/u/G/TBTN26/BDI706.docx</v>
      </c>
      <c r="U242" t="str">
        <f>HYPERLINK("https://docs.wto.org/imrd/directdoc.asp?DDFDocuments/v/G/TBTN26/BDI706.docx", "https://docs.wto.org/imrd/directdoc.asp?DDFDocuments/v/G/TBTN26/BDI706.docx")</f>
        <v>https://docs.wto.org/imrd/directdoc.asp?DDFDocuments/v/G/TBTN26/BDI706.docx</v>
      </c>
      <c r="V242" t="s">
        <v>45</v>
      </c>
      <c r="W242" t="s">
        <v>46</v>
      </c>
      <c r="X242" t="s">
        <v>46</v>
      </c>
      <c r="Y242" t="s">
        <v>46</v>
      </c>
      <c r="Z242" t="s">
        <v>46</v>
      </c>
      <c r="AA242" t="s">
        <v>46</v>
      </c>
      <c r="AB242" t="s">
        <v>46</v>
      </c>
      <c r="AC242" s="2" t="s">
        <v>317</v>
      </c>
      <c r="AD242" t="s">
        <v>41</v>
      </c>
      <c r="AE242" t="s">
        <v>41</v>
      </c>
      <c r="AF242" t="s">
        <v>41</v>
      </c>
      <c r="AG242" t="s">
        <v>41</v>
      </c>
      <c r="AH242" t="s">
        <v>41</v>
      </c>
      <c r="AI242" s="2" t="s">
        <v>41</v>
      </c>
    </row>
    <row r="243" spans="1:35" ht="58" x14ac:dyDescent="0.35">
      <c r="A243" s="8" t="s">
        <v>1206</v>
      </c>
      <c r="B243" s="6" t="s">
        <v>212</v>
      </c>
      <c r="C243" s="7">
        <v>46035</v>
      </c>
      <c r="D243" s="9" t="str">
        <f>HYPERLINK("https://www.epingalert.org/en/Search?viewData= G/TBT/N/UGA/2305"," G/TBT/N/UGA/2305")</f>
        <v xml:space="preserve"> G/TBT/N/UGA/2305</v>
      </c>
      <c r="E243" s="8" t="s">
        <v>1204</v>
      </c>
      <c r="F243" s="8" t="s">
        <v>1205</v>
      </c>
      <c r="H243" s="8" t="s">
        <v>1207</v>
      </c>
      <c r="I243" s="8" t="s">
        <v>1208</v>
      </c>
      <c r="J243" s="8" t="s">
        <v>1209</v>
      </c>
      <c r="K243" s="8" t="s">
        <v>41</v>
      </c>
      <c r="L243" s="8" t="s">
        <v>41</v>
      </c>
      <c r="M243" s="6"/>
      <c r="N243" s="7">
        <v>46095</v>
      </c>
      <c r="O243" s="7" t="s">
        <v>81</v>
      </c>
      <c r="P243" s="7" t="s">
        <v>81</v>
      </c>
      <c r="Q243" s="6" t="s">
        <v>43</v>
      </c>
      <c r="R243" s="8" t="s">
        <v>1210</v>
      </c>
      <c r="S243" t="str">
        <f>HYPERLINK("https://docs.wto.org/imrd/directdoc.asp?DDFDocuments/t/G/TBTN26/UGA2305.docx", "https://docs.wto.org/imrd/directdoc.asp?DDFDocuments/t/G/TBTN26/UGA2305.docx")</f>
        <v>https://docs.wto.org/imrd/directdoc.asp?DDFDocuments/t/G/TBTN26/UGA2305.docx</v>
      </c>
      <c r="T243" t="str">
        <f>HYPERLINK("https://docs.wto.org/imrd/directdoc.asp?DDFDocuments/u/G/TBTN26/UGA2305.docx", "https://docs.wto.org/imrd/directdoc.asp?DDFDocuments/u/G/TBTN26/UGA2305.docx")</f>
        <v>https://docs.wto.org/imrd/directdoc.asp?DDFDocuments/u/G/TBTN26/UGA2305.docx</v>
      </c>
      <c r="U243" t="str">
        <f>HYPERLINK("https://docs.wto.org/imrd/directdoc.asp?DDFDocuments/v/G/TBTN26/UGA2305.docx", "https://docs.wto.org/imrd/directdoc.asp?DDFDocuments/v/G/TBTN26/UGA2305.docx")</f>
        <v>https://docs.wto.org/imrd/directdoc.asp?DDFDocuments/v/G/TBTN26/UGA2305.docx</v>
      </c>
      <c r="V243" t="s">
        <v>45</v>
      </c>
      <c r="W243" t="s">
        <v>46</v>
      </c>
      <c r="X243" t="s">
        <v>45</v>
      </c>
      <c r="Y243" t="s">
        <v>46</v>
      </c>
      <c r="Z243" t="s">
        <v>46</v>
      </c>
      <c r="AA243" t="s">
        <v>46</v>
      </c>
      <c r="AB243" t="s">
        <v>46</v>
      </c>
      <c r="AC243" s="2" t="s">
        <v>1211</v>
      </c>
      <c r="AD243" t="s">
        <v>41</v>
      </c>
      <c r="AE243" t="s">
        <v>41</v>
      </c>
      <c r="AF243" t="s">
        <v>41</v>
      </c>
      <c r="AG243" t="s">
        <v>41</v>
      </c>
      <c r="AH243" t="s">
        <v>41</v>
      </c>
      <c r="AI243" s="2" t="s">
        <v>41</v>
      </c>
    </row>
    <row r="244" spans="1:35" ht="29" x14ac:dyDescent="0.35">
      <c r="A244" s="8" t="s">
        <v>1104</v>
      </c>
      <c r="B244" s="6" t="s">
        <v>157</v>
      </c>
      <c r="C244" s="7">
        <v>46035</v>
      </c>
      <c r="D244" s="9" t="str">
        <f>HYPERLINK("https://www.epingalert.org/en/Search?viewData= G/TBT/N/BDI/706, G/TBT/N/KEN/1970, G/TBT/N/RWA/1336, G/TBT/N/TZA/1486, G/TBT/N/UGA/2304"," G/TBT/N/BDI/706, G/TBT/N/KEN/1970, G/TBT/N/RWA/1336, G/TBT/N/TZA/1486, G/TBT/N/UGA/2304")</f>
        <v xml:space="preserve"> G/TBT/N/BDI/706, G/TBT/N/KEN/1970, G/TBT/N/RWA/1336, G/TBT/N/TZA/1486, G/TBT/N/UGA/2304</v>
      </c>
      <c r="E244" s="8" t="s">
        <v>1180</v>
      </c>
      <c r="F244" s="8" t="s">
        <v>1103</v>
      </c>
      <c r="H244" s="8" t="s">
        <v>41</v>
      </c>
      <c r="I244" s="8" t="s">
        <v>1105</v>
      </c>
      <c r="J244" s="8" t="s">
        <v>182</v>
      </c>
      <c r="K244" s="8" t="s">
        <v>41</v>
      </c>
      <c r="L244" s="8" t="s">
        <v>41</v>
      </c>
      <c r="M244" s="6"/>
      <c r="N244" s="7">
        <v>46095</v>
      </c>
      <c r="O244" s="7" t="s">
        <v>81</v>
      </c>
      <c r="P244" s="7">
        <v>46112</v>
      </c>
      <c r="Q244" s="6" t="s">
        <v>43</v>
      </c>
      <c r="R244" s="8" t="s">
        <v>1181</v>
      </c>
      <c r="S244" t="str">
        <f>HYPERLINK("https://docs.wto.org/imrd/directdoc.asp?DDFDocuments/t/G/TBTN26/BDI706.docx", "https://docs.wto.org/imrd/directdoc.asp?DDFDocuments/t/G/TBTN26/BDI706.docx")</f>
        <v>https://docs.wto.org/imrd/directdoc.asp?DDFDocuments/t/G/TBTN26/BDI706.docx</v>
      </c>
      <c r="T244" t="str">
        <f>HYPERLINK("https://docs.wto.org/imrd/directdoc.asp?DDFDocuments/u/G/TBTN26/BDI706.docx", "https://docs.wto.org/imrd/directdoc.asp?DDFDocuments/u/G/TBTN26/BDI706.docx")</f>
        <v>https://docs.wto.org/imrd/directdoc.asp?DDFDocuments/u/G/TBTN26/BDI706.docx</v>
      </c>
      <c r="U244" t="str">
        <f>HYPERLINK("https://docs.wto.org/imrd/directdoc.asp?DDFDocuments/v/G/TBTN26/BDI706.docx", "https://docs.wto.org/imrd/directdoc.asp?DDFDocuments/v/G/TBTN26/BDI706.docx")</f>
        <v>https://docs.wto.org/imrd/directdoc.asp?DDFDocuments/v/G/TBTN26/BDI706.docx</v>
      </c>
      <c r="V244" t="s">
        <v>45</v>
      </c>
      <c r="W244" t="s">
        <v>46</v>
      </c>
      <c r="X244" t="s">
        <v>46</v>
      </c>
      <c r="Y244" t="s">
        <v>46</v>
      </c>
      <c r="Z244" t="s">
        <v>46</v>
      </c>
      <c r="AA244" t="s">
        <v>46</v>
      </c>
      <c r="AB244" t="s">
        <v>46</v>
      </c>
      <c r="AC244" s="2" t="s">
        <v>317</v>
      </c>
      <c r="AD244" t="s">
        <v>41</v>
      </c>
      <c r="AE244" t="s">
        <v>41</v>
      </c>
      <c r="AF244" t="s">
        <v>41</v>
      </c>
      <c r="AG244" t="s">
        <v>41</v>
      </c>
      <c r="AH244" t="s">
        <v>41</v>
      </c>
      <c r="AI244" s="2" t="s">
        <v>41</v>
      </c>
    </row>
    <row r="245" spans="1:35" ht="101.5" x14ac:dyDescent="0.35">
      <c r="A245" s="8" t="s">
        <v>1214</v>
      </c>
      <c r="B245" s="6" t="s">
        <v>558</v>
      </c>
      <c r="C245" s="7">
        <v>46034</v>
      </c>
      <c r="D245" s="9" t="str">
        <f>HYPERLINK("https://www.epingalert.org/en/Search?viewData= G/TBT/N/CHN/2182"," G/TBT/N/CHN/2182")</f>
        <v xml:space="preserve"> G/TBT/N/CHN/2182</v>
      </c>
      <c r="E245" s="8" t="s">
        <v>1212</v>
      </c>
      <c r="F245" s="8" t="s">
        <v>1213</v>
      </c>
      <c r="H245" s="8" t="s">
        <v>1215</v>
      </c>
      <c r="I245" s="8" t="s">
        <v>1216</v>
      </c>
      <c r="J245" s="8" t="s">
        <v>1162</v>
      </c>
      <c r="K245" s="8" t="s">
        <v>41</v>
      </c>
      <c r="L245" s="8" t="s">
        <v>41</v>
      </c>
      <c r="M245" s="6"/>
      <c r="N245" s="7">
        <v>46094</v>
      </c>
      <c r="O245" s="7" t="s">
        <v>81</v>
      </c>
      <c r="P245" s="7" t="s">
        <v>1217</v>
      </c>
      <c r="Q245" s="6" t="s">
        <v>43</v>
      </c>
      <c r="R245" s="8" t="s">
        <v>1218</v>
      </c>
      <c r="S245" t="str">
        <f>HYPERLINK("https://docs.wto.org/imrd/directdoc.asp?DDFDocuments/t/G/TBTN26/CHN2182.docx", "https://docs.wto.org/imrd/directdoc.asp?DDFDocuments/t/G/TBTN26/CHN2182.docx")</f>
        <v>https://docs.wto.org/imrd/directdoc.asp?DDFDocuments/t/G/TBTN26/CHN2182.docx</v>
      </c>
      <c r="T245" t="str">
        <f>HYPERLINK("https://docs.wto.org/imrd/directdoc.asp?DDFDocuments/u/G/TBTN26/CHN2182.docx", "https://docs.wto.org/imrd/directdoc.asp?DDFDocuments/u/G/TBTN26/CHN2182.docx")</f>
        <v>https://docs.wto.org/imrd/directdoc.asp?DDFDocuments/u/G/TBTN26/CHN2182.docx</v>
      </c>
      <c r="U245" t="str">
        <f>HYPERLINK("https://docs.wto.org/imrd/directdoc.asp?DDFDocuments/v/G/TBTN26/CHN2182.docx", "https://docs.wto.org/imrd/directdoc.asp?DDFDocuments/v/G/TBTN26/CHN2182.docx")</f>
        <v>https://docs.wto.org/imrd/directdoc.asp?DDFDocuments/v/G/TBTN26/CHN2182.docx</v>
      </c>
      <c r="V245" t="s">
        <v>45</v>
      </c>
      <c r="W245" t="s">
        <v>46</v>
      </c>
      <c r="X245" t="s">
        <v>46</v>
      </c>
      <c r="Y245" t="s">
        <v>46</v>
      </c>
      <c r="Z245" t="s">
        <v>46</v>
      </c>
      <c r="AA245" t="s">
        <v>46</v>
      </c>
      <c r="AB245" t="s">
        <v>46</v>
      </c>
      <c r="AC245" s="2" t="s">
        <v>41</v>
      </c>
      <c r="AD245" t="s">
        <v>41</v>
      </c>
      <c r="AE245" t="s">
        <v>41</v>
      </c>
      <c r="AF245" t="s">
        <v>41</v>
      </c>
      <c r="AG245" t="s">
        <v>41</v>
      </c>
      <c r="AH245" t="s">
        <v>41</v>
      </c>
      <c r="AI245" s="2" t="s">
        <v>41</v>
      </c>
    </row>
    <row r="246" spans="1:35" ht="58" x14ac:dyDescent="0.35">
      <c r="A246" s="8" t="s">
        <v>1221</v>
      </c>
      <c r="B246" s="6" t="s">
        <v>558</v>
      </c>
      <c r="C246" s="7">
        <v>46034</v>
      </c>
      <c r="D246" s="9" t="str">
        <f>HYPERLINK("https://www.epingalert.org/en/Search?viewData= G/TBT/N/CHN/2187"," G/TBT/N/CHN/2187")</f>
        <v xml:space="preserve"> G/TBT/N/CHN/2187</v>
      </c>
      <c r="E246" s="8" t="s">
        <v>1219</v>
      </c>
      <c r="F246" s="8" t="s">
        <v>1220</v>
      </c>
      <c r="H246" s="8" t="s">
        <v>1222</v>
      </c>
      <c r="I246" s="8" t="s">
        <v>1223</v>
      </c>
      <c r="J246" s="8" t="s">
        <v>134</v>
      </c>
      <c r="K246" s="8" t="s">
        <v>41</v>
      </c>
      <c r="L246" s="8" t="s">
        <v>41</v>
      </c>
      <c r="M246" s="6"/>
      <c r="N246" s="7">
        <v>46094</v>
      </c>
      <c r="O246" s="7" t="s">
        <v>81</v>
      </c>
      <c r="P246" s="7" t="s">
        <v>1224</v>
      </c>
      <c r="Q246" s="6" t="s">
        <v>43</v>
      </c>
      <c r="R246" s="8" t="s">
        <v>1225</v>
      </c>
      <c r="S246" t="str">
        <f>HYPERLINK("https://docs.wto.org/imrd/directdoc.asp?DDFDocuments/t/G/TBTN26/CHN2187.docx", "https://docs.wto.org/imrd/directdoc.asp?DDFDocuments/t/G/TBTN26/CHN2187.docx")</f>
        <v>https://docs.wto.org/imrd/directdoc.asp?DDFDocuments/t/G/TBTN26/CHN2187.docx</v>
      </c>
      <c r="T246" t="str">
        <f>HYPERLINK("https://docs.wto.org/imrd/directdoc.asp?DDFDocuments/u/G/TBTN26/CHN2187.docx", "https://docs.wto.org/imrd/directdoc.asp?DDFDocuments/u/G/TBTN26/CHN2187.docx")</f>
        <v>https://docs.wto.org/imrd/directdoc.asp?DDFDocuments/u/G/TBTN26/CHN2187.docx</v>
      </c>
      <c r="U246" t="str">
        <f>HYPERLINK("https://docs.wto.org/imrd/directdoc.asp?DDFDocuments/v/G/TBTN26/CHN2187.docx", "https://docs.wto.org/imrd/directdoc.asp?DDFDocuments/v/G/TBTN26/CHN2187.docx")</f>
        <v>https://docs.wto.org/imrd/directdoc.asp?DDFDocuments/v/G/TBTN26/CHN2187.docx</v>
      </c>
      <c r="V246" t="s">
        <v>45</v>
      </c>
      <c r="W246" t="s">
        <v>46</v>
      </c>
      <c r="X246" t="s">
        <v>46</v>
      </c>
      <c r="Y246" t="s">
        <v>46</v>
      </c>
      <c r="Z246" t="s">
        <v>46</v>
      </c>
      <c r="AA246" t="s">
        <v>46</v>
      </c>
      <c r="AB246" t="s">
        <v>46</v>
      </c>
      <c r="AC246" s="2" t="s">
        <v>41</v>
      </c>
      <c r="AD246" t="s">
        <v>41</v>
      </c>
      <c r="AE246" t="s">
        <v>41</v>
      </c>
      <c r="AF246" t="s">
        <v>41</v>
      </c>
      <c r="AG246" t="s">
        <v>41</v>
      </c>
      <c r="AH246" t="s">
        <v>41</v>
      </c>
      <c r="AI246" s="2" t="s">
        <v>41</v>
      </c>
    </row>
    <row r="247" spans="1:35" ht="43.5" x14ac:dyDescent="0.35">
      <c r="A247" s="8" t="s">
        <v>1228</v>
      </c>
      <c r="B247" s="6" t="s">
        <v>558</v>
      </c>
      <c r="C247" s="7">
        <v>46034</v>
      </c>
      <c r="D247" s="9" t="str">
        <f>HYPERLINK("https://www.epingalert.org/en/Search?viewData= G/TBT/N/CHN/2184"," G/TBT/N/CHN/2184")</f>
        <v xml:space="preserve"> G/TBT/N/CHN/2184</v>
      </c>
      <c r="E247" s="8" t="s">
        <v>1226</v>
      </c>
      <c r="F247" s="8" t="s">
        <v>1227</v>
      </c>
      <c r="H247" s="8" t="s">
        <v>1222</v>
      </c>
      <c r="I247" s="8" t="s">
        <v>1223</v>
      </c>
      <c r="J247" s="8" t="s">
        <v>134</v>
      </c>
      <c r="K247" s="8" t="s">
        <v>41</v>
      </c>
      <c r="L247" s="8" t="s">
        <v>41</v>
      </c>
      <c r="M247" s="6"/>
      <c r="N247" s="7">
        <v>46094</v>
      </c>
      <c r="O247" s="7" t="s">
        <v>81</v>
      </c>
      <c r="P247" s="7" t="s">
        <v>1224</v>
      </c>
      <c r="Q247" s="6" t="s">
        <v>43</v>
      </c>
      <c r="R247" s="8" t="s">
        <v>1229</v>
      </c>
      <c r="S247" t="str">
        <f>HYPERLINK("https://docs.wto.org/imrd/directdoc.asp?DDFDocuments/t/G/TBTN26/CHN2184.docx", "https://docs.wto.org/imrd/directdoc.asp?DDFDocuments/t/G/TBTN26/CHN2184.docx")</f>
        <v>https://docs.wto.org/imrd/directdoc.asp?DDFDocuments/t/G/TBTN26/CHN2184.docx</v>
      </c>
      <c r="T247" t="str">
        <f>HYPERLINK("https://docs.wto.org/imrd/directdoc.asp?DDFDocuments/u/G/TBTN26/CHN2184.docx", "https://docs.wto.org/imrd/directdoc.asp?DDFDocuments/u/G/TBTN26/CHN2184.docx")</f>
        <v>https://docs.wto.org/imrd/directdoc.asp?DDFDocuments/u/G/TBTN26/CHN2184.docx</v>
      </c>
      <c r="U247" t="str">
        <f>HYPERLINK("https://docs.wto.org/imrd/directdoc.asp?DDFDocuments/v/G/TBTN26/CHN2184.docx", "https://docs.wto.org/imrd/directdoc.asp?DDFDocuments/v/G/TBTN26/CHN2184.docx")</f>
        <v>https://docs.wto.org/imrd/directdoc.asp?DDFDocuments/v/G/TBTN26/CHN2184.docx</v>
      </c>
      <c r="V247" t="s">
        <v>45</v>
      </c>
      <c r="W247" t="s">
        <v>46</v>
      </c>
      <c r="X247" t="s">
        <v>46</v>
      </c>
      <c r="Y247" t="s">
        <v>46</v>
      </c>
      <c r="Z247" t="s">
        <v>46</v>
      </c>
      <c r="AA247" t="s">
        <v>46</v>
      </c>
      <c r="AB247" t="s">
        <v>46</v>
      </c>
      <c r="AC247" s="2" t="s">
        <v>41</v>
      </c>
      <c r="AD247" t="s">
        <v>41</v>
      </c>
      <c r="AE247" t="s">
        <v>41</v>
      </c>
      <c r="AF247" t="s">
        <v>41</v>
      </c>
      <c r="AG247" t="s">
        <v>41</v>
      </c>
      <c r="AH247" t="s">
        <v>41</v>
      </c>
      <c r="AI247" s="2" t="s">
        <v>41</v>
      </c>
    </row>
    <row r="248" spans="1:35" ht="58" x14ac:dyDescent="0.35">
      <c r="A248" s="8" t="s">
        <v>1232</v>
      </c>
      <c r="B248" s="6" t="s">
        <v>558</v>
      </c>
      <c r="C248" s="7">
        <v>46034</v>
      </c>
      <c r="D248" s="9" t="str">
        <f>HYPERLINK("https://www.epingalert.org/en/Search?viewData= G/TBT/N/CHN/2185"," G/TBT/N/CHN/2185")</f>
        <v xml:space="preserve"> G/TBT/N/CHN/2185</v>
      </c>
      <c r="E248" s="8" t="s">
        <v>1230</v>
      </c>
      <c r="F248" s="8" t="s">
        <v>1231</v>
      </c>
      <c r="H248" s="8" t="s">
        <v>1222</v>
      </c>
      <c r="I248" s="8" t="s">
        <v>1223</v>
      </c>
      <c r="J248" s="8" t="s">
        <v>134</v>
      </c>
      <c r="K248" s="8" t="s">
        <v>41</v>
      </c>
      <c r="L248" s="8" t="s">
        <v>41</v>
      </c>
      <c r="M248" s="6"/>
      <c r="N248" s="7">
        <v>46094</v>
      </c>
      <c r="O248" s="7" t="s">
        <v>81</v>
      </c>
      <c r="P248" s="7" t="s">
        <v>1224</v>
      </c>
      <c r="Q248" s="6" t="s">
        <v>43</v>
      </c>
      <c r="R248" s="8" t="s">
        <v>1233</v>
      </c>
      <c r="S248" t="str">
        <f>HYPERLINK("https://docs.wto.org/imrd/directdoc.asp?DDFDocuments/t/G/TBTN26/CHN2185.docx", "https://docs.wto.org/imrd/directdoc.asp?DDFDocuments/t/G/TBTN26/CHN2185.docx")</f>
        <v>https://docs.wto.org/imrd/directdoc.asp?DDFDocuments/t/G/TBTN26/CHN2185.docx</v>
      </c>
      <c r="T248" t="str">
        <f>HYPERLINK("https://docs.wto.org/imrd/directdoc.asp?DDFDocuments/u/G/TBTN26/CHN2185.docx", "https://docs.wto.org/imrd/directdoc.asp?DDFDocuments/u/G/TBTN26/CHN2185.docx")</f>
        <v>https://docs.wto.org/imrd/directdoc.asp?DDFDocuments/u/G/TBTN26/CHN2185.docx</v>
      </c>
      <c r="U248" t="str">
        <f>HYPERLINK("https://docs.wto.org/imrd/directdoc.asp?DDFDocuments/v/G/TBTN26/CHN2185.docx", "https://docs.wto.org/imrd/directdoc.asp?DDFDocuments/v/G/TBTN26/CHN2185.docx")</f>
        <v>https://docs.wto.org/imrd/directdoc.asp?DDFDocuments/v/G/TBTN26/CHN2185.docx</v>
      </c>
      <c r="V248" t="s">
        <v>45</v>
      </c>
      <c r="W248" t="s">
        <v>46</v>
      </c>
      <c r="X248" t="s">
        <v>46</v>
      </c>
      <c r="Y248" t="s">
        <v>46</v>
      </c>
      <c r="Z248" t="s">
        <v>46</v>
      </c>
      <c r="AA248" t="s">
        <v>46</v>
      </c>
      <c r="AB248" t="s">
        <v>46</v>
      </c>
      <c r="AC248" s="2" t="s">
        <v>41</v>
      </c>
      <c r="AD248" t="s">
        <v>41</v>
      </c>
      <c r="AE248" t="s">
        <v>41</v>
      </c>
      <c r="AF248" t="s">
        <v>41</v>
      </c>
      <c r="AG248" t="s">
        <v>41</v>
      </c>
      <c r="AH248" t="s">
        <v>41</v>
      </c>
      <c r="AI248" s="2" t="s">
        <v>41</v>
      </c>
    </row>
    <row r="249" spans="1:35" ht="58" x14ac:dyDescent="0.35">
      <c r="A249" s="8" t="s">
        <v>1236</v>
      </c>
      <c r="B249" s="6" t="s">
        <v>558</v>
      </c>
      <c r="C249" s="7">
        <v>46034</v>
      </c>
      <c r="D249" s="9" t="str">
        <f>HYPERLINK("https://www.epingalert.org/en/Search?viewData= G/TBT/N/CHN/2186"," G/TBT/N/CHN/2186")</f>
        <v xml:space="preserve"> G/TBT/N/CHN/2186</v>
      </c>
      <c r="E249" s="8" t="s">
        <v>1234</v>
      </c>
      <c r="F249" s="8" t="s">
        <v>1235</v>
      </c>
      <c r="H249" s="8" t="s">
        <v>1222</v>
      </c>
      <c r="I249" s="8" t="s">
        <v>1223</v>
      </c>
      <c r="J249" s="8" t="s">
        <v>134</v>
      </c>
      <c r="K249" s="8" t="s">
        <v>41</v>
      </c>
      <c r="L249" s="8" t="s">
        <v>41</v>
      </c>
      <c r="M249" s="6"/>
      <c r="N249" s="7">
        <v>46094</v>
      </c>
      <c r="O249" s="7" t="s">
        <v>81</v>
      </c>
      <c r="P249" s="7" t="s">
        <v>1224</v>
      </c>
      <c r="Q249" s="6" t="s">
        <v>43</v>
      </c>
      <c r="R249" s="8" t="s">
        <v>1237</v>
      </c>
      <c r="S249" t="str">
        <f>HYPERLINK("https://docs.wto.org/imrd/directdoc.asp?DDFDocuments/t/G/TBTN26/CHN2186.docx", "https://docs.wto.org/imrd/directdoc.asp?DDFDocuments/t/G/TBTN26/CHN2186.docx")</f>
        <v>https://docs.wto.org/imrd/directdoc.asp?DDFDocuments/t/G/TBTN26/CHN2186.docx</v>
      </c>
      <c r="T249" t="str">
        <f>HYPERLINK("https://docs.wto.org/imrd/directdoc.asp?DDFDocuments/u/G/TBTN26/CHN2186.docx", "https://docs.wto.org/imrd/directdoc.asp?DDFDocuments/u/G/TBTN26/CHN2186.docx")</f>
        <v>https://docs.wto.org/imrd/directdoc.asp?DDFDocuments/u/G/TBTN26/CHN2186.docx</v>
      </c>
      <c r="U249" t="str">
        <f>HYPERLINK("https://docs.wto.org/imrd/directdoc.asp?DDFDocuments/v/G/TBTN26/CHN2186.docx", "https://docs.wto.org/imrd/directdoc.asp?DDFDocuments/v/G/TBTN26/CHN2186.docx")</f>
        <v>https://docs.wto.org/imrd/directdoc.asp?DDFDocuments/v/G/TBTN26/CHN2186.docx</v>
      </c>
      <c r="V249" t="s">
        <v>45</v>
      </c>
      <c r="W249" t="s">
        <v>46</v>
      </c>
      <c r="X249" t="s">
        <v>46</v>
      </c>
      <c r="Y249" t="s">
        <v>46</v>
      </c>
      <c r="Z249" t="s">
        <v>46</v>
      </c>
      <c r="AA249" t="s">
        <v>46</v>
      </c>
      <c r="AB249" t="s">
        <v>46</v>
      </c>
      <c r="AC249" s="2" t="s">
        <v>41</v>
      </c>
      <c r="AD249" t="s">
        <v>41</v>
      </c>
      <c r="AE249" t="s">
        <v>41</v>
      </c>
      <c r="AF249" t="s">
        <v>41</v>
      </c>
      <c r="AG249" t="s">
        <v>41</v>
      </c>
      <c r="AH249" t="s">
        <v>41</v>
      </c>
      <c r="AI249" s="2" t="s">
        <v>41</v>
      </c>
    </row>
    <row r="250" spans="1:35" ht="72.5" x14ac:dyDescent="0.35">
      <c r="A250" s="8" t="s">
        <v>1240</v>
      </c>
      <c r="B250" s="6" t="s">
        <v>558</v>
      </c>
      <c r="C250" s="7">
        <v>46034</v>
      </c>
      <c r="D250" s="9" t="str">
        <f>HYPERLINK("https://www.epingalert.org/en/Search?viewData= G/TBT/N/CHN/2183"," G/TBT/N/CHN/2183")</f>
        <v xml:space="preserve"> G/TBT/N/CHN/2183</v>
      </c>
      <c r="E250" s="8" t="s">
        <v>1238</v>
      </c>
      <c r="F250" s="8" t="s">
        <v>1239</v>
      </c>
      <c r="H250" s="8" t="s">
        <v>1241</v>
      </c>
      <c r="I250" s="8" t="s">
        <v>1242</v>
      </c>
      <c r="J250" s="8" t="s">
        <v>52</v>
      </c>
      <c r="K250" s="8" t="s">
        <v>41</v>
      </c>
      <c r="L250" s="8" t="s">
        <v>41</v>
      </c>
      <c r="M250" s="6"/>
      <c r="N250" s="7">
        <v>46094</v>
      </c>
      <c r="O250" s="7" t="s">
        <v>81</v>
      </c>
      <c r="P250" s="7" t="s">
        <v>82</v>
      </c>
      <c r="Q250" s="6" t="s">
        <v>43</v>
      </c>
      <c r="R250" s="8" t="s">
        <v>1243</v>
      </c>
      <c r="S250" t="str">
        <f>HYPERLINK("https://docs.wto.org/imrd/directdoc.asp?DDFDocuments/t/G/TBTN26/CHN2183.docx", "https://docs.wto.org/imrd/directdoc.asp?DDFDocuments/t/G/TBTN26/CHN2183.docx")</f>
        <v>https://docs.wto.org/imrd/directdoc.asp?DDFDocuments/t/G/TBTN26/CHN2183.docx</v>
      </c>
      <c r="T250" t="str">
        <f>HYPERLINK("https://docs.wto.org/imrd/directdoc.asp?DDFDocuments/u/G/TBTN26/CHN2183.docx", "https://docs.wto.org/imrd/directdoc.asp?DDFDocuments/u/G/TBTN26/CHN2183.docx")</f>
        <v>https://docs.wto.org/imrd/directdoc.asp?DDFDocuments/u/G/TBTN26/CHN2183.docx</v>
      </c>
      <c r="U250" t="str">
        <f>HYPERLINK("https://docs.wto.org/imrd/directdoc.asp?DDFDocuments/v/G/TBTN26/CHN2183.docx", "https://docs.wto.org/imrd/directdoc.asp?DDFDocuments/v/G/TBTN26/CHN2183.docx")</f>
        <v>https://docs.wto.org/imrd/directdoc.asp?DDFDocuments/v/G/TBTN26/CHN2183.docx</v>
      </c>
      <c r="V250" t="s">
        <v>45</v>
      </c>
      <c r="W250" t="s">
        <v>46</v>
      </c>
      <c r="X250" t="s">
        <v>46</v>
      </c>
      <c r="Y250" t="s">
        <v>46</v>
      </c>
      <c r="Z250" t="s">
        <v>46</v>
      </c>
      <c r="AA250" t="s">
        <v>46</v>
      </c>
      <c r="AB250" t="s">
        <v>46</v>
      </c>
      <c r="AC250" s="2" t="s">
        <v>41</v>
      </c>
      <c r="AD250" t="s">
        <v>41</v>
      </c>
      <c r="AE250" t="s">
        <v>41</v>
      </c>
      <c r="AF250" t="s">
        <v>41</v>
      </c>
      <c r="AG250" t="s">
        <v>41</v>
      </c>
      <c r="AH250" t="s">
        <v>41</v>
      </c>
      <c r="AI250" s="2" t="s">
        <v>41</v>
      </c>
    </row>
    <row r="251" spans="1:35" ht="188.5" x14ac:dyDescent="0.35">
      <c r="A251" s="8" t="s">
        <v>1246</v>
      </c>
      <c r="B251" s="6" t="s">
        <v>302</v>
      </c>
      <c r="C251" s="7">
        <v>46030</v>
      </c>
      <c r="D251" s="9" t="str">
        <f>HYPERLINK("https://www.epingalert.org/en/Search?viewData= G/TBT/N/USA/2255"," G/TBT/N/USA/2255")</f>
        <v xml:space="preserve"> G/TBT/N/USA/2255</v>
      </c>
      <c r="E251" s="8" t="s">
        <v>1244</v>
      </c>
      <c r="F251" s="8" t="s">
        <v>1245</v>
      </c>
      <c r="H251" s="8" t="s">
        <v>41</v>
      </c>
      <c r="I251" s="8" t="s">
        <v>1247</v>
      </c>
      <c r="J251" s="8" t="s">
        <v>1162</v>
      </c>
      <c r="K251" s="8" t="s">
        <v>41</v>
      </c>
      <c r="L251" s="8" t="s">
        <v>41</v>
      </c>
      <c r="M251" s="6"/>
      <c r="N251" s="7" t="s">
        <v>41</v>
      </c>
      <c r="O251" s="7" t="s">
        <v>81</v>
      </c>
      <c r="P251" s="7" t="s">
        <v>81</v>
      </c>
      <c r="Q251" s="6" t="s">
        <v>43</v>
      </c>
      <c r="R251" s="8" t="s">
        <v>1248</v>
      </c>
      <c r="S251" t="str">
        <f>HYPERLINK("https://docs.wto.org/imrd/directdoc.asp?DDFDocuments/t/G/TBTN26/USA2255.docx", "https://docs.wto.org/imrd/directdoc.asp?DDFDocuments/t/G/TBTN26/USA2255.docx")</f>
        <v>https://docs.wto.org/imrd/directdoc.asp?DDFDocuments/t/G/TBTN26/USA2255.docx</v>
      </c>
      <c r="T251" t="str">
        <f>HYPERLINK("https://docs.wto.org/imrd/directdoc.asp?DDFDocuments/u/G/TBTN26/USA2255.docx", "https://docs.wto.org/imrd/directdoc.asp?DDFDocuments/u/G/TBTN26/USA2255.docx")</f>
        <v>https://docs.wto.org/imrd/directdoc.asp?DDFDocuments/u/G/TBTN26/USA2255.docx</v>
      </c>
      <c r="U251" t="str">
        <f>HYPERLINK("https://docs.wto.org/imrd/directdoc.asp?DDFDocuments/v/G/TBTN26/USA2255.docx", "https://docs.wto.org/imrd/directdoc.asp?DDFDocuments/v/G/TBTN26/USA2255.docx")</f>
        <v>https://docs.wto.org/imrd/directdoc.asp?DDFDocuments/v/G/TBTN26/USA2255.docx</v>
      </c>
      <c r="V251" t="s">
        <v>46</v>
      </c>
      <c r="W251" t="s">
        <v>46</v>
      </c>
      <c r="X251" t="s">
        <v>46</v>
      </c>
      <c r="Y251" t="s">
        <v>46</v>
      </c>
      <c r="Z251" t="s">
        <v>46</v>
      </c>
      <c r="AA251" t="s">
        <v>46</v>
      </c>
      <c r="AB251" t="s">
        <v>45</v>
      </c>
      <c r="AC251" s="2" t="s">
        <v>1249</v>
      </c>
      <c r="AD251" t="s">
        <v>41</v>
      </c>
      <c r="AE251" t="s">
        <v>41</v>
      </c>
      <c r="AF251" t="s">
        <v>41</v>
      </c>
      <c r="AG251" t="s">
        <v>41</v>
      </c>
      <c r="AH251" t="s">
        <v>41</v>
      </c>
      <c r="AI251" s="2" t="s">
        <v>41</v>
      </c>
    </row>
    <row r="252" spans="1:35" ht="406" x14ac:dyDescent="0.35">
      <c r="A252" s="8" t="s">
        <v>1252</v>
      </c>
      <c r="B252" s="6" t="s">
        <v>269</v>
      </c>
      <c r="C252" s="7">
        <v>46030</v>
      </c>
      <c r="D252" s="9" t="str">
        <f>HYPERLINK("https://www.epingalert.org/en/Search?viewData= G/TBT/N/KOR/1337"," G/TBT/N/KOR/1337")</f>
        <v xml:space="preserve"> G/TBT/N/KOR/1337</v>
      </c>
      <c r="E252" s="8" t="s">
        <v>1250</v>
      </c>
      <c r="F252" s="8" t="s">
        <v>1251</v>
      </c>
      <c r="H252" s="8" t="s">
        <v>41</v>
      </c>
      <c r="I252" s="8" t="s">
        <v>41</v>
      </c>
      <c r="J252" s="8" t="s">
        <v>332</v>
      </c>
      <c r="K252" s="8" t="s">
        <v>41</v>
      </c>
      <c r="L252" s="8" t="s">
        <v>41</v>
      </c>
      <c r="M252" s="6"/>
      <c r="N252" s="7">
        <v>46090</v>
      </c>
      <c r="O252" s="7" t="s">
        <v>81</v>
      </c>
      <c r="P252" s="7" t="s">
        <v>81</v>
      </c>
      <c r="Q252" s="6" t="s">
        <v>43</v>
      </c>
      <c r="R252" s="8" t="s">
        <v>1253</v>
      </c>
      <c r="S252" t="str">
        <f>HYPERLINK("https://docs.wto.org/imrd/directdoc.asp?DDFDocuments/t/G/TBTN26/KOR1337.docx", "https://docs.wto.org/imrd/directdoc.asp?DDFDocuments/t/G/TBTN26/KOR1337.docx")</f>
        <v>https://docs.wto.org/imrd/directdoc.asp?DDFDocuments/t/G/TBTN26/KOR1337.docx</v>
      </c>
      <c r="T252" t="str">
        <f>HYPERLINK("https://docs.wto.org/imrd/directdoc.asp?DDFDocuments/u/G/TBTN26/KOR1337.docx", "https://docs.wto.org/imrd/directdoc.asp?DDFDocuments/u/G/TBTN26/KOR1337.docx")</f>
        <v>https://docs.wto.org/imrd/directdoc.asp?DDFDocuments/u/G/TBTN26/KOR1337.docx</v>
      </c>
      <c r="U252" t="str">
        <f>HYPERLINK("https://docs.wto.org/imrd/directdoc.asp?DDFDocuments/v/G/TBTN26/KOR1337.docx", "https://docs.wto.org/imrd/directdoc.asp?DDFDocuments/v/G/TBTN26/KOR1337.docx")</f>
        <v>https://docs.wto.org/imrd/directdoc.asp?DDFDocuments/v/G/TBTN26/KOR1337.docx</v>
      </c>
      <c r="V252" t="s">
        <v>45</v>
      </c>
      <c r="W252" t="s">
        <v>46</v>
      </c>
      <c r="X252" t="s">
        <v>46</v>
      </c>
      <c r="Y252" t="s">
        <v>46</v>
      </c>
      <c r="Z252" t="s">
        <v>46</v>
      </c>
      <c r="AA252" t="s">
        <v>46</v>
      </c>
      <c r="AB252" t="s">
        <v>46</v>
      </c>
      <c r="AC252" s="2" t="s">
        <v>1254</v>
      </c>
      <c r="AD252" t="s">
        <v>41</v>
      </c>
      <c r="AE252" t="s">
        <v>41</v>
      </c>
      <c r="AF252" t="s">
        <v>41</v>
      </c>
      <c r="AG252" t="s">
        <v>41</v>
      </c>
      <c r="AH252" t="s">
        <v>41</v>
      </c>
      <c r="AI252" s="2" t="s">
        <v>41</v>
      </c>
    </row>
    <row r="253" spans="1:35" ht="101.5" x14ac:dyDescent="0.35">
      <c r="A253" s="8" t="s">
        <v>1257</v>
      </c>
      <c r="B253" s="6" t="s">
        <v>34</v>
      </c>
      <c r="C253" s="7">
        <v>46030</v>
      </c>
      <c r="D253" s="9" t="str">
        <f>HYPERLINK("https://www.epingalert.org/en/Search?viewData= G/TBT/N/CHL/773"," G/TBT/N/CHL/773")</f>
        <v xml:space="preserve"> G/TBT/N/CHL/773</v>
      </c>
      <c r="E253" s="8" t="s">
        <v>1255</v>
      </c>
      <c r="F253" s="8" t="s">
        <v>1256</v>
      </c>
      <c r="H253" s="8" t="s">
        <v>41</v>
      </c>
      <c r="I253" s="8" t="s">
        <v>1258</v>
      </c>
      <c r="J253" s="8" t="s">
        <v>283</v>
      </c>
      <c r="K253" s="8" t="s">
        <v>41</v>
      </c>
      <c r="L253" s="8" t="s">
        <v>80</v>
      </c>
      <c r="M253" s="6"/>
      <c r="N253" s="7">
        <v>46090</v>
      </c>
      <c r="O253" s="7" t="s">
        <v>42</v>
      </c>
      <c r="P253" s="7" t="s">
        <v>42</v>
      </c>
      <c r="Q253" s="6" t="s">
        <v>43</v>
      </c>
      <c r="R253" s="8" t="s">
        <v>1259</v>
      </c>
      <c r="S253" t="str">
        <f>HYPERLINK("https://docs.wto.org/imrd/directdoc.asp?DDFDocuments/t/G/TBTN26/CHL773.docx", "https://docs.wto.org/imrd/directdoc.asp?DDFDocuments/t/G/TBTN26/CHL773.docx")</f>
        <v>https://docs.wto.org/imrd/directdoc.asp?DDFDocuments/t/G/TBTN26/CHL773.docx</v>
      </c>
      <c r="T253" t="str">
        <f>HYPERLINK("https://docs.wto.org/imrd/directdoc.asp?DDFDocuments/u/G/TBTN26/CHL773.docx", "https://docs.wto.org/imrd/directdoc.asp?DDFDocuments/u/G/TBTN26/CHL773.docx")</f>
        <v>https://docs.wto.org/imrd/directdoc.asp?DDFDocuments/u/G/TBTN26/CHL773.docx</v>
      </c>
      <c r="U253" t="str">
        <f>HYPERLINK("https://docs.wto.org/imrd/directdoc.asp?DDFDocuments/v/G/TBTN26/CHL773.docx", "https://docs.wto.org/imrd/directdoc.asp?DDFDocuments/v/G/TBTN26/CHL773.docx")</f>
        <v>https://docs.wto.org/imrd/directdoc.asp?DDFDocuments/v/G/TBTN26/CHL773.docx</v>
      </c>
      <c r="V253" t="s">
        <v>45</v>
      </c>
      <c r="W253" t="s">
        <v>46</v>
      </c>
      <c r="X253" t="s">
        <v>46</v>
      </c>
      <c r="Y253" t="s">
        <v>46</v>
      </c>
      <c r="Z253" t="s">
        <v>46</v>
      </c>
      <c r="AA253" t="s">
        <v>46</v>
      </c>
      <c r="AB253" t="s">
        <v>46</v>
      </c>
      <c r="AC253" s="2" t="s">
        <v>1260</v>
      </c>
      <c r="AD253" t="s">
        <v>41</v>
      </c>
      <c r="AE253" t="s">
        <v>41</v>
      </c>
      <c r="AF253" t="s">
        <v>41</v>
      </c>
      <c r="AG253" t="s">
        <v>41</v>
      </c>
      <c r="AH253" t="s">
        <v>41</v>
      </c>
      <c r="AI253" s="2" t="s">
        <v>41</v>
      </c>
    </row>
    <row r="254" spans="1:35" ht="391.5" x14ac:dyDescent="0.35">
      <c r="A254" s="8" t="s">
        <v>1264</v>
      </c>
      <c r="B254" s="6" t="s">
        <v>1261</v>
      </c>
      <c r="C254" s="7">
        <v>46030</v>
      </c>
      <c r="D254" s="9" t="str">
        <f>HYPERLINK("https://www.epingalert.org/en/Search?viewData= G/TBT/N/THA/799"," G/TBT/N/THA/799")</f>
        <v xml:space="preserve"> G/TBT/N/THA/799</v>
      </c>
      <c r="E254" s="8" t="s">
        <v>1262</v>
      </c>
      <c r="F254" s="8" t="s">
        <v>1263</v>
      </c>
      <c r="H254" s="8" t="s">
        <v>41</v>
      </c>
      <c r="I254" s="8" t="s">
        <v>581</v>
      </c>
      <c r="J254" s="8" t="s">
        <v>1265</v>
      </c>
      <c r="K254" s="8" t="s">
        <v>41</v>
      </c>
      <c r="L254" s="8" t="s">
        <v>987</v>
      </c>
      <c r="M254" s="6"/>
      <c r="N254" s="7">
        <v>46090</v>
      </c>
      <c r="O254" s="7" t="s">
        <v>81</v>
      </c>
      <c r="P254" s="7" t="s">
        <v>1266</v>
      </c>
      <c r="Q254" s="6" t="s">
        <v>43</v>
      </c>
      <c r="R254" s="8" t="s">
        <v>1267</v>
      </c>
      <c r="S254" t="str">
        <f>HYPERLINK("https://docs.wto.org/imrd/directdoc.asp?DDFDocuments/t/G/TBTN26/THA799.docx", "https://docs.wto.org/imrd/directdoc.asp?DDFDocuments/t/G/TBTN26/THA799.docx")</f>
        <v>https://docs.wto.org/imrd/directdoc.asp?DDFDocuments/t/G/TBTN26/THA799.docx</v>
      </c>
      <c r="T254" t="str">
        <f>HYPERLINK("https://docs.wto.org/imrd/directdoc.asp?DDFDocuments/u/G/TBTN26/THA799.docx", "https://docs.wto.org/imrd/directdoc.asp?DDFDocuments/u/G/TBTN26/THA799.docx")</f>
        <v>https://docs.wto.org/imrd/directdoc.asp?DDFDocuments/u/G/TBTN26/THA799.docx</v>
      </c>
      <c r="U254" t="str">
        <f>HYPERLINK("https://docs.wto.org/imrd/directdoc.asp?DDFDocuments/v/G/TBTN26/THA799.docx", "https://docs.wto.org/imrd/directdoc.asp?DDFDocuments/v/G/TBTN26/THA799.docx")</f>
        <v>https://docs.wto.org/imrd/directdoc.asp?DDFDocuments/v/G/TBTN26/THA799.docx</v>
      </c>
      <c r="V254" t="s">
        <v>45</v>
      </c>
      <c r="W254" t="s">
        <v>46</v>
      </c>
      <c r="X254" t="s">
        <v>46</v>
      </c>
      <c r="Y254" t="s">
        <v>46</v>
      </c>
      <c r="Z254" t="s">
        <v>46</v>
      </c>
      <c r="AA254" t="s">
        <v>46</v>
      </c>
      <c r="AB254" t="s">
        <v>46</v>
      </c>
      <c r="AC254" s="2" t="s">
        <v>1268</v>
      </c>
      <c r="AD254" t="s">
        <v>41</v>
      </c>
      <c r="AE254" t="s">
        <v>41</v>
      </c>
      <c r="AF254" t="s">
        <v>41</v>
      </c>
      <c r="AG254" t="s">
        <v>41</v>
      </c>
      <c r="AH254" t="s">
        <v>41</v>
      </c>
      <c r="AI254" s="2" t="s">
        <v>41</v>
      </c>
    </row>
    <row r="255" spans="1:35" ht="101.5" x14ac:dyDescent="0.35">
      <c r="A255" s="8" t="s">
        <v>1271</v>
      </c>
      <c r="B255" s="6" t="s">
        <v>1261</v>
      </c>
      <c r="C255" s="7">
        <v>46030</v>
      </c>
      <c r="D255" s="9" t="str">
        <f>HYPERLINK("https://www.epingalert.org/en/Search?viewData= G/TBT/N/THA/800"," G/TBT/N/THA/800")</f>
        <v xml:space="preserve"> G/TBT/N/THA/800</v>
      </c>
      <c r="E255" s="8" t="s">
        <v>1269</v>
      </c>
      <c r="F255" s="8" t="s">
        <v>1270</v>
      </c>
      <c r="H255" s="8" t="s">
        <v>1272</v>
      </c>
      <c r="I255" s="8" t="s">
        <v>1273</v>
      </c>
      <c r="J255" s="8" t="s">
        <v>627</v>
      </c>
      <c r="K255" s="8" t="s">
        <v>41</v>
      </c>
      <c r="L255" s="8" t="s">
        <v>80</v>
      </c>
      <c r="M255" s="6"/>
      <c r="N255" s="7">
        <v>46090</v>
      </c>
      <c r="O255" s="7" t="s">
        <v>81</v>
      </c>
      <c r="P255" s="7" t="s">
        <v>1266</v>
      </c>
      <c r="Q255" s="6" t="s">
        <v>43</v>
      </c>
      <c r="R255" s="8" t="s">
        <v>1274</v>
      </c>
      <c r="S255" t="str">
        <f>HYPERLINK("https://docs.wto.org/imrd/directdoc.asp?DDFDocuments/t/G/TBTN26/THA800.docx", "https://docs.wto.org/imrd/directdoc.asp?DDFDocuments/t/G/TBTN26/THA800.docx")</f>
        <v>https://docs.wto.org/imrd/directdoc.asp?DDFDocuments/t/G/TBTN26/THA800.docx</v>
      </c>
      <c r="T255" t="str">
        <f>HYPERLINK("https://docs.wto.org/imrd/directdoc.asp?DDFDocuments/u/G/TBTN26/THA800.docx", "https://docs.wto.org/imrd/directdoc.asp?DDFDocuments/u/G/TBTN26/THA800.docx")</f>
        <v>https://docs.wto.org/imrd/directdoc.asp?DDFDocuments/u/G/TBTN26/THA800.docx</v>
      </c>
      <c r="U255" t="str">
        <f>HYPERLINK("https://docs.wto.org/imrd/directdoc.asp?DDFDocuments/v/G/TBTN26/THA800.docx", "https://docs.wto.org/imrd/directdoc.asp?DDFDocuments/v/G/TBTN26/THA800.docx")</f>
        <v>https://docs.wto.org/imrd/directdoc.asp?DDFDocuments/v/G/TBTN26/THA800.docx</v>
      </c>
      <c r="V255" t="s">
        <v>45</v>
      </c>
      <c r="W255" t="s">
        <v>46</v>
      </c>
      <c r="X255" t="s">
        <v>46</v>
      </c>
      <c r="Y255" t="s">
        <v>46</v>
      </c>
      <c r="Z255" t="s">
        <v>46</v>
      </c>
      <c r="AA255" t="s">
        <v>46</v>
      </c>
      <c r="AB255" t="s">
        <v>46</v>
      </c>
      <c r="AC255" s="2" t="s">
        <v>1275</v>
      </c>
      <c r="AD255" t="s">
        <v>41</v>
      </c>
      <c r="AE255" t="s">
        <v>41</v>
      </c>
      <c r="AF255" t="s">
        <v>41</v>
      </c>
      <c r="AG255" t="s">
        <v>41</v>
      </c>
      <c r="AH255" t="s">
        <v>41</v>
      </c>
      <c r="AI255" s="2" t="s">
        <v>41</v>
      </c>
    </row>
    <row r="256" spans="1:35" ht="145" x14ac:dyDescent="0.35">
      <c r="A256" s="8" t="s">
        <v>1278</v>
      </c>
      <c r="B256" s="6" t="s">
        <v>302</v>
      </c>
      <c r="C256" s="7">
        <v>46030</v>
      </c>
      <c r="D256" s="9" t="str">
        <f>HYPERLINK("https://www.epingalert.org/en/Search?viewData= G/TBT/N/USA/2256"," G/TBT/N/USA/2256")</f>
        <v xml:space="preserve"> G/TBT/N/USA/2256</v>
      </c>
      <c r="E256" s="8" t="s">
        <v>1276</v>
      </c>
      <c r="F256" s="8" t="s">
        <v>1277</v>
      </c>
      <c r="H256" s="8" t="s">
        <v>41</v>
      </c>
      <c r="I256" s="8" t="s">
        <v>1279</v>
      </c>
      <c r="J256" s="8" t="s">
        <v>1280</v>
      </c>
      <c r="K256" s="8" t="s">
        <v>41</v>
      </c>
      <c r="L256" s="8" t="s">
        <v>41</v>
      </c>
      <c r="M256" s="6"/>
      <c r="N256" s="7">
        <v>46084</v>
      </c>
      <c r="O256" s="7" t="s">
        <v>81</v>
      </c>
      <c r="P256" s="7" t="s">
        <v>81</v>
      </c>
      <c r="Q256" s="6" t="s">
        <v>43</v>
      </c>
      <c r="R256" s="8" t="s">
        <v>1281</v>
      </c>
      <c r="S256" t="str">
        <f>HYPERLINK("https://docs.wto.org/imrd/directdoc.asp?DDFDocuments/t/G/TBTN26/USA2256.docx", "https://docs.wto.org/imrd/directdoc.asp?DDFDocuments/t/G/TBTN26/USA2256.docx")</f>
        <v>https://docs.wto.org/imrd/directdoc.asp?DDFDocuments/t/G/TBTN26/USA2256.docx</v>
      </c>
      <c r="T256" t="str">
        <f>HYPERLINK("https://docs.wto.org/imrd/directdoc.asp?DDFDocuments/u/G/TBTN26/USA2256.docx", "https://docs.wto.org/imrd/directdoc.asp?DDFDocuments/u/G/TBTN26/USA2256.docx")</f>
        <v>https://docs.wto.org/imrd/directdoc.asp?DDFDocuments/u/G/TBTN26/USA2256.docx</v>
      </c>
      <c r="U256" t="str">
        <f>HYPERLINK("https://docs.wto.org/imrd/directdoc.asp?DDFDocuments/v/G/TBTN26/USA2256.docx", "https://docs.wto.org/imrd/directdoc.asp?DDFDocuments/v/G/TBTN26/USA2256.docx")</f>
        <v>https://docs.wto.org/imrd/directdoc.asp?DDFDocuments/v/G/TBTN26/USA2256.docx</v>
      </c>
      <c r="V256" t="s">
        <v>45</v>
      </c>
      <c r="W256" t="s">
        <v>46</v>
      </c>
      <c r="X256" t="s">
        <v>45</v>
      </c>
      <c r="Y256" t="s">
        <v>46</v>
      </c>
      <c r="Z256" t="s">
        <v>46</v>
      </c>
      <c r="AA256" t="s">
        <v>46</v>
      </c>
      <c r="AB256" t="s">
        <v>46</v>
      </c>
      <c r="AC256" s="2" t="s">
        <v>1282</v>
      </c>
      <c r="AD256" t="s">
        <v>41</v>
      </c>
      <c r="AE256" t="s">
        <v>41</v>
      </c>
      <c r="AF256" t="s">
        <v>41</v>
      </c>
      <c r="AG256" t="s">
        <v>41</v>
      </c>
      <c r="AH256" t="s">
        <v>41</v>
      </c>
      <c r="AI256" s="2" t="s">
        <v>41</v>
      </c>
    </row>
    <row r="257" spans="1:35" ht="29" x14ac:dyDescent="0.35">
      <c r="A257" s="8" t="s">
        <v>633</v>
      </c>
      <c r="B257" s="6" t="s">
        <v>86</v>
      </c>
      <c r="C257" s="7">
        <v>46030</v>
      </c>
      <c r="D257" s="9" t="str">
        <f>HYPERLINK("https://www.epingalert.org/en/Search?viewData= G/TBT/N/TPKM/586"," G/TBT/N/TPKM/586")</f>
        <v xml:space="preserve"> G/TBT/N/TPKM/586</v>
      </c>
      <c r="E257" s="8" t="s">
        <v>1283</v>
      </c>
      <c r="F257" s="8" t="s">
        <v>1284</v>
      </c>
      <c r="H257" s="8" t="s">
        <v>41</v>
      </c>
      <c r="I257" s="8" t="s">
        <v>634</v>
      </c>
      <c r="J257" s="8" t="s">
        <v>325</v>
      </c>
      <c r="K257" s="8" t="s">
        <v>41</v>
      </c>
      <c r="L257" s="8" t="s">
        <v>987</v>
      </c>
      <c r="M257" s="6"/>
      <c r="N257" s="7">
        <v>46090</v>
      </c>
      <c r="O257" s="7" t="s">
        <v>81</v>
      </c>
      <c r="P257" s="7" t="s">
        <v>81</v>
      </c>
      <c r="Q257" s="6" t="s">
        <v>43</v>
      </c>
      <c r="R257" s="8" t="s">
        <v>1285</v>
      </c>
      <c r="S257" t="str">
        <f>HYPERLINK("https://docs.wto.org/imrd/directdoc.asp?DDFDocuments/t/G/TBTN26/TPKM586.docx", "https://docs.wto.org/imrd/directdoc.asp?DDFDocuments/t/G/TBTN26/TPKM586.docx")</f>
        <v>https://docs.wto.org/imrd/directdoc.asp?DDFDocuments/t/G/TBTN26/TPKM586.docx</v>
      </c>
      <c r="T257" t="str">
        <f>HYPERLINK("https://docs.wto.org/imrd/directdoc.asp?DDFDocuments/u/G/TBTN26/TPKM586.docx", "https://docs.wto.org/imrd/directdoc.asp?DDFDocuments/u/G/TBTN26/TPKM586.docx")</f>
        <v>https://docs.wto.org/imrd/directdoc.asp?DDFDocuments/u/G/TBTN26/TPKM586.docx</v>
      </c>
      <c r="U257" t="str">
        <f>HYPERLINK("https://docs.wto.org/imrd/directdoc.asp?DDFDocuments/v/G/TBTN26/TPKM586.docx", "https://docs.wto.org/imrd/directdoc.asp?DDFDocuments/v/G/TBTN26/TPKM586.docx")</f>
        <v>https://docs.wto.org/imrd/directdoc.asp?DDFDocuments/v/G/TBTN26/TPKM586.docx</v>
      </c>
      <c r="V257" t="s">
        <v>45</v>
      </c>
      <c r="W257" t="s">
        <v>46</v>
      </c>
      <c r="X257" t="s">
        <v>46</v>
      </c>
      <c r="Y257" t="s">
        <v>46</v>
      </c>
      <c r="Z257" t="s">
        <v>46</v>
      </c>
      <c r="AA257" t="s">
        <v>46</v>
      </c>
      <c r="AB257" t="s">
        <v>46</v>
      </c>
      <c r="AC257" s="2" t="s">
        <v>1286</v>
      </c>
      <c r="AD257" t="s">
        <v>41</v>
      </c>
      <c r="AE257" t="s">
        <v>41</v>
      </c>
      <c r="AF257" t="s">
        <v>41</v>
      </c>
      <c r="AG257" t="s">
        <v>41</v>
      </c>
      <c r="AH257" t="s">
        <v>41</v>
      </c>
      <c r="AI257" s="2" t="s">
        <v>41</v>
      </c>
    </row>
    <row r="258" spans="1:35" ht="58" x14ac:dyDescent="0.35">
      <c r="A258" s="8" t="s">
        <v>1290</v>
      </c>
      <c r="B258" s="6" t="s">
        <v>1287</v>
      </c>
      <c r="C258" s="7">
        <v>46029</v>
      </c>
      <c r="D258" s="9" t="str">
        <f>HYPERLINK("https://www.epingalert.org/en/Search?viewData= G/TBT/N/ARG/465"," G/TBT/N/ARG/465")</f>
        <v xml:space="preserve"> G/TBT/N/ARG/465</v>
      </c>
      <c r="E258" s="8" t="s">
        <v>1288</v>
      </c>
      <c r="F258" s="8" t="s">
        <v>1289</v>
      </c>
      <c r="H258" s="8" t="s">
        <v>41</v>
      </c>
      <c r="I258" s="8" t="s">
        <v>41</v>
      </c>
      <c r="J258" s="8" t="s">
        <v>120</v>
      </c>
      <c r="K258" s="8" t="s">
        <v>41</v>
      </c>
      <c r="L258" s="8" t="s">
        <v>80</v>
      </c>
      <c r="M258" s="6"/>
      <c r="N258" s="7">
        <v>46089</v>
      </c>
      <c r="O258" s="7" t="s">
        <v>81</v>
      </c>
      <c r="P258" s="7" t="s">
        <v>81</v>
      </c>
      <c r="Q258" s="6" t="s">
        <v>43</v>
      </c>
      <c r="R258" s="8" t="s">
        <v>1291</v>
      </c>
      <c r="S258" t="str">
        <f>HYPERLINK("https://docs.wto.org/imrd/directdoc.asp?DDFDocuments/t/G/TBTN26/ARG465.docx", "https://docs.wto.org/imrd/directdoc.asp?DDFDocuments/t/G/TBTN26/ARG465.docx")</f>
        <v>https://docs.wto.org/imrd/directdoc.asp?DDFDocuments/t/G/TBTN26/ARG465.docx</v>
      </c>
      <c r="T258" t="str">
        <f>HYPERLINK("https://docs.wto.org/imrd/directdoc.asp?DDFDocuments/u/G/TBTN26/ARG465.docx", "https://docs.wto.org/imrd/directdoc.asp?DDFDocuments/u/G/TBTN26/ARG465.docx")</f>
        <v>https://docs.wto.org/imrd/directdoc.asp?DDFDocuments/u/G/TBTN26/ARG465.docx</v>
      </c>
      <c r="U258" t="str">
        <f>HYPERLINK("https://docs.wto.org/imrd/directdoc.asp?DDFDocuments/v/G/TBTN26/ARG465.docx", "https://docs.wto.org/imrd/directdoc.asp?DDFDocuments/v/G/TBTN26/ARG465.docx")</f>
        <v>https://docs.wto.org/imrd/directdoc.asp?DDFDocuments/v/G/TBTN26/ARG465.docx</v>
      </c>
      <c r="V258" t="s">
        <v>45</v>
      </c>
      <c r="W258" t="s">
        <v>46</v>
      </c>
      <c r="X258" t="s">
        <v>46</v>
      </c>
      <c r="Y258" t="s">
        <v>46</v>
      </c>
      <c r="Z258" t="s">
        <v>46</v>
      </c>
      <c r="AA258" t="s">
        <v>46</v>
      </c>
      <c r="AB258" t="s">
        <v>46</v>
      </c>
      <c r="AC258" s="2" t="s">
        <v>1292</v>
      </c>
      <c r="AD258" t="s">
        <v>41</v>
      </c>
      <c r="AE258" t="s">
        <v>41</v>
      </c>
      <c r="AF258" t="s">
        <v>41</v>
      </c>
      <c r="AG258" t="s">
        <v>41</v>
      </c>
      <c r="AH258" t="s">
        <v>41</v>
      </c>
      <c r="AI258" s="2" t="s">
        <v>41</v>
      </c>
    </row>
    <row r="259" spans="1:35" ht="203" x14ac:dyDescent="0.35">
      <c r="A259" s="8" t="s">
        <v>1296</v>
      </c>
      <c r="B259" s="6" t="s">
        <v>1293</v>
      </c>
      <c r="C259" s="7">
        <v>46029</v>
      </c>
      <c r="D259" s="9" t="str">
        <f>HYPERLINK("https://www.epingalert.org/en/Search?viewData= G/TBT/N/PAN/144"," G/TBT/N/PAN/144")</f>
        <v xml:space="preserve"> G/TBT/N/PAN/144</v>
      </c>
      <c r="E259" s="8" t="s">
        <v>1294</v>
      </c>
      <c r="F259" s="8" t="s">
        <v>1295</v>
      </c>
      <c r="H259" s="8" t="s">
        <v>41</v>
      </c>
      <c r="I259" s="8" t="s">
        <v>1297</v>
      </c>
      <c r="J259" s="8" t="s">
        <v>120</v>
      </c>
      <c r="K259" s="8" t="s">
        <v>41</v>
      </c>
      <c r="L259" s="8" t="s">
        <v>80</v>
      </c>
      <c r="M259" s="6"/>
      <c r="N259" s="7">
        <v>46089</v>
      </c>
      <c r="O259" s="7" t="s">
        <v>81</v>
      </c>
      <c r="P259" s="7" t="s">
        <v>81</v>
      </c>
      <c r="Q259" s="6" t="s">
        <v>43</v>
      </c>
      <c r="R259" s="8" t="s">
        <v>1298</v>
      </c>
      <c r="S259" t="str">
        <f>HYPERLINK("https://docs.wto.org/imrd/directdoc.asp?DDFDocuments/t/G/TBTN26/PAN144.docx", "https://docs.wto.org/imrd/directdoc.asp?DDFDocuments/t/G/TBTN26/PAN144.docx")</f>
        <v>https://docs.wto.org/imrd/directdoc.asp?DDFDocuments/t/G/TBTN26/PAN144.docx</v>
      </c>
      <c r="T259" t="str">
        <f>HYPERLINK("https://docs.wto.org/imrd/directdoc.asp?DDFDocuments/u/G/TBTN26/PAN144.docx", "https://docs.wto.org/imrd/directdoc.asp?DDFDocuments/u/G/TBTN26/PAN144.docx")</f>
        <v>https://docs.wto.org/imrd/directdoc.asp?DDFDocuments/u/G/TBTN26/PAN144.docx</v>
      </c>
      <c r="U259" t="str">
        <f>HYPERLINK("https://docs.wto.org/imrd/directdoc.asp?DDFDocuments/v/G/TBTN26/PAN144.docx", "https://docs.wto.org/imrd/directdoc.asp?DDFDocuments/v/G/TBTN26/PAN144.docx")</f>
        <v>https://docs.wto.org/imrd/directdoc.asp?DDFDocuments/v/G/TBTN26/PAN144.docx</v>
      </c>
      <c r="V259" t="s">
        <v>45</v>
      </c>
      <c r="W259" t="s">
        <v>46</v>
      </c>
      <c r="X259" t="s">
        <v>46</v>
      </c>
      <c r="Y259" t="s">
        <v>46</v>
      </c>
      <c r="Z259" t="s">
        <v>46</v>
      </c>
      <c r="AA259" t="s">
        <v>46</v>
      </c>
      <c r="AB259" t="s">
        <v>46</v>
      </c>
      <c r="AC259" s="2" t="s">
        <v>1299</v>
      </c>
      <c r="AD259" t="s">
        <v>41</v>
      </c>
      <c r="AE259" t="s">
        <v>41</v>
      </c>
      <c r="AF259" t="s">
        <v>41</v>
      </c>
      <c r="AG259" t="s">
        <v>41</v>
      </c>
      <c r="AH259" t="s">
        <v>41</v>
      </c>
      <c r="AI259" s="2" t="s">
        <v>41</v>
      </c>
    </row>
    <row r="260" spans="1:35" ht="159.5" x14ac:dyDescent="0.35">
      <c r="A260" s="8" t="s">
        <v>1302</v>
      </c>
      <c r="B260" s="6" t="s">
        <v>1293</v>
      </c>
      <c r="C260" s="7">
        <v>46029</v>
      </c>
      <c r="D260" s="9" t="str">
        <f>HYPERLINK("https://www.epingalert.org/en/Search?viewData= G/TBT/N/PAN/155"," G/TBT/N/PAN/155")</f>
        <v xml:space="preserve"> G/TBT/N/PAN/155</v>
      </c>
      <c r="E260" s="8" t="s">
        <v>1300</v>
      </c>
      <c r="F260" s="8" t="s">
        <v>1301</v>
      </c>
      <c r="H260" s="8" t="s">
        <v>41</v>
      </c>
      <c r="I260" s="8" t="s">
        <v>1258</v>
      </c>
      <c r="J260" s="8" t="s">
        <v>120</v>
      </c>
      <c r="K260" s="8" t="s">
        <v>41</v>
      </c>
      <c r="L260" s="8" t="s">
        <v>80</v>
      </c>
      <c r="M260" s="6"/>
      <c r="N260" s="7">
        <v>46089</v>
      </c>
      <c r="O260" s="7" t="s">
        <v>81</v>
      </c>
      <c r="P260" s="7" t="s">
        <v>81</v>
      </c>
      <c r="Q260" s="6" t="s">
        <v>43</v>
      </c>
      <c r="R260" s="8" t="s">
        <v>1303</v>
      </c>
      <c r="S260" t="str">
        <f>HYPERLINK("https://docs.wto.org/imrd/directdoc.asp?DDFDocuments/t/G/TBTN26/PAN155.docx", "https://docs.wto.org/imrd/directdoc.asp?DDFDocuments/t/G/TBTN26/PAN155.docx")</f>
        <v>https://docs.wto.org/imrd/directdoc.asp?DDFDocuments/t/G/TBTN26/PAN155.docx</v>
      </c>
      <c r="T260" t="str">
        <f>HYPERLINK("https://docs.wto.org/imrd/directdoc.asp?DDFDocuments/u/G/TBTN26/PAN155.docx", "https://docs.wto.org/imrd/directdoc.asp?DDFDocuments/u/G/TBTN26/PAN155.docx")</f>
        <v>https://docs.wto.org/imrd/directdoc.asp?DDFDocuments/u/G/TBTN26/PAN155.docx</v>
      </c>
      <c r="U260" t="str">
        <f>HYPERLINK("https://docs.wto.org/imrd/directdoc.asp?DDFDocuments/v/G/TBTN26/PAN155.docx", "https://docs.wto.org/imrd/directdoc.asp?DDFDocuments/v/G/TBTN26/PAN155.docx")</f>
        <v>https://docs.wto.org/imrd/directdoc.asp?DDFDocuments/v/G/TBTN26/PAN155.docx</v>
      </c>
      <c r="V260" t="s">
        <v>45</v>
      </c>
      <c r="W260" t="s">
        <v>46</v>
      </c>
      <c r="X260" t="s">
        <v>46</v>
      </c>
      <c r="Y260" t="s">
        <v>46</v>
      </c>
      <c r="Z260" t="s">
        <v>46</v>
      </c>
      <c r="AA260" t="s">
        <v>46</v>
      </c>
      <c r="AB260" t="s">
        <v>46</v>
      </c>
      <c r="AC260" s="2" t="s">
        <v>1304</v>
      </c>
      <c r="AD260" t="s">
        <v>41</v>
      </c>
      <c r="AE260" t="s">
        <v>41</v>
      </c>
      <c r="AF260" t="s">
        <v>41</v>
      </c>
      <c r="AG260" t="s">
        <v>41</v>
      </c>
      <c r="AH260" t="s">
        <v>41</v>
      </c>
      <c r="AI260" s="2" t="s">
        <v>41</v>
      </c>
    </row>
    <row r="261" spans="1:35" ht="43.5" x14ac:dyDescent="0.35">
      <c r="A261" s="8" t="s">
        <v>1307</v>
      </c>
      <c r="B261" s="6" t="s">
        <v>157</v>
      </c>
      <c r="C261" s="7">
        <v>46029</v>
      </c>
      <c r="D261" s="9" t="str">
        <f>HYPERLINK("https://www.epingalert.org/en/Search?viewData= G/TBT/N/BDI/702, G/TBT/N/KEN/1966, G/TBT/N/RWA/1332, G/TBT/N/TZA/1482, G/TBT/N/UGA/2300"," G/TBT/N/BDI/702, G/TBT/N/KEN/1966, G/TBT/N/RWA/1332, G/TBT/N/TZA/1482, G/TBT/N/UGA/2300")</f>
        <v xml:space="preserve"> G/TBT/N/BDI/702, G/TBT/N/KEN/1966, G/TBT/N/RWA/1332, G/TBT/N/TZA/1482, G/TBT/N/UGA/2300</v>
      </c>
      <c r="E261" s="8" t="s">
        <v>1305</v>
      </c>
      <c r="F261" s="8" t="s">
        <v>1306</v>
      </c>
      <c r="H261" s="8" t="s">
        <v>1308</v>
      </c>
      <c r="I261" s="8" t="s">
        <v>1309</v>
      </c>
      <c r="J261" s="8" t="s">
        <v>1310</v>
      </c>
      <c r="K261" s="8" t="s">
        <v>41</v>
      </c>
      <c r="L261" s="8" t="s">
        <v>41</v>
      </c>
      <c r="M261" s="6"/>
      <c r="N261" s="7">
        <v>46089</v>
      </c>
      <c r="O261" s="7" t="s">
        <v>81</v>
      </c>
      <c r="P261" s="7" t="s">
        <v>81</v>
      </c>
      <c r="Q261" s="6" t="s">
        <v>43</v>
      </c>
      <c r="R261" s="8" t="s">
        <v>1311</v>
      </c>
      <c r="S261" t="str">
        <f>HYPERLINK("https://docs.wto.org/imrd/directdoc.asp?DDFDocuments/t/G/TBTN26/BDI702.docx", "https://docs.wto.org/imrd/directdoc.asp?DDFDocuments/t/G/TBTN26/BDI702.docx")</f>
        <v>https://docs.wto.org/imrd/directdoc.asp?DDFDocuments/t/G/TBTN26/BDI702.docx</v>
      </c>
      <c r="T261" t="str">
        <f>HYPERLINK("https://docs.wto.org/imrd/directdoc.asp?DDFDocuments/u/G/TBTN26/BDI702.docx", "https://docs.wto.org/imrd/directdoc.asp?DDFDocuments/u/G/TBTN26/BDI702.docx")</f>
        <v>https://docs.wto.org/imrd/directdoc.asp?DDFDocuments/u/G/TBTN26/BDI702.docx</v>
      </c>
      <c r="U261" t="str">
        <f>HYPERLINK("https://docs.wto.org/imrd/directdoc.asp?DDFDocuments/v/G/TBTN26/BDI702.docx", "https://docs.wto.org/imrd/directdoc.asp?DDFDocuments/v/G/TBTN26/BDI702.docx")</f>
        <v>https://docs.wto.org/imrd/directdoc.asp?DDFDocuments/v/G/TBTN26/BDI702.docx</v>
      </c>
      <c r="V261" t="s">
        <v>45</v>
      </c>
      <c r="W261" t="s">
        <v>46</v>
      </c>
      <c r="X261" t="s">
        <v>45</v>
      </c>
      <c r="Y261" t="s">
        <v>46</v>
      </c>
      <c r="Z261" t="s">
        <v>46</v>
      </c>
      <c r="AA261" t="s">
        <v>46</v>
      </c>
      <c r="AB261" t="s">
        <v>46</v>
      </c>
      <c r="AC261" s="2" t="s">
        <v>1312</v>
      </c>
      <c r="AD261" t="s">
        <v>41</v>
      </c>
      <c r="AE261" t="s">
        <v>41</v>
      </c>
      <c r="AF261" t="s">
        <v>41</v>
      </c>
      <c r="AG261" t="s">
        <v>41</v>
      </c>
      <c r="AH261" t="s">
        <v>41</v>
      </c>
      <c r="AI261" s="2" t="s">
        <v>41</v>
      </c>
    </row>
    <row r="262" spans="1:35" ht="188.5" x14ac:dyDescent="0.35">
      <c r="A262" s="8" t="s">
        <v>1315</v>
      </c>
      <c r="B262" s="6" t="s">
        <v>167</v>
      </c>
      <c r="C262" s="7">
        <v>46029</v>
      </c>
      <c r="D262" s="9" t="str">
        <f>HYPERLINK("https://www.epingalert.org/en/Search?viewData= G/TBT/N/BDI/705, G/TBT/N/KEN/1969, G/TBT/N/RWA/1335, G/TBT/N/TZA/1485, G/TBT/N/UGA/2303"," G/TBT/N/BDI/705, G/TBT/N/KEN/1969, G/TBT/N/RWA/1335, G/TBT/N/TZA/1485, G/TBT/N/UGA/2303")</f>
        <v xml:space="preserve"> G/TBT/N/BDI/705, G/TBT/N/KEN/1969, G/TBT/N/RWA/1335, G/TBT/N/TZA/1485, G/TBT/N/UGA/2303</v>
      </c>
      <c r="E262" s="8" t="s">
        <v>1313</v>
      </c>
      <c r="F262" s="8" t="s">
        <v>1314</v>
      </c>
      <c r="H262" s="8" t="s">
        <v>815</v>
      </c>
      <c r="I262" s="8" t="s">
        <v>1309</v>
      </c>
      <c r="J262" s="8" t="s">
        <v>1316</v>
      </c>
      <c r="K262" s="8" t="s">
        <v>41</v>
      </c>
      <c r="L262" s="8" t="s">
        <v>41</v>
      </c>
      <c r="M262" s="6"/>
      <c r="N262" s="7">
        <v>46089</v>
      </c>
      <c r="O262" s="7" t="s">
        <v>81</v>
      </c>
      <c r="P262" s="7" t="s">
        <v>81</v>
      </c>
      <c r="Q262" s="6" t="s">
        <v>43</v>
      </c>
      <c r="R262" s="8" t="s">
        <v>1317</v>
      </c>
      <c r="S262" t="str">
        <f>HYPERLINK("https://docs.wto.org/imrd/directdoc.asp?DDFDocuments/t/G/TBTN26/BDI705.docx", "https://docs.wto.org/imrd/directdoc.asp?DDFDocuments/t/G/TBTN26/BDI705.docx")</f>
        <v>https://docs.wto.org/imrd/directdoc.asp?DDFDocuments/t/G/TBTN26/BDI705.docx</v>
      </c>
      <c r="T262" t="str">
        <f>HYPERLINK("https://docs.wto.org/imrd/directdoc.asp?DDFDocuments/u/G/TBTN26/BDI705.docx", "https://docs.wto.org/imrd/directdoc.asp?DDFDocuments/u/G/TBTN26/BDI705.docx")</f>
        <v>https://docs.wto.org/imrd/directdoc.asp?DDFDocuments/u/G/TBTN26/BDI705.docx</v>
      </c>
      <c r="U262" t="str">
        <f>HYPERLINK("https://docs.wto.org/imrd/directdoc.asp?DDFDocuments/v/G/TBTN26/BDI705.docx", "https://docs.wto.org/imrd/directdoc.asp?DDFDocuments/v/G/TBTN26/BDI705.docx")</f>
        <v>https://docs.wto.org/imrd/directdoc.asp?DDFDocuments/v/G/TBTN26/BDI705.docx</v>
      </c>
      <c r="V262" t="s">
        <v>45</v>
      </c>
      <c r="W262" t="s">
        <v>46</v>
      </c>
      <c r="X262" t="s">
        <v>45</v>
      </c>
      <c r="Y262" t="s">
        <v>46</v>
      </c>
      <c r="Z262" t="s">
        <v>46</v>
      </c>
      <c r="AA262" t="s">
        <v>46</v>
      </c>
      <c r="AB262" t="s">
        <v>46</v>
      </c>
      <c r="AC262" s="2" t="s">
        <v>1318</v>
      </c>
      <c r="AD262" t="s">
        <v>41</v>
      </c>
      <c r="AE262" t="s">
        <v>41</v>
      </c>
      <c r="AF262" t="s">
        <v>41</v>
      </c>
      <c r="AG262" t="s">
        <v>41</v>
      </c>
      <c r="AH262" t="s">
        <v>41</v>
      </c>
      <c r="AI262" s="2" t="s">
        <v>41</v>
      </c>
    </row>
    <row r="263" spans="1:35" ht="87" x14ac:dyDescent="0.35">
      <c r="A263" s="8" t="s">
        <v>1321</v>
      </c>
      <c r="B263" s="6" t="s">
        <v>558</v>
      </c>
      <c r="C263" s="7">
        <v>46029</v>
      </c>
      <c r="D263" s="9" t="str">
        <f>HYPERLINK("https://www.epingalert.org/en/Search?viewData= G/TBT/N/CHN/2172"," G/TBT/N/CHN/2172")</f>
        <v xml:space="preserve"> G/TBT/N/CHN/2172</v>
      </c>
      <c r="E263" s="8" t="s">
        <v>1319</v>
      </c>
      <c r="F263" s="8" t="s">
        <v>1320</v>
      </c>
      <c r="H263" s="8" t="s">
        <v>1322</v>
      </c>
      <c r="I263" s="8" t="s">
        <v>1323</v>
      </c>
      <c r="J263" s="8" t="s">
        <v>325</v>
      </c>
      <c r="K263" s="8" t="s">
        <v>41</v>
      </c>
      <c r="L263" s="8" t="s">
        <v>41</v>
      </c>
      <c r="M263" s="6"/>
      <c r="N263" s="7" t="s">
        <v>41</v>
      </c>
      <c r="O263" s="7" t="s">
        <v>81</v>
      </c>
      <c r="P263" s="7" t="s">
        <v>1224</v>
      </c>
      <c r="Q263" s="6" t="s">
        <v>43</v>
      </c>
      <c r="R263" s="8" t="s">
        <v>1324</v>
      </c>
      <c r="S263" t="str">
        <f>HYPERLINK("https://docs.wto.org/imrd/directdoc.asp?DDFDocuments/t/G/TBTN26/CHN2172.docx", "https://docs.wto.org/imrd/directdoc.asp?DDFDocuments/t/G/TBTN26/CHN2172.docx")</f>
        <v>https://docs.wto.org/imrd/directdoc.asp?DDFDocuments/t/G/TBTN26/CHN2172.docx</v>
      </c>
      <c r="T263" t="str">
        <f>HYPERLINK("https://docs.wto.org/imrd/directdoc.asp?DDFDocuments/u/G/TBTN26/CHN2172.docx", "https://docs.wto.org/imrd/directdoc.asp?DDFDocuments/u/G/TBTN26/CHN2172.docx")</f>
        <v>https://docs.wto.org/imrd/directdoc.asp?DDFDocuments/u/G/TBTN26/CHN2172.docx</v>
      </c>
      <c r="U263" t="str">
        <f>HYPERLINK("https://docs.wto.org/imrd/directdoc.asp?DDFDocuments/v/G/TBTN26/CHN2172.docx", "https://docs.wto.org/imrd/directdoc.asp?DDFDocuments/v/G/TBTN26/CHN2172.docx")</f>
        <v>https://docs.wto.org/imrd/directdoc.asp?DDFDocuments/v/G/TBTN26/CHN2172.docx</v>
      </c>
      <c r="V263" t="s">
        <v>46</v>
      </c>
      <c r="W263" t="s">
        <v>46</v>
      </c>
      <c r="X263" t="s">
        <v>46</v>
      </c>
      <c r="Y263" t="s">
        <v>45</v>
      </c>
      <c r="Z263" t="s">
        <v>46</v>
      </c>
      <c r="AA263" t="s">
        <v>46</v>
      </c>
      <c r="AB263" t="s">
        <v>46</v>
      </c>
      <c r="AC263" s="2" t="s">
        <v>41</v>
      </c>
      <c r="AD263" t="s">
        <v>41</v>
      </c>
      <c r="AE263" t="s">
        <v>41</v>
      </c>
      <c r="AF263" t="s">
        <v>41</v>
      </c>
      <c r="AG263" t="s">
        <v>41</v>
      </c>
      <c r="AH263" t="s">
        <v>41</v>
      </c>
      <c r="AI263" s="2" t="s">
        <v>41</v>
      </c>
    </row>
    <row r="264" spans="1:35" ht="87" x14ac:dyDescent="0.35">
      <c r="A264" s="8" t="s">
        <v>1327</v>
      </c>
      <c r="B264" s="6" t="s">
        <v>558</v>
      </c>
      <c r="C264" s="7">
        <v>46029</v>
      </c>
      <c r="D264" s="9" t="str">
        <f>HYPERLINK("https://www.epingalert.org/en/Search?viewData= G/TBT/N/CHN/2176"," G/TBT/N/CHN/2176")</f>
        <v xml:space="preserve"> G/TBT/N/CHN/2176</v>
      </c>
      <c r="E264" s="8" t="s">
        <v>1325</v>
      </c>
      <c r="F264" s="8" t="s">
        <v>1326</v>
      </c>
      <c r="H264" s="8" t="s">
        <v>1328</v>
      </c>
      <c r="I264" s="8" t="s">
        <v>1329</v>
      </c>
      <c r="J264" s="8" t="s">
        <v>325</v>
      </c>
      <c r="K264" s="8" t="s">
        <v>41</v>
      </c>
      <c r="L264" s="8" t="s">
        <v>41</v>
      </c>
      <c r="M264" s="6"/>
      <c r="N264" s="7" t="s">
        <v>41</v>
      </c>
      <c r="O264" s="7" t="s">
        <v>81</v>
      </c>
      <c r="P264" s="7" t="s">
        <v>1224</v>
      </c>
      <c r="Q264" s="6" t="s">
        <v>43</v>
      </c>
      <c r="R264" s="8" t="s">
        <v>1330</v>
      </c>
      <c r="S264" t="str">
        <f>HYPERLINK("https://docs.wto.org/imrd/directdoc.asp?DDFDocuments/t/G/TBTN26/CHN2176.docx", "https://docs.wto.org/imrd/directdoc.asp?DDFDocuments/t/G/TBTN26/CHN2176.docx")</f>
        <v>https://docs.wto.org/imrd/directdoc.asp?DDFDocuments/t/G/TBTN26/CHN2176.docx</v>
      </c>
      <c r="T264" t="str">
        <f>HYPERLINK("https://docs.wto.org/imrd/directdoc.asp?DDFDocuments/u/G/TBTN26/CHN2176.docx", "https://docs.wto.org/imrd/directdoc.asp?DDFDocuments/u/G/TBTN26/CHN2176.docx")</f>
        <v>https://docs.wto.org/imrd/directdoc.asp?DDFDocuments/u/G/TBTN26/CHN2176.docx</v>
      </c>
      <c r="U264" t="str">
        <f>HYPERLINK("https://docs.wto.org/imrd/directdoc.asp?DDFDocuments/v/G/TBTN26/CHN2176.docx", "https://docs.wto.org/imrd/directdoc.asp?DDFDocuments/v/G/TBTN26/CHN2176.docx")</f>
        <v>https://docs.wto.org/imrd/directdoc.asp?DDFDocuments/v/G/TBTN26/CHN2176.docx</v>
      </c>
      <c r="V264" t="s">
        <v>46</v>
      </c>
      <c r="W264" t="s">
        <v>46</v>
      </c>
      <c r="X264" t="s">
        <v>46</v>
      </c>
      <c r="Y264" t="s">
        <v>45</v>
      </c>
      <c r="Z264" t="s">
        <v>46</v>
      </c>
      <c r="AA264" t="s">
        <v>46</v>
      </c>
      <c r="AB264" t="s">
        <v>46</v>
      </c>
      <c r="AC264" s="2" t="s">
        <v>41</v>
      </c>
      <c r="AD264" t="s">
        <v>41</v>
      </c>
      <c r="AE264" t="s">
        <v>41</v>
      </c>
      <c r="AF264" t="s">
        <v>41</v>
      </c>
      <c r="AG264" t="s">
        <v>41</v>
      </c>
      <c r="AH264" t="s">
        <v>41</v>
      </c>
      <c r="AI264" s="2" t="s">
        <v>41</v>
      </c>
    </row>
    <row r="265" spans="1:35" ht="203" x14ac:dyDescent="0.35">
      <c r="A265" s="8" t="s">
        <v>1296</v>
      </c>
      <c r="B265" s="6" t="s">
        <v>1293</v>
      </c>
      <c r="C265" s="7">
        <v>46029</v>
      </c>
      <c r="D265" s="9" t="str">
        <f>HYPERLINK("https://www.epingalert.org/en/Search?viewData= G/TBT/N/PAN/148"," G/TBT/N/PAN/148")</f>
        <v xml:space="preserve"> G/TBT/N/PAN/148</v>
      </c>
      <c r="E265" s="8" t="s">
        <v>1331</v>
      </c>
      <c r="F265" s="8" t="s">
        <v>1332</v>
      </c>
      <c r="H265" s="8" t="s">
        <v>41</v>
      </c>
      <c r="I265" s="8" t="s">
        <v>1297</v>
      </c>
      <c r="J265" s="8" t="s">
        <v>120</v>
      </c>
      <c r="K265" s="8" t="s">
        <v>41</v>
      </c>
      <c r="L265" s="8" t="s">
        <v>80</v>
      </c>
      <c r="M265" s="6"/>
      <c r="N265" s="7">
        <v>46089</v>
      </c>
      <c r="O265" s="7" t="s">
        <v>81</v>
      </c>
      <c r="P265" s="7" t="s">
        <v>81</v>
      </c>
      <c r="Q265" s="6" t="s">
        <v>43</v>
      </c>
      <c r="R265" s="8" t="s">
        <v>1333</v>
      </c>
      <c r="S265" t="str">
        <f>HYPERLINK("https://docs.wto.org/imrd/directdoc.asp?DDFDocuments/t/G/TBTN26/PAN148.docx", "https://docs.wto.org/imrd/directdoc.asp?DDFDocuments/t/G/TBTN26/PAN148.docx")</f>
        <v>https://docs.wto.org/imrd/directdoc.asp?DDFDocuments/t/G/TBTN26/PAN148.docx</v>
      </c>
      <c r="T265" t="str">
        <f>HYPERLINK("https://docs.wto.org/imrd/directdoc.asp?DDFDocuments/u/G/TBTN26/PAN148.docx", "https://docs.wto.org/imrd/directdoc.asp?DDFDocuments/u/G/TBTN26/PAN148.docx")</f>
        <v>https://docs.wto.org/imrd/directdoc.asp?DDFDocuments/u/G/TBTN26/PAN148.docx</v>
      </c>
      <c r="U265" t="str">
        <f>HYPERLINK("https://docs.wto.org/imrd/directdoc.asp?DDFDocuments/v/G/TBTN26/PAN148.docx", "https://docs.wto.org/imrd/directdoc.asp?DDFDocuments/v/G/TBTN26/PAN148.docx")</f>
        <v>https://docs.wto.org/imrd/directdoc.asp?DDFDocuments/v/G/TBTN26/PAN148.docx</v>
      </c>
      <c r="V265" t="s">
        <v>45</v>
      </c>
      <c r="W265" t="s">
        <v>46</v>
      </c>
      <c r="X265" t="s">
        <v>46</v>
      </c>
      <c r="Y265" t="s">
        <v>46</v>
      </c>
      <c r="Z265" t="s">
        <v>46</v>
      </c>
      <c r="AA265" t="s">
        <v>46</v>
      </c>
      <c r="AB265" t="s">
        <v>46</v>
      </c>
      <c r="AC265" s="2" t="s">
        <v>1334</v>
      </c>
      <c r="AD265" t="s">
        <v>41</v>
      </c>
      <c r="AE265" t="s">
        <v>41</v>
      </c>
      <c r="AF265" t="s">
        <v>41</v>
      </c>
      <c r="AG265" t="s">
        <v>41</v>
      </c>
      <c r="AH265" t="s">
        <v>41</v>
      </c>
      <c r="AI265" s="2" t="s">
        <v>41</v>
      </c>
    </row>
    <row r="266" spans="1:35" ht="87" x14ac:dyDescent="0.35">
      <c r="A266" s="8" t="s">
        <v>1337</v>
      </c>
      <c r="B266" s="6" t="s">
        <v>558</v>
      </c>
      <c r="C266" s="7">
        <v>46029</v>
      </c>
      <c r="D266" s="9" t="str">
        <f>HYPERLINK("https://www.epingalert.org/en/Search?viewData= G/TBT/N/CHN/2178"," G/TBT/N/CHN/2178")</f>
        <v xml:space="preserve"> G/TBT/N/CHN/2178</v>
      </c>
      <c r="E266" s="8" t="s">
        <v>1335</v>
      </c>
      <c r="F266" s="8" t="s">
        <v>1336</v>
      </c>
      <c r="H266" s="8" t="s">
        <v>1338</v>
      </c>
      <c r="I266" s="8" t="s">
        <v>1329</v>
      </c>
      <c r="J266" s="8" t="s">
        <v>325</v>
      </c>
      <c r="K266" s="8" t="s">
        <v>41</v>
      </c>
      <c r="L266" s="8" t="s">
        <v>41</v>
      </c>
      <c r="M266" s="6"/>
      <c r="N266" s="7" t="s">
        <v>41</v>
      </c>
      <c r="O266" s="7" t="s">
        <v>81</v>
      </c>
      <c r="P266" s="7" t="s">
        <v>1224</v>
      </c>
      <c r="Q266" s="6" t="s">
        <v>43</v>
      </c>
      <c r="R266" s="8" t="s">
        <v>1339</v>
      </c>
      <c r="S266" t="str">
        <f>HYPERLINK("https://docs.wto.org/imrd/directdoc.asp?DDFDocuments/t/G/TBTN26/CHN2178.docx", "https://docs.wto.org/imrd/directdoc.asp?DDFDocuments/t/G/TBTN26/CHN2178.docx")</f>
        <v>https://docs.wto.org/imrd/directdoc.asp?DDFDocuments/t/G/TBTN26/CHN2178.docx</v>
      </c>
      <c r="T266" t="str">
        <f>HYPERLINK("https://docs.wto.org/imrd/directdoc.asp?DDFDocuments/u/G/TBTN26/CHN2178.docx", "https://docs.wto.org/imrd/directdoc.asp?DDFDocuments/u/G/TBTN26/CHN2178.docx")</f>
        <v>https://docs.wto.org/imrd/directdoc.asp?DDFDocuments/u/G/TBTN26/CHN2178.docx</v>
      </c>
      <c r="U266" t="str">
        <f>HYPERLINK("https://docs.wto.org/imrd/directdoc.asp?DDFDocuments/v/G/TBTN26/CHN2178.docx", "https://docs.wto.org/imrd/directdoc.asp?DDFDocuments/v/G/TBTN26/CHN2178.docx")</f>
        <v>https://docs.wto.org/imrd/directdoc.asp?DDFDocuments/v/G/TBTN26/CHN2178.docx</v>
      </c>
      <c r="V266" t="s">
        <v>46</v>
      </c>
      <c r="W266" t="s">
        <v>46</v>
      </c>
      <c r="X266" t="s">
        <v>46</v>
      </c>
      <c r="Y266" t="s">
        <v>45</v>
      </c>
      <c r="Z266" t="s">
        <v>46</v>
      </c>
      <c r="AA266" t="s">
        <v>46</v>
      </c>
      <c r="AB266" t="s">
        <v>46</v>
      </c>
      <c r="AC266" s="2" t="s">
        <v>41</v>
      </c>
      <c r="AD266" t="s">
        <v>41</v>
      </c>
      <c r="AE266" t="s">
        <v>41</v>
      </c>
      <c r="AF266" t="s">
        <v>41</v>
      </c>
      <c r="AG266" t="s">
        <v>41</v>
      </c>
      <c r="AH266" t="s">
        <v>41</v>
      </c>
      <c r="AI266" s="2" t="s">
        <v>41</v>
      </c>
    </row>
    <row r="267" spans="1:35" ht="333.5" x14ac:dyDescent="0.35">
      <c r="A267" s="8" t="s">
        <v>1342</v>
      </c>
      <c r="B267" s="6" t="s">
        <v>420</v>
      </c>
      <c r="C267" s="7">
        <v>46029</v>
      </c>
      <c r="D267" s="9" t="str">
        <f>HYPERLINK("https://www.epingalert.org/en/Search?viewData= G/TBT/N/MEX/553"," G/TBT/N/MEX/553")</f>
        <v xml:space="preserve"> G/TBT/N/MEX/553</v>
      </c>
      <c r="E267" s="8" t="s">
        <v>1340</v>
      </c>
      <c r="F267" s="8" t="s">
        <v>1341</v>
      </c>
      <c r="H267" s="8" t="s">
        <v>41</v>
      </c>
      <c r="I267" s="8" t="s">
        <v>41</v>
      </c>
      <c r="J267" s="8" t="s">
        <v>489</v>
      </c>
      <c r="K267" s="8" t="s">
        <v>41</v>
      </c>
      <c r="L267" s="8" t="s">
        <v>41</v>
      </c>
      <c r="M267" s="6"/>
      <c r="N267" s="7">
        <v>46089</v>
      </c>
      <c r="O267" s="7" t="s">
        <v>81</v>
      </c>
      <c r="P267" s="7" t="s">
        <v>81</v>
      </c>
      <c r="Q267" s="6" t="s">
        <v>43</v>
      </c>
      <c r="R267" s="8" t="s">
        <v>1343</v>
      </c>
      <c r="S267" t="str">
        <f>HYPERLINK("https://docs.wto.org/imrd/directdoc.asp?DDFDocuments/t/G/TBTN26/MEX553.docx", "https://docs.wto.org/imrd/directdoc.asp?DDFDocuments/t/G/TBTN26/MEX553.docx")</f>
        <v>https://docs.wto.org/imrd/directdoc.asp?DDFDocuments/t/G/TBTN26/MEX553.docx</v>
      </c>
      <c r="T267" t="str">
        <f>HYPERLINK("https://docs.wto.org/imrd/directdoc.asp?DDFDocuments/u/G/TBTN26/MEX553.docx", "https://docs.wto.org/imrd/directdoc.asp?DDFDocuments/u/G/TBTN26/MEX553.docx")</f>
        <v>https://docs.wto.org/imrd/directdoc.asp?DDFDocuments/u/G/TBTN26/MEX553.docx</v>
      </c>
      <c r="U267" t="str">
        <f>HYPERLINK("https://docs.wto.org/imrd/directdoc.asp?DDFDocuments/v/G/TBTN26/MEX553.docx", "https://docs.wto.org/imrd/directdoc.asp?DDFDocuments/v/G/TBTN26/MEX553.docx")</f>
        <v>https://docs.wto.org/imrd/directdoc.asp?DDFDocuments/v/G/TBTN26/MEX553.docx</v>
      </c>
      <c r="V267" t="s">
        <v>45</v>
      </c>
      <c r="W267" t="s">
        <v>46</v>
      </c>
      <c r="X267" t="s">
        <v>45</v>
      </c>
      <c r="Y267" t="s">
        <v>46</v>
      </c>
      <c r="Z267" t="s">
        <v>46</v>
      </c>
      <c r="AA267" t="s">
        <v>46</v>
      </c>
      <c r="AB267" t="s">
        <v>46</v>
      </c>
      <c r="AC267" s="2" t="s">
        <v>1344</v>
      </c>
      <c r="AD267" t="s">
        <v>41</v>
      </c>
      <c r="AE267" t="s">
        <v>41</v>
      </c>
      <c r="AF267" t="s">
        <v>41</v>
      </c>
      <c r="AG267" t="s">
        <v>41</v>
      </c>
      <c r="AH267" t="s">
        <v>41</v>
      </c>
      <c r="AI267" s="2" t="s">
        <v>41</v>
      </c>
    </row>
    <row r="268" spans="1:35" ht="203" x14ac:dyDescent="0.35">
      <c r="A268" s="8" t="s">
        <v>1296</v>
      </c>
      <c r="B268" s="6" t="s">
        <v>1293</v>
      </c>
      <c r="C268" s="7">
        <v>46029</v>
      </c>
      <c r="D268" s="9" t="str">
        <f>HYPERLINK("https://www.epingalert.org/en/Search?viewData= G/TBT/N/PAN/146"," G/TBT/N/PAN/146")</f>
        <v xml:space="preserve"> G/TBT/N/PAN/146</v>
      </c>
      <c r="E268" s="8" t="s">
        <v>1345</v>
      </c>
      <c r="F268" s="8" t="s">
        <v>1346</v>
      </c>
      <c r="H268" s="8" t="s">
        <v>41</v>
      </c>
      <c r="I268" s="8" t="s">
        <v>1297</v>
      </c>
      <c r="J268" s="8" t="s">
        <v>120</v>
      </c>
      <c r="K268" s="8" t="s">
        <v>41</v>
      </c>
      <c r="L268" s="8" t="s">
        <v>80</v>
      </c>
      <c r="M268" s="6"/>
      <c r="N268" s="7">
        <v>46089</v>
      </c>
      <c r="O268" s="7" t="s">
        <v>81</v>
      </c>
      <c r="P268" s="7" t="s">
        <v>81</v>
      </c>
      <c r="Q268" s="6" t="s">
        <v>43</v>
      </c>
      <c r="R268" s="8" t="s">
        <v>1347</v>
      </c>
      <c r="S268" t="str">
        <f>HYPERLINK("https://docs.wto.org/imrd/directdoc.asp?DDFDocuments/t/G/TBTN26/PAN146.docx", "https://docs.wto.org/imrd/directdoc.asp?DDFDocuments/t/G/TBTN26/PAN146.docx")</f>
        <v>https://docs.wto.org/imrd/directdoc.asp?DDFDocuments/t/G/TBTN26/PAN146.docx</v>
      </c>
      <c r="T268" t="str">
        <f>HYPERLINK("https://docs.wto.org/imrd/directdoc.asp?DDFDocuments/u/G/TBTN26/PAN146.docx", "https://docs.wto.org/imrd/directdoc.asp?DDFDocuments/u/G/TBTN26/PAN146.docx")</f>
        <v>https://docs.wto.org/imrd/directdoc.asp?DDFDocuments/u/G/TBTN26/PAN146.docx</v>
      </c>
      <c r="U268" t="str">
        <f>HYPERLINK("https://docs.wto.org/imrd/directdoc.asp?DDFDocuments/v/G/TBTN26/PAN146.docx", "https://docs.wto.org/imrd/directdoc.asp?DDFDocuments/v/G/TBTN26/PAN146.docx")</f>
        <v>https://docs.wto.org/imrd/directdoc.asp?DDFDocuments/v/G/TBTN26/PAN146.docx</v>
      </c>
      <c r="V268" t="s">
        <v>45</v>
      </c>
      <c r="W268" t="s">
        <v>46</v>
      </c>
      <c r="X268" t="s">
        <v>46</v>
      </c>
      <c r="Y268" t="s">
        <v>46</v>
      </c>
      <c r="Z268" t="s">
        <v>46</v>
      </c>
      <c r="AA268" t="s">
        <v>46</v>
      </c>
      <c r="AB268" t="s">
        <v>46</v>
      </c>
      <c r="AC268" s="2" t="s">
        <v>1299</v>
      </c>
      <c r="AD268" t="s">
        <v>41</v>
      </c>
      <c r="AE268" t="s">
        <v>41</v>
      </c>
      <c r="AF268" t="s">
        <v>41</v>
      </c>
      <c r="AG268" t="s">
        <v>41</v>
      </c>
      <c r="AH268" t="s">
        <v>41</v>
      </c>
      <c r="AI268" s="2" t="s">
        <v>41</v>
      </c>
    </row>
    <row r="269" spans="1:35" ht="72.5" x14ac:dyDescent="0.35">
      <c r="A269" s="8" t="s">
        <v>1350</v>
      </c>
      <c r="B269" s="6" t="s">
        <v>558</v>
      </c>
      <c r="C269" s="7">
        <v>46029</v>
      </c>
      <c r="D269" s="9" t="str">
        <f>HYPERLINK("https://www.epingalert.org/en/Search?viewData= G/TBT/N/CHN/2180"," G/TBT/N/CHN/2180")</f>
        <v xml:space="preserve"> G/TBT/N/CHN/2180</v>
      </c>
      <c r="E269" s="8" t="s">
        <v>1348</v>
      </c>
      <c r="F269" s="8" t="s">
        <v>1349</v>
      </c>
      <c r="H269" s="8" t="s">
        <v>1351</v>
      </c>
      <c r="I269" s="8" t="s">
        <v>1329</v>
      </c>
      <c r="J269" s="8" t="s">
        <v>325</v>
      </c>
      <c r="K269" s="8" t="s">
        <v>41</v>
      </c>
      <c r="L269" s="8" t="s">
        <v>41</v>
      </c>
      <c r="M269" s="6"/>
      <c r="N269" s="7" t="s">
        <v>41</v>
      </c>
      <c r="O269" s="7" t="s">
        <v>81</v>
      </c>
      <c r="P269" s="7" t="s">
        <v>1224</v>
      </c>
      <c r="Q269" s="6" t="s">
        <v>43</v>
      </c>
      <c r="R269" s="8" t="s">
        <v>1352</v>
      </c>
      <c r="S269" t="str">
        <f>HYPERLINK("https://docs.wto.org/imrd/directdoc.asp?DDFDocuments/t/G/TBTN26/CHN2180.docx", "https://docs.wto.org/imrd/directdoc.asp?DDFDocuments/t/G/TBTN26/CHN2180.docx")</f>
        <v>https://docs.wto.org/imrd/directdoc.asp?DDFDocuments/t/G/TBTN26/CHN2180.docx</v>
      </c>
      <c r="T269" t="str">
        <f>HYPERLINK("https://docs.wto.org/imrd/directdoc.asp?DDFDocuments/u/G/TBTN26/CHN2180.docx", "https://docs.wto.org/imrd/directdoc.asp?DDFDocuments/u/G/TBTN26/CHN2180.docx")</f>
        <v>https://docs.wto.org/imrd/directdoc.asp?DDFDocuments/u/G/TBTN26/CHN2180.docx</v>
      </c>
      <c r="U269" t="str">
        <f>HYPERLINK("https://docs.wto.org/imrd/directdoc.asp?DDFDocuments/v/G/TBTN26/CHN2180.docx", "https://docs.wto.org/imrd/directdoc.asp?DDFDocuments/v/G/TBTN26/CHN2180.docx")</f>
        <v>https://docs.wto.org/imrd/directdoc.asp?DDFDocuments/v/G/TBTN26/CHN2180.docx</v>
      </c>
      <c r="V269" t="s">
        <v>46</v>
      </c>
      <c r="W269" t="s">
        <v>46</v>
      </c>
      <c r="X269" t="s">
        <v>46</v>
      </c>
      <c r="Y269" t="s">
        <v>45</v>
      </c>
      <c r="Z269" t="s">
        <v>46</v>
      </c>
      <c r="AA269" t="s">
        <v>46</v>
      </c>
      <c r="AB269" t="s">
        <v>46</v>
      </c>
      <c r="AC269" s="2" t="s">
        <v>41</v>
      </c>
      <c r="AD269" t="s">
        <v>41</v>
      </c>
      <c r="AE269" t="s">
        <v>41</v>
      </c>
      <c r="AF269" t="s">
        <v>41</v>
      </c>
      <c r="AG269" t="s">
        <v>41</v>
      </c>
      <c r="AH269" t="s">
        <v>41</v>
      </c>
      <c r="AI269" s="2" t="s">
        <v>41</v>
      </c>
    </row>
    <row r="270" spans="1:35" ht="409.5" x14ac:dyDescent="0.35">
      <c r="A270" s="8" t="s">
        <v>1355</v>
      </c>
      <c r="B270" s="6" t="s">
        <v>420</v>
      </c>
      <c r="C270" s="7">
        <v>46029</v>
      </c>
      <c r="D270" s="9" t="str">
        <f>HYPERLINK("https://www.epingalert.org/en/Search?viewData= G/TBT/N/MEX/551"," G/TBT/N/MEX/551")</f>
        <v xml:space="preserve"> G/TBT/N/MEX/551</v>
      </c>
      <c r="E270" s="8" t="s">
        <v>1353</v>
      </c>
      <c r="F270" s="8" t="s">
        <v>1354</v>
      </c>
      <c r="H270" s="8" t="s">
        <v>41</v>
      </c>
      <c r="I270" s="8" t="s">
        <v>41</v>
      </c>
      <c r="J270" s="8" t="s">
        <v>489</v>
      </c>
      <c r="K270" s="8" t="s">
        <v>41</v>
      </c>
      <c r="L270" s="8" t="s">
        <v>41</v>
      </c>
      <c r="M270" s="6"/>
      <c r="N270" s="7">
        <v>46089</v>
      </c>
      <c r="O270" s="7" t="s">
        <v>81</v>
      </c>
      <c r="P270" s="7" t="s">
        <v>81</v>
      </c>
      <c r="Q270" s="6" t="s">
        <v>43</v>
      </c>
      <c r="R270" s="8" t="s">
        <v>1356</v>
      </c>
      <c r="S270" t="str">
        <f>HYPERLINK("https://docs.wto.org/imrd/directdoc.asp?DDFDocuments/t/G/TBTN26/MEX551.docx", "https://docs.wto.org/imrd/directdoc.asp?DDFDocuments/t/G/TBTN26/MEX551.docx")</f>
        <v>https://docs.wto.org/imrd/directdoc.asp?DDFDocuments/t/G/TBTN26/MEX551.docx</v>
      </c>
      <c r="T270" t="str">
        <f>HYPERLINK("https://docs.wto.org/imrd/directdoc.asp?DDFDocuments/u/G/TBTN26/MEX551.docx", "https://docs.wto.org/imrd/directdoc.asp?DDFDocuments/u/G/TBTN26/MEX551.docx")</f>
        <v>https://docs.wto.org/imrd/directdoc.asp?DDFDocuments/u/G/TBTN26/MEX551.docx</v>
      </c>
      <c r="U270" t="str">
        <f>HYPERLINK("https://docs.wto.org/imrd/directdoc.asp?DDFDocuments/v/G/TBTN26/MEX551.docx", "https://docs.wto.org/imrd/directdoc.asp?DDFDocuments/v/G/TBTN26/MEX551.docx")</f>
        <v>https://docs.wto.org/imrd/directdoc.asp?DDFDocuments/v/G/TBTN26/MEX551.docx</v>
      </c>
      <c r="V270" t="s">
        <v>45</v>
      </c>
      <c r="W270" t="s">
        <v>46</v>
      </c>
      <c r="X270" t="s">
        <v>45</v>
      </c>
      <c r="Y270" t="s">
        <v>46</v>
      </c>
      <c r="Z270" t="s">
        <v>46</v>
      </c>
      <c r="AA270" t="s">
        <v>46</v>
      </c>
      <c r="AB270" t="s">
        <v>46</v>
      </c>
      <c r="AC270" s="2" t="s">
        <v>1357</v>
      </c>
      <c r="AD270" t="s">
        <v>41</v>
      </c>
      <c r="AE270" t="s">
        <v>41</v>
      </c>
      <c r="AF270" t="s">
        <v>41</v>
      </c>
      <c r="AG270" t="s">
        <v>41</v>
      </c>
      <c r="AH270" t="s">
        <v>41</v>
      </c>
      <c r="AI270" s="2" t="s">
        <v>41</v>
      </c>
    </row>
    <row r="271" spans="1:35" ht="217.5" x14ac:dyDescent="0.35">
      <c r="A271" s="8" t="s">
        <v>1360</v>
      </c>
      <c r="B271" s="6" t="s">
        <v>1293</v>
      </c>
      <c r="C271" s="7">
        <v>46029</v>
      </c>
      <c r="D271" s="9" t="str">
        <f>HYPERLINK("https://www.epingalert.org/en/Search?viewData= G/TBT/N/PAN/151"," G/TBT/N/PAN/151")</f>
        <v xml:space="preserve"> G/TBT/N/PAN/151</v>
      </c>
      <c r="E271" s="8" t="s">
        <v>1358</v>
      </c>
      <c r="F271" s="8" t="s">
        <v>1359</v>
      </c>
      <c r="H271" s="8" t="s">
        <v>41</v>
      </c>
      <c r="I271" s="8" t="s">
        <v>1361</v>
      </c>
      <c r="J271" s="8" t="s">
        <v>120</v>
      </c>
      <c r="K271" s="8" t="s">
        <v>41</v>
      </c>
      <c r="L271" s="8" t="s">
        <v>80</v>
      </c>
      <c r="M271" s="6"/>
      <c r="N271" s="7">
        <v>46089</v>
      </c>
      <c r="O271" s="7" t="s">
        <v>81</v>
      </c>
      <c r="P271" s="7" t="s">
        <v>81</v>
      </c>
      <c r="Q271" s="6" t="s">
        <v>43</v>
      </c>
      <c r="R271" s="8" t="s">
        <v>1362</v>
      </c>
      <c r="S271" t="str">
        <f>HYPERLINK("https://docs.wto.org/imrd/directdoc.asp?DDFDocuments/t/G/TBTN26/PAN151.docx", "https://docs.wto.org/imrd/directdoc.asp?DDFDocuments/t/G/TBTN26/PAN151.docx")</f>
        <v>https://docs.wto.org/imrd/directdoc.asp?DDFDocuments/t/G/TBTN26/PAN151.docx</v>
      </c>
      <c r="T271" t="str">
        <f>HYPERLINK("https://docs.wto.org/imrd/directdoc.asp?DDFDocuments/u/G/TBTN26/PAN151.docx", "https://docs.wto.org/imrd/directdoc.asp?DDFDocuments/u/G/TBTN26/PAN151.docx")</f>
        <v>https://docs.wto.org/imrd/directdoc.asp?DDFDocuments/u/G/TBTN26/PAN151.docx</v>
      </c>
      <c r="U271" t="str">
        <f>HYPERLINK("https://docs.wto.org/imrd/directdoc.asp?DDFDocuments/v/G/TBTN26/PAN151.docx", "https://docs.wto.org/imrd/directdoc.asp?DDFDocuments/v/G/TBTN26/PAN151.docx")</f>
        <v>https://docs.wto.org/imrd/directdoc.asp?DDFDocuments/v/G/TBTN26/PAN151.docx</v>
      </c>
      <c r="V271" t="s">
        <v>45</v>
      </c>
      <c r="W271" t="s">
        <v>46</v>
      </c>
      <c r="X271" t="s">
        <v>46</v>
      </c>
      <c r="Y271" t="s">
        <v>46</v>
      </c>
      <c r="Z271" t="s">
        <v>46</v>
      </c>
      <c r="AA271" t="s">
        <v>46</v>
      </c>
      <c r="AB271" t="s">
        <v>46</v>
      </c>
      <c r="AC271" s="2" t="s">
        <v>1363</v>
      </c>
      <c r="AD271" t="s">
        <v>41</v>
      </c>
      <c r="AE271" t="s">
        <v>41</v>
      </c>
      <c r="AF271" t="s">
        <v>41</v>
      </c>
      <c r="AG271" t="s">
        <v>41</v>
      </c>
      <c r="AH271" t="s">
        <v>41</v>
      </c>
      <c r="AI271" s="2" t="s">
        <v>41</v>
      </c>
    </row>
    <row r="272" spans="1:35" ht="87" x14ac:dyDescent="0.35">
      <c r="A272" s="8" t="s">
        <v>1366</v>
      </c>
      <c r="B272" s="6" t="s">
        <v>96</v>
      </c>
      <c r="C272" s="7">
        <v>46029</v>
      </c>
      <c r="D272" s="9" t="str">
        <f>HYPERLINK("https://www.epingalert.org/en/Search?viewData= G/TBT/N/BDI/703, G/TBT/N/KEN/1967, G/TBT/N/RWA/1333, G/TBT/N/TZA/1483, G/TBT/N/UGA/2301"," G/TBT/N/BDI/703, G/TBT/N/KEN/1967, G/TBT/N/RWA/1333, G/TBT/N/TZA/1483, G/TBT/N/UGA/2301")</f>
        <v xml:space="preserve"> G/TBT/N/BDI/703, G/TBT/N/KEN/1967, G/TBT/N/RWA/1333, G/TBT/N/TZA/1483, G/TBT/N/UGA/2301</v>
      </c>
      <c r="E272" s="8" t="s">
        <v>1364</v>
      </c>
      <c r="F272" s="8" t="s">
        <v>1365</v>
      </c>
      <c r="H272" s="8" t="s">
        <v>1367</v>
      </c>
      <c r="I272" s="8" t="s">
        <v>1309</v>
      </c>
      <c r="J272" s="8" t="s">
        <v>1310</v>
      </c>
      <c r="K272" s="8" t="s">
        <v>41</v>
      </c>
      <c r="L272" s="8" t="s">
        <v>41</v>
      </c>
      <c r="M272" s="6"/>
      <c r="N272" s="7">
        <v>46089</v>
      </c>
      <c r="O272" s="7" t="s">
        <v>81</v>
      </c>
      <c r="P272" s="7" t="s">
        <v>81</v>
      </c>
      <c r="Q272" s="6" t="s">
        <v>43</v>
      </c>
      <c r="R272" s="8" t="s">
        <v>1368</v>
      </c>
      <c r="S272" t="str">
        <f>HYPERLINK("https://docs.wto.org/imrd/directdoc.asp?DDFDocuments/t/G/TBTN26/BDI703.docx", "https://docs.wto.org/imrd/directdoc.asp?DDFDocuments/t/G/TBTN26/BDI703.docx")</f>
        <v>https://docs.wto.org/imrd/directdoc.asp?DDFDocuments/t/G/TBTN26/BDI703.docx</v>
      </c>
      <c r="T272" t="str">
        <f>HYPERLINK("https://docs.wto.org/imrd/directdoc.asp?DDFDocuments/u/G/TBTN26/BDI703.docx", "https://docs.wto.org/imrd/directdoc.asp?DDFDocuments/u/G/TBTN26/BDI703.docx")</f>
        <v>https://docs.wto.org/imrd/directdoc.asp?DDFDocuments/u/G/TBTN26/BDI703.docx</v>
      </c>
      <c r="U272" t="str">
        <f>HYPERLINK("https://docs.wto.org/imrd/directdoc.asp?DDFDocuments/v/G/TBTN26/BDI703.docx", "https://docs.wto.org/imrd/directdoc.asp?DDFDocuments/v/G/TBTN26/BDI703.docx")</f>
        <v>https://docs.wto.org/imrd/directdoc.asp?DDFDocuments/v/G/TBTN26/BDI703.docx</v>
      </c>
      <c r="V272" t="s">
        <v>45</v>
      </c>
      <c r="W272" t="s">
        <v>46</v>
      </c>
      <c r="X272" t="s">
        <v>45</v>
      </c>
      <c r="Y272" t="s">
        <v>46</v>
      </c>
      <c r="Z272" t="s">
        <v>46</v>
      </c>
      <c r="AA272" t="s">
        <v>46</v>
      </c>
      <c r="AB272" t="s">
        <v>46</v>
      </c>
      <c r="AC272" s="2" t="s">
        <v>1369</v>
      </c>
      <c r="AD272" t="s">
        <v>41</v>
      </c>
      <c r="AE272" t="s">
        <v>41</v>
      </c>
      <c r="AF272" t="s">
        <v>41</v>
      </c>
      <c r="AG272" t="s">
        <v>41</v>
      </c>
      <c r="AH272" t="s">
        <v>41</v>
      </c>
      <c r="AI272" s="2" t="s">
        <v>41</v>
      </c>
    </row>
    <row r="273" spans="1:35" ht="43.5" x14ac:dyDescent="0.35">
      <c r="A273" s="8" t="s">
        <v>1307</v>
      </c>
      <c r="B273" s="6" t="s">
        <v>176</v>
      </c>
      <c r="C273" s="7">
        <v>46029</v>
      </c>
      <c r="D273" s="9" t="str">
        <f>HYPERLINK("https://www.epingalert.org/en/Search?viewData= G/TBT/N/BDI/702, G/TBT/N/KEN/1966, G/TBT/N/RWA/1332, G/TBT/N/TZA/1482, G/TBT/N/UGA/2300"," G/TBT/N/BDI/702, G/TBT/N/KEN/1966, G/TBT/N/RWA/1332, G/TBT/N/TZA/1482, G/TBT/N/UGA/2300")</f>
        <v xml:space="preserve"> G/TBT/N/BDI/702, G/TBT/N/KEN/1966, G/TBT/N/RWA/1332, G/TBT/N/TZA/1482, G/TBT/N/UGA/2300</v>
      </c>
      <c r="E273" s="8" t="s">
        <v>1305</v>
      </c>
      <c r="F273" s="8" t="s">
        <v>1306</v>
      </c>
      <c r="H273" s="8" t="s">
        <v>1308</v>
      </c>
      <c r="I273" s="8" t="s">
        <v>1309</v>
      </c>
      <c r="J273" s="8" t="s">
        <v>1310</v>
      </c>
      <c r="K273" s="8" t="s">
        <v>41</v>
      </c>
      <c r="L273" s="8" t="s">
        <v>41</v>
      </c>
      <c r="M273" s="6"/>
      <c r="N273" s="7">
        <v>46089</v>
      </c>
      <c r="O273" s="7" t="s">
        <v>81</v>
      </c>
      <c r="P273" s="7" t="s">
        <v>81</v>
      </c>
      <c r="Q273" s="6" t="s">
        <v>43</v>
      </c>
      <c r="R273" s="8" t="s">
        <v>1311</v>
      </c>
      <c r="S273" t="str">
        <f>HYPERLINK("https://docs.wto.org/imrd/directdoc.asp?DDFDocuments/t/G/TBTN26/BDI702.docx", "https://docs.wto.org/imrd/directdoc.asp?DDFDocuments/t/G/TBTN26/BDI702.docx")</f>
        <v>https://docs.wto.org/imrd/directdoc.asp?DDFDocuments/t/G/TBTN26/BDI702.docx</v>
      </c>
      <c r="T273" t="str">
        <f>HYPERLINK("https://docs.wto.org/imrd/directdoc.asp?DDFDocuments/u/G/TBTN26/BDI702.docx", "https://docs.wto.org/imrd/directdoc.asp?DDFDocuments/u/G/TBTN26/BDI702.docx")</f>
        <v>https://docs.wto.org/imrd/directdoc.asp?DDFDocuments/u/G/TBTN26/BDI702.docx</v>
      </c>
      <c r="U273" t="str">
        <f>HYPERLINK("https://docs.wto.org/imrd/directdoc.asp?DDFDocuments/v/G/TBTN26/BDI702.docx", "https://docs.wto.org/imrd/directdoc.asp?DDFDocuments/v/G/TBTN26/BDI702.docx")</f>
        <v>https://docs.wto.org/imrd/directdoc.asp?DDFDocuments/v/G/TBTN26/BDI702.docx</v>
      </c>
      <c r="V273" t="s">
        <v>45</v>
      </c>
      <c r="W273" t="s">
        <v>46</v>
      </c>
      <c r="X273" t="s">
        <v>45</v>
      </c>
      <c r="Y273" t="s">
        <v>46</v>
      </c>
      <c r="Z273" t="s">
        <v>46</v>
      </c>
      <c r="AA273" t="s">
        <v>46</v>
      </c>
      <c r="AB273" t="s">
        <v>46</v>
      </c>
      <c r="AC273" s="2" t="s">
        <v>1312</v>
      </c>
      <c r="AD273" t="s">
        <v>41</v>
      </c>
      <c r="AE273" t="s">
        <v>41</v>
      </c>
      <c r="AF273" t="s">
        <v>41</v>
      </c>
      <c r="AG273" t="s">
        <v>41</v>
      </c>
      <c r="AH273" t="s">
        <v>41</v>
      </c>
      <c r="AI273" s="2" t="s">
        <v>41</v>
      </c>
    </row>
    <row r="274" spans="1:35" ht="43.5" x14ac:dyDescent="0.35">
      <c r="A274" s="8" t="s">
        <v>1307</v>
      </c>
      <c r="B274" s="6" t="s">
        <v>96</v>
      </c>
      <c r="C274" s="7">
        <v>46029</v>
      </c>
      <c r="D274" s="9" t="str">
        <f>HYPERLINK("https://www.epingalert.org/en/Search?viewData= G/TBT/N/BDI/702, G/TBT/N/KEN/1966, G/TBT/N/RWA/1332, G/TBT/N/TZA/1482, G/TBT/N/UGA/2300"," G/TBT/N/BDI/702, G/TBT/N/KEN/1966, G/TBT/N/RWA/1332, G/TBT/N/TZA/1482, G/TBT/N/UGA/2300")</f>
        <v xml:space="preserve"> G/TBT/N/BDI/702, G/TBT/N/KEN/1966, G/TBT/N/RWA/1332, G/TBT/N/TZA/1482, G/TBT/N/UGA/2300</v>
      </c>
      <c r="E274" s="8" t="s">
        <v>1305</v>
      </c>
      <c r="F274" s="8" t="s">
        <v>1306</v>
      </c>
      <c r="H274" s="8" t="s">
        <v>1308</v>
      </c>
      <c r="I274" s="8" t="s">
        <v>1309</v>
      </c>
      <c r="J274" s="8" t="s">
        <v>1310</v>
      </c>
      <c r="K274" s="8" t="s">
        <v>41</v>
      </c>
      <c r="L274" s="8" t="s">
        <v>41</v>
      </c>
      <c r="M274" s="6"/>
      <c r="N274" s="7">
        <v>46089</v>
      </c>
      <c r="O274" s="7" t="s">
        <v>81</v>
      </c>
      <c r="P274" s="7" t="s">
        <v>81</v>
      </c>
      <c r="Q274" s="6" t="s">
        <v>43</v>
      </c>
      <c r="R274" s="8" t="s">
        <v>1311</v>
      </c>
      <c r="S274" t="str">
        <f>HYPERLINK("https://docs.wto.org/imrd/directdoc.asp?DDFDocuments/t/G/TBTN26/BDI702.docx", "https://docs.wto.org/imrd/directdoc.asp?DDFDocuments/t/G/TBTN26/BDI702.docx")</f>
        <v>https://docs.wto.org/imrd/directdoc.asp?DDFDocuments/t/G/TBTN26/BDI702.docx</v>
      </c>
      <c r="T274" t="str">
        <f>HYPERLINK("https://docs.wto.org/imrd/directdoc.asp?DDFDocuments/u/G/TBTN26/BDI702.docx", "https://docs.wto.org/imrd/directdoc.asp?DDFDocuments/u/G/TBTN26/BDI702.docx")</f>
        <v>https://docs.wto.org/imrd/directdoc.asp?DDFDocuments/u/G/TBTN26/BDI702.docx</v>
      </c>
      <c r="U274" t="str">
        <f>HYPERLINK("https://docs.wto.org/imrd/directdoc.asp?DDFDocuments/v/G/TBTN26/BDI702.docx", "https://docs.wto.org/imrd/directdoc.asp?DDFDocuments/v/G/TBTN26/BDI702.docx")</f>
        <v>https://docs.wto.org/imrd/directdoc.asp?DDFDocuments/v/G/TBTN26/BDI702.docx</v>
      </c>
      <c r="V274" t="s">
        <v>45</v>
      </c>
      <c r="W274" t="s">
        <v>46</v>
      </c>
      <c r="X274" t="s">
        <v>45</v>
      </c>
      <c r="Y274" t="s">
        <v>46</v>
      </c>
      <c r="Z274" t="s">
        <v>46</v>
      </c>
      <c r="AA274" t="s">
        <v>46</v>
      </c>
      <c r="AB274" t="s">
        <v>46</v>
      </c>
      <c r="AC274" s="2" t="s">
        <v>1312</v>
      </c>
      <c r="AD274" t="s">
        <v>41</v>
      </c>
      <c r="AE274" t="s">
        <v>41</v>
      </c>
      <c r="AF274" t="s">
        <v>41</v>
      </c>
      <c r="AG274" t="s">
        <v>41</v>
      </c>
      <c r="AH274" t="s">
        <v>41</v>
      </c>
      <c r="AI274" s="2" t="s">
        <v>41</v>
      </c>
    </row>
    <row r="275" spans="1:35" ht="72.5" x14ac:dyDescent="0.35">
      <c r="A275" s="8" t="s">
        <v>1372</v>
      </c>
      <c r="B275" s="6" t="s">
        <v>558</v>
      </c>
      <c r="C275" s="7">
        <v>46029</v>
      </c>
      <c r="D275" s="9" t="str">
        <f>HYPERLINK("https://www.epingalert.org/en/Search?viewData= G/TBT/N/CHN/2173"," G/TBT/N/CHN/2173")</f>
        <v xml:space="preserve"> G/TBT/N/CHN/2173</v>
      </c>
      <c r="E275" s="8" t="s">
        <v>1370</v>
      </c>
      <c r="F275" s="8" t="s">
        <v>1371</v>
      </c>
      <c r="H275" s="8" t="s">
        <v>1373</v>
      </c>
      <c r="I275" s="8" t="s">
        <v>1374</v>
      </c>
      <c r="J275" s="8" t="s">
        <v>325</v>
      </c>
      <c r="K275" s="8" t="s">
        <v>41</v>
      </c>
      <c r="L275" s="8" t="s">
        <v>41</v>
      </c>
      <c r="M275" s="6"/>
      <c r="N275" s="7" t="s">
        <v>41</v>
      </c>
      <c r="O275" s="7" t="s">
        <v>81</v>
      </c>
      <c r="P275" s="7" t="s">
        <v>1224</v>
      </c>
      <c r="Q275" s="6" t="s">
        <v>43</v>
      </c>
      <c r="R275" s="8" t="s">
        <v>1375</v>
      </c>
      <c r="S275" t="str">
        <f>HYPERLINK("https://docs.wto.org/imrd/directdoc.asp?DDFDocuments/t/G/TBTN26/CHN2173.docx", "https://docs.wto.org/imrd/directdoc.asp?DDFDocuments/t/G/TBTN26/CHN2173.docx")</f>
        <v>https://docs.wto.org/imrd/directdoc.asp?DDFDocuments/t/G/TBTN26/CHN2173.docx</v>
      </c>
      <c r="T275" t="str">
        <f>HYPERLINK("https://docs.wto.org/imrd/directdoc.asp?DDFDocuments/u/G/TBTN26/CHN2173.docx", "https://docs.wto.org/imrd/directdoc.asp?DDFDocuments/u/G/TBTN26/CHN2173.docx")</f>
        <v>https://docs.wto.org/imrd/directdoc.asp?DDFDocuments/u/G/TBTN26/CHN2173.docx</v>
      </c>
      <c r="U275" t="str">
        <f>HYPERLINK("https://docs.wto.org/imrd/directdoc.asp?DDFDocuments/v/G/TBTN26/CHN2173.docx", "https://docs.wto.org/imrd/directdoc.asp?DDFDocuments/v/G/TBTN26/CHN2173.docx")</f>
        <v>https://docs.wto.org/imrd/directdoc.asp?DDFDocuments/v/G/TBTN26/CHN2173.docx</v>
      </c>
      <c r="V275" t="s">
        <v>46</v>
      </c>
      <c r="W275" t="s">
        <v>46</v>
      </c>
      <c r="X275" t="s">
        <v>46</v>
      </c>
      <c r="Y275" t="s">
        <v>45</v>
      </c>
      <c r="Z275" t="s">
        <v>46</v>
      </c>
      <c r="AA275" t="s">
        <v>46</v>
      </c>
      <c r="AB275" t="s">
        <v>46</v>
      </c>
      <c r="AC275" s="2" t="s">
        <v>41</v>
      </c>
      <c r="AD275" t="s">
        <v>41</v>
      </c>
      <c r="AE275" t="s">
        <v>41</v>
      </c>
      <c r="AF275" t="s">
        <v>41</v>
      </c>
      <c r="AG275" t="s">
        <v>41</v>
      </c>
      <c r="AH275" t="s">
        <v>41</v>
      </c>
      <c r="AI275" s="2" t="s">
        <v>41</v>
      </c>
    </row>
    <row r="276" spans="1:35" ht="72.5" x14ac:dyDescent="0.35">
      <c r="A276" s="8" t="s">
        <v>1378</v>
      </c>
      <c r="B276" s="6" t="s">
        <v>558</v>
      </c>
      <c r="C276" s="7">
        <v>46029</v>
      </c>
      <c r="D276" s="9" t="str">
        <f>HYPERLINK("https://www.epingalert.org/en/Search?viewData= G/TBT/N/CHN/2174"," G/TBT/N/CHN/2174")</f>
        <v xml:space="preserve"> G/TBT/N/CHN/2174</v>
      </c>
      <c r="E276" s="8" t="s">
        <v>1376</v>
      </c>
      <c r="F276" s="8" t="s">
        <v>1377</v>
      </c>
      <c r="H276" s="8" t="s">
        <v>1379</v>
      </c>
      <c r="I276" s="8" t="s">
        <v>1380</v>
      </c>
      <c r="J276" s="8" t="s">
        <v>325</v>
      </c>
      <c r="K276" s="8" t="s">
        <v>41</v>
      </c>
      <c r="L276" s="8" t="s">
        <v>41</v>
      </c>
      <c r="M276" s="6"/>
      <c r="N276" s="7" t="s">
        <v>41</v>
      </c>
      <c r="O276" s="7" t="s">
        <v>81</v>
      </c>
      <c r="P276" s="7" t="s">
        <v>1224</v>
      </c>
      <c r="Q276" s="6" t="s">
        <v>43</v>
      </c>
      <c r="R276" s="8" t="s">
        <v>1381</v>
      </c>
      <c r="S276" t="str">
        <f>HYPERLINK("https://docs.wto.org/imrd/directdoc.asp?DDFDocuments/t/G/TBTN26/CHN2174.docx", "https://docs.wto.org/imrd/directdoc.asp?DDFDocuments/t/G/TBTN26/CHN2174.docx")</f>
        <v>https://docs.wto.org/imrd/directdoc.asp?DDFDocuments/t/G/TBTN26/CHN2174.docx</v>
      </c>
      <c r="T276" t="str">
        <f>HYPERLINK("https://docs.wto.org/imrd/directdoc.asp?DDFDocuments/u/G/TBTN26/CHN2174.docx", "https://docs.wto.org/imrd/directdoc.asp?DDFDocuments/u/G/TBTN26/CHN2174.docx")</f>
        <v>https://docs.wto.org/imrd/directdoc.asp?DDFDocuments/u/G/TBTN26/CHN2174.docx</v>
      </c>
      <c r="U276" t="str">
        <f>HYPERLINK("https://docs.wto.org/imrd/directdoc.asp?DDFDocuments/v/G/TBTN26/CHN2174.docx", "https://docs.wto.org/imrd/directdoc.asp?DDFDocuments/v/G/TBTN26/CHN2174.docx")</f>
        <v>https://docs.wto.org/imrd/directdoc.asp?DDFDocuments/v/G/TBTN26/CHN2174.docx</v>
      </c>
      <c r="V276" t="s">
        <v>46</v>
      </c>
      <c r="W276" t="s">
        <v>46</v>
      </c>
      <c r="X276" t="s">
        <v>46</v>
      </c>
      <c r="Y276" t="s">
        <v>45</v>
      </c>
      <c r="Z276" t="s">
        <v>46</v>
      </c>
      <c r="AA276" t="s">
        <v>46</v>
      </c>
      <c r="AB276" t="s">
        <v>46</v>
      </c>
      <c r="AC276" s="2" t="s">
        <v>41</v>
      </c>
      <c r="AD276" t="s">
        <v>41</v>
      </c>
      <c r="AE276" t="s">
        <v>41</v>
      </c>
      <c r="AF276" t="s">
        <v>41</v>
      </c>
      <c r="AG276" t="s">
        <v>41</v>
      </c>
      <c r="AH276" t="s">
        <v>41</v>
      </c>
      <c r="AI276" s="2" t="s">
        <v>41</v>
      </c>
    </row>
    <row r="277" spans="1:35" ht="87" x14ac:dyDescent="0.35">
      <c r="A277" s="8" t="s">
        <v>1384</v>
      </c>
      <c r="B277" s="6" t="s">
        <v>558</v>
      </c>
      <c r="C277" s="7">
        <v>46029</v>
      </c>
      <c r="D277" s="9" t="str">
        <f>HYPERLINK("https://www.epingalert.org/en/Search?viewData= G/TBT/N/CHN/2175"," G/TBT/N/CHN/2175")</f>
        <v xml:space="preserve"> G/TBT/N/CHN/2175</v>
      </c>
      <c r="E277" s="8" t="s">
        <v>1382</v>
      </c>
      <c r="F277" s="8" t="s">
        <v>1383</v>
      </c>
      <c r="H277" s="8" t="s">
        <v>1385</v>
      </c>
      <c r="I277" s="8" t="s">
        <v>1386</v>
      </c>
      <c r="J277" s="8" t="s">
        <v>325</v>
      </c>
      <c r="K277" s="8" t="s">
        <v>41</v>
      </c>
      <c r="L277" s="8" t="s">
        <v>41</v>
      </c>
      <c r="M277" s="6"/>
      <c r="N277" s="7" t="s">
        <v>41</v>
      </c>
      <c r="O277" s="7" t="s">
        <v>81</v>
      </c>
      <c r="P277" s="7" t="s">
        <v>1224</v>
      </c>
      <c r="Q277" s="6" t="s">
        <v>43</v>
      </c>
      <c r="R277" s="8" t="s">
        <v>1387</v>
      </c>
      <c r="S277" t="str">
        <f>HYPERLINK("https://docs.wto.org/imrd/directdoc.asp?DDFDocuments/t/G/TBTN26/CHN2175.docx", "https://docs.wto.org/imrd/directdoc.asp?DDFDocuments/t/G/TBTN26/CHN2175.docx")</f>
        <v>https://docs.wto.org/imrd/directdoc.asp?DDFDocuments/t/G/TBTN26/CHN2175.docx</v>
      </c>
      <c r="T277" t="str">
        <f>HYPERLINK("https://docs.wto.org/imrd/directdoc.asp?DDFDocuments/u/G/TBTN26/CHN2175.docx", "https://docs.wto.org/imrd/directdoc.asp?DDFDocuments/u/G/TBTN26/CHN2175.docx")</f>
        <v>https://docs.wto.org/imrd/directdoc.asp?DDFDocuments/u/G/TBTN26/CHN2175.docx</v>
      </c>
      <c r="U277" t="str">
        <f>HYPERLINK("https://docs.wto.org/imrd/directdoc.asp?DDFDocuments/v/G/TBTN26/CHN2175.docx", "https://docs.wto.org/imrd/directdoc.asp?DDFDocuments/v/G/TBTN26/CHN2175.docx")</f>
        <v>https://docs.wto.org/imrd/directdoc.asp?DDFDocuments/v/G/TBTN26/CHN2175.docx</v>
      </c>
      <c r="V277" t="s">
        <v>46</v>
      </c>
      <c r="W277" t="s">
        <v>46</v>
      </c>
      <c r="X277" t="s">
        <v>46</v>
      </c>
      <c r="Y277" t="s">
        <v>45</v>
      </c>
      <c r="Z277" t="s">
        <v>46</v>
      </c>
      <c r="AA277" t="s">
        <v>46</v>
      </c>
      <c r="AB277" t="s">
        <v>46</v>
      </c>
      <c r="AC277" s="2" t="s">
        <v>41</v>
      </c>
      <c r="AD277" t="s">
        <v>41</v>
      </c>
      <c r="AE277" t="s">
        <v>41</v>
      </c>
      <c r="AF277" t="s">
        <v>41</v>
      </c>
      <c r="AG277" t="s">
        <v>41</v>
      </c>
      <c r="AH277" t="s">
        <v>41</v>
      </c>
      <c r="AI277" s="2" t="s">
        <v>41</v>
      </c>
    </row>
    <row r="278" spans="1:35" ht="304.5" x14ac:dyDescent="0.35">
      <c r="A278" s="8" t="s">
        <v>1390</v>
      </c>
      <c r="B278" s="6" t="s">
        <v>420</v>
      </c>
      <c r="C278" s="7">
        <v>46029</v>
      </c>
      <c r="D278" s="9" t="str">
        <f>HYPERLINK("https://www.epingalert.org/en/Search?viewData= G/TBT/N/MEX/552"," G/TBT/N/MEX/552")</f>
        <v xml:space="preserve"> G/TBT/N/MEX/552</v>
      </c>
      <c r="E278" s="8" t="s">
        <v>1388</v>
      </c>
      <c r="F278" s="8" t="s">
        <v>1389</v>
      </c>
      <c r="H278" s="8" t="s">
        <v>41</v>
      </c>
      <c r="I278" s="8" t="s">
        <v>41</v>
      </c>
      <c r="J278" s="8" t="s">
        <v>489</v>
      </c>
      <c r="K278" s="8" t="s">
        <v>41</v>
      </c>
      <c r="L278" s="8" t="s">
        <v>41</v>
      </c>
      <c r="M278" s="6"/>
      <c r="N278" s="7">
        <v>46089</v>
      </c>
      <c r="O278" s="7" t="s">
        <v>81</v>
      </c>
      <c r="P278" s="7" t="s">
        <v>81</v>
      </c>
      <c r="Q278" s="6" t="s">
        <v>43</v>
      </c>
      <c r="R278" s="8" t="s">
        <v>1391</v>
      </c>
      <c r="S278" t="str">
        <f>HYPERLINK("https://docs.wto.org/imrd/directdoc.asp?DDFDocuments/t/G/TBTN26/MEX552.docx", "https://docs.wto.org/imrd/directdoc.asp?DDFDocuments/t/G/TBTN26/MEX552.docx")</f>
        <v>https://docs.wto.org/imrd/directdoc.asp?DDFDocuments/t/G/TBTN26/MEX552.docx</v>
      </c>
      <c r="T278" t="str">
        <f>HYPERLINK("https://docs.wto.org/imrd/directdoc.asp?DDFDocuments/u/G/TBTN26/MEX552.docx", "https://docs.wto.org/imrd/directdoc.asp?DDFDocuments/u/G/TBTN26/MEX552.docx")</f>
        <v>https://docs.wto.org/imrd/directdoc.asp?DDFDocuments/u/G/TBTN26/MEX552.docx</v>
      </c>
      <c r="U278" t="str">
        <f>HYPERLINK("https://docs.wto.org/imrd/directdoc.asp?DDFDocuments/v/G/TBTN26/MEX552.docx", "https://docs.wto.org/imrd/directdoc.asp?DDFDocuments/v/G/TBTN26/MEX552.docx")</f>
        <v>https://docs.wto.org/imrd/directdoc.asp?DDFDocuments/v/G/TBTN26/MEX552.docx</v>
      </c>
      <c r="V278" t="s">
        <v>45</v>
      </c>
      <c r="W278" t="s">
        <v>46</v>
      </c>
      <c r="X278" t="s">
        <v>45</v>
      </c>
      <c r="Y278" t="s">
        <v>46</v>
      </c>
      <c r="Z278" t="s">
        <v>46</v>
      </c>
      <c r="AA278" t="s">
        <v>46</v>
      </c>
      <c r="AB278" t="s">
        <v>46</v>
      </c>
      <c r="AC278" s="2" t="s">
        <v>1392</v>
      </c>
      <c r="AD278" t="s">
        <v>41</v>
      </c>
      <c r="AE278" t="s">
        <v>41</v>
      </c>
      <c r="AF278" t="s">
        <v>41</v>
      </c>
      <c r="AG278" t="s">
        <v>41</v>
      </c>
      <c r="AH278" t="s">
        <v>41</v>
      </c>
      <c r="AI278" s="2" t="s">
        <v>41</v>
      </c>
    </row>
    <row r="279" spans="1:35" ht="43.5" x14ac:dyDescent="0.35">
      <c r="A279" s="8" t="s">
        <v>1290</v>
      </c>
      <c r="B279" s="6" t="s">
        <v>1287</v>
      </c>
      <c r="C279" s="7">
        <v>46029</v>
      </c>
      <c r="D279" s="9" t="str">
        <f>HYPERLINK("https://www.epingalert.org/en/Search?viewData= G/TBT/N/ARG/464"," G/TBT/N/ARG/464")</f>
        <v xml:space="preserve"> G/TBT/N/ARG/464</v>
      </c>
      <c r="E279" s="8" t="s">
        <v>1393</v>
      </c>
      <c r="F279" s="8" t="s">
        <v>1394</v>
      </c>
      <c r="H279" s="8" t="s">
        <v>41</v>
      </c>
      <c r="I279" s="8" t="s">
        <v>41</v>
      </c>
      <c r="J279" s="8" t="s">
        <v>120</v>
      </c>
      <c r="K279" s="8" t="s">
        <v>41</v>
      </c>
      <c r="L279" s="8" t="s">
        <v>80</v>
      </c>
      <c r="M279" s="6"/>
      <c r="N279" s="7">
        <v>46089</v>
      </c>
      <c r="O279" s="7" t="s">
        <v>81</v>
      </c>
      <c r="P279" s="7" t="s">
        <v>81</v>
      </c>
      <c r="Q279" s="6" t="s">
        <v>43</v>
      </c>
      <c r="R279" s="8" t="s">
        <v>1395</v>
      </c>
      <c r="S279" t="str">
        <f>HYPERLINK("https://docs.wto.org/imrd/directdoc.asp?DDFDocuments/t/G/TBTN26/ARG464.docx", "https://docs.wto.org/imrd/directdoc.asp?DDFDocuments/t/G/TBTN26/ARG464.docx")</f>
        <v>https://docs.wto.org/imrd/directdoc.asp?DDFDocuments/t/G/TBTN26/ARG464.docx</v>
      </c>
      <c r="T279" t="str">
        <f>HYPERLINK("https://docs.wto.org/imrd/directdoc.asp?DDFDocuments/u/G/TBTN26/ARG464.docx", "https://docs.wto.org/imrd/directdoc.asp?DDFDocuments/u/G/TBTN26/ARG464.docx")</f>
        <v>https://docs.wto.org/imrd/directdoc.asp?DDFDocuments/u/G/TBTN26/ARG464.docx</v>
      </c>
      <c r="U279" t="str">
        <f>HYPERLINK("https://docs.wto.org/imrd/directdoc.asp?DDFDocuments/v/G/TBTN26/ARG464.docx", "https://docs.wto.org/imrd/directdoc.asp?DDFDocuments/v/G/TBTN26/ARG464.docx")</f>
        <v>https://docs.wto.org/imrd/directdoc.asp?DDFDocuments/v/G/TBTN26/ARG464.docx</v>
      </c>
      <c r="V279" t="s">
        <v>45</v>
      </c>
      <c r="W279" t="s">
        <v>46</v>
      </c>
      <c r="X279" t="s">
        <v>46</v>
      </c>
      <c r="Y279" t="s">
        <v>46</v>
      </c>
      <c r="Z279" t="s">
        <v>46</v>
      </c>
      <c r="AA279" t="s">
        <v>46</v>
      </c>
      <c r="AB279" t="s">
        <v>46</v>
      </c>
      <c r="AC279" s="2" t="s">
        <v>1396</v>
      </c>
      <c r="AD279" t="s">
        <v>41</v>
      </c>
      <c r="AE279" t="s">
        <v>41</v>
      </c>
      <c r="AF279" t="s">
        <v>41</v>
      </c>
      <c r="AG279" t="s">
        <v>41</v>
      </c>
      <c r="AH279" t="s">
        <v>41</v>
      </c>
      <c r="AI279" s="2" t="s">
        <v>41</v>
      </c>
    </row>
    <row r="280" spans="1:35" ht="217.5" x14ac:dyDescent="0.35">
      <c r="A280" s="8" t="s">
        <v>1360</v>
      </c>
      <c r="B280" s="6" t="s">
        <v>1293</v>
      </c>
      <c r="C280" s="7">
        <v>46029</v>
      </c>
      <c r="D280" s="9" t="str">
        <f>HYPERLINK("https://www.epingalert.org/en/Search?viewData= G/TBT/N/PAN/150"," G/TBT/N/PAN/150")</f>
        <v xml:space="preserve"> G/TBT/N/PAN/150</v>
      </c>
      <c r="E280" s="8" t="s">
        <v>1397</v>
      </c>
      <c r="F280" s="8" t="s">
        <v>1398</v>
      </c>
      <c r="H280" s="8" t="s">
        <v>41</v>
      </c>
      <c r="I280" s="8" t="s">
        <v>1361</v>
      </c>
      <c r="J280" s="8" t="s">
        <v>120</v>
      </c>
      <c r="K280" s="8" t="s">
        <v>41</v>
      </c>
      <c r="L280" s="8" t="s">
        <v>80</v>
      </c>
      <c r="M280" s="6"/>
      <c r="N280" s="7">
        <v>46089</v>
      </c>
      <c r="O280" s="7" t="s">
        <v>81</v>
      </c>
      <c r="P280" s="7" t="s">
        <v>81</v>
      </c>
      <c r="Q280" s="6" t="s">
        <v>43</v>
      </c>
      <c r="R280" s="8" t="s">
        <v>1399</v>
      </c>
      <c r="S280" t="str">
        <f>HYPERLINK("https://docs.wto.org/imrd/directdoc.asp?DDFDocuments/t/G/TBTN26/PAN150.docx", "https://docs.wto.org/imrd/directdoc.asp?DDFDocuments/t/G/TBTN26/PAN150.docx")</f>
        <v>https://docs.wto.org/imrd/directdoc.asp?DDFDocuments/t/G/TBTN26/PAN150.docx</v>
      </c>
      <c r="T280" t="str">
        <f>HYPERLINK("https://docs.wto.org/imrd/directdoc.asp?DDFDocuments/u/G/TBTN26/PAN150.docx", "https://docs.wto.org/imrd/directdoc.asp?DDFDocuments/u/G/TBTN26/PAN150.docx")</f>
        <v>https://docs.wto.org/imrd/directdoc.asp?DDFDocuments/u/G/TBTN26/PAN150.docx</v>
      </c>
      <c r="U280" t="str">
        <f>HYPERLINK("https://docs.wto.org/imrd/directdoc.asp?DDFDocuments/v/G/TBTN26/PAN150.docx", "https://docs.wto.org/imrd/directdoc.asp?DDFDocuments/v/G/TBTN26/PAN150.docx")</f>
        <v>https://docs.wto.org/imrd/directdoc.asp?DDFDocuments/v/G/TBTN26/PAN150.docx</v>
      </c>
      <c r="V280" t="s">
        <v>45</v>
      </c>
      <c r="W280" t="s">
        <v>46</v>
      </c>
      <c r="X280" t="s">
        <v>46</v>
      </c>
      <c r="Y280" t="s">
        <v>46</v>
      </c>
      <c r="Z280" t="s">
        <v>46</v>
      </c>
      <c r="AA280" t="s">
        <v>46</v>
      </c>
      <c r="AB280" t="s">
        <v>46</v>
      </c>
      <c r="AC280" s="2" t="s">
        <v>1400</v>
      </c>
      <c r="AD280" t="s">
        <v>41</v>
      </c>
      <c r="AE280" t="s">
        <v>41</v>
      </c>
      <c r="AF280" t="s">
        <v>41</v>
      </c>
      <c r="AG280" t="s">
        <v>41</v>
      </c>
      <c r="AH280" t="s">
        <v>41</v>
      </c>
      <c r="AI280" s="2" t="s">
        <v>41</v>
      </c>
    </row>
    <row r="281" spans="1:35" ht="87" x14ac:dyDescent="0.35">
      <c r="A281" s="8" t="s">
        <v>1403</v>
      </c>
      <c r="B281" s="6" t="s">
        <v>558</v>
      </c>
      <c r="C281" s="7">
        <v>46029</v>
      </c>
      <c r="D281" s="9" t="str">
        <f>HYPERLINK("https://www.epingalert.org/en/Search?viewData= G/TBT/N/CHN/2177"," G/TBT/N/CHN/2177")</f>
        <v xml:space="preserve"> G/TBT/N/CHN/2177</v>
      </c>
      <c r="E281" s="8" t="s">
        <v>1401</v>
      </c>
      <c r="F281" s="8" t="s">
        <v>1402</v>
      </c>
      <c r="H281" s="8" t="s">
        <v>1404</v>
      </c>
      <c r="I281" s="8" t="s">
        <v>1323</v>
      </c>
      <c r="J281" s="8" t="s">
        <v>325</v>
      </c>
      <c r="K281" s="8" t="s">
        <v>41</v>
      </c>
      <c r="L281" s="8" t="s">
        <v>41</v>
      </c>
      <c r="M281" s="6"/>
      <c r="N281" s="7" t="s">
        <v>41</v>
      </c>
      <c r="O281" s="7" t="s">
        <v>81</v>
      </c>
      <c r="P281" s="7" t="s">
        <v>1224</v>
      </c>
      <c r="Q281" s="6" t="s">
        <v>43</v>
      </c>
      <c r="R281" s="8" t="s">
        <v>1405</v>
      </c>
      <c r="S281" t="str">
        <f>HYPERLINK("https://docs.wto.org/imrd/directdoc.asp?DDFDocuments/t/G/TBTN26/CHN2177.docx", "https://docs.wto.org/imrd/directdoc.asp?DDFDocuments/t/G/TBTN26/CHN2177.docx")</f>
        <v>https://docs.wto.org/imrd/directdoc.asp?DDFDocuments/t/G/TBTN26/CHN2177.docx</v>
      </c>
      <c r="T281" t="str">
        <f>HYPERLINK("https://docs.wto.org/imrd/directdoc.asp?DDFDocuments/u/G/TBTN26/CHN2177.docx", "https://docs.wto.org/imrd/directdoc.asp?DDFDocuments/u/G/TBTN26/CHN2177.docx")</f>
        <v>https://docs.wto.org/imrd/directdoc.asp?DDFDocuments/u/G/TBTN26/CHN2177.docx</v>
      </c>
      <c r="U281" t="str">
        <f>HYPERLINK("https://docs.wto.org/imrd/directdoc.asp?DDFDocuments/v/G/TBTN26/CHN2177.docx", "https://docs.wto.org/imrd/directdoc.asp?DDFDocuments/v/G/TBTN26/CHN2177.docx")</f>
        <v>https://docs.wto.org/imrd/directdoc.asp?DDFDocuments/v/G/TBTN26/CHN2177.docx</v>
      </c>
      <c r="V281" t="s">
        <v>46</v>
      </c>
      <c r="W281" t="s">
        <v>46</v>
      </c>
      <c r="X281" t="s">
        <v>46</v>
      </c>
      <c r="Y281" t="s">
        <v>45</v>
      </c>
      <c r="Z281" t="s">
        <v>46</v>
      </c>
      <c r="AA281" t="s">
        <v>46</v>
      </c>
      <c r="AB281" t="s">
        <v>46</v>
      </c>
      <c r="AC281" s="2" t="s">
        <v>41</v>
      </c>
      <c r="AD281" t="s">
        <v>41</v>
      </c>
      <c r="AE281" t="s">
        <v>41</v>
      </c>
      <c r="AF281" t="s">
        <v>41</v>
      </c>
      <c r="AG281" t="s">
        <v>41</v>
      </c>
      <c r="AH281" t="s">
        <v>41</v>
      </c>
      <c r="AI281" s="2" t="s">
        <v>41</v>
      </c>
    </row>
    <row r="282" spans="1:35" ht="72.5" x14ac:dyDescent="0.35">
      <c r="A282" s="8" t="s">
        <v>1408</v>
      </c>
      <c r="B282" s="6" t="s">
        <v>623</v>
      </c>
      <c r="C282" s="7">
        <v>46029</v>
      </c>
      <c r="D282" s="9" t="str">
        <f>HYPERLINK("https://www.epingalert.org/en/Search?viewData= G/TBT/N/VNM/389"," G/TBT/N/VNM/389")</f>
        <v xml:space="preserve"> G/TBT/N/VNM/389</v>
      </c>
      <c r="E282" s="8" t="s">
        <v>1406</v>
      </c>
      <c r="F282" s="8" t="s">
        <v>1407</v>
      </c>
      <c r="H282" s="8" t="s">
        <v>41</v>
      </c>
      <c r="I282" s="8" t="s">
        <v>41</v>
      </c>
      <c r="J282" s="8" t="s">
        <v>61</v>
      </c>
      <c r="K282" s="8" t="s">
        <v>41</v>
      </c>
      <c r="L282" s="8" t="s">
        <v>41</v>
      </c>
      <c r="M282" s="6"/>
      <c r="N282" s="7">
        <v>46089</v>
      </c>
      <c r="O282" s="7">
        <v>46296</v>
      </c>
      <c r="P282" s="7">
        <v>46508</v>
      </c>
      <c r="Q282" s="6" t="s">
        <v>43</v>
      </c>
      <c r="R282" s="8" t="s">
        <v>1409</v>
      </c>
      <c r="S282" t="str">
        <f>HYPERLINK("https://docs.wto.org/imrd/directdoc.asp?DDFDocuments/t/G/TBTN26/VNM389.docx", "https://docs.wto.org/imrd/directdoc.asp?DDFDocuments/t/G/TBTN26/VNM389.docx")</f>
        <v>https://docs.wto.org/imrd/directdoc.asp?DDFDocuments/t/G/TBTN26/VNM389.docx</v>
      </c>
      <c r="T282" t="str">
        <f>HYPERLINK("https://docs.wto.org/imrd/directdoc.asp?DDFDocuments/u/G/TBTN26/VNM389.docx", "https://docs.wto.org/imrd/directdoc.asp?DDFDocuments/u/G/TBTN26/VNM389.docx")</f>
        <v>https://docs.wto.org/imrd/directdoc.asp?DDFDocuments/u/G/TBTN26/VNM389.docx</v>
      </c>
      <c r="U282" t="str">
        <f>HYPERLINK("https://docs.wto.org/imrd/directdoc.asp?DDFDocuments/v/G/TBTN26/VNM389.docx", "https://docs.wto.org/imrd/directdoc.asp?DDFDocuments/v/G/TBTN26/VNM389.docx")</f>
        <v>https://docs.wto.org/imrd/directdoc.asp?DDFDocuments/v/G/TBTN26/VNM389.docx</v>
      </c>
      <c r="V282" t="s">
        <v>45</v>
      </c>
      <c r="W282" t="s">
        <v>46</v>
      </c>
      <c r="X282" t="s">
        <v>46</v>
      </c>
      <c r="Y282" t="s">
        <v>46</v>
      </c>
      <c r="Z282" t="s">
        <v>46</v>
      </c>
      <c r="AA282" t="s">
        <v>46</v>
      </c>
      <c r="AB282" t="s">
        <v>46</v>
      </c>
      <c r="AC282" s="2" t="s">
        <v>1410</v>
      </c>
      <c r="AD282" t="s">
        <v>41</v>
      </c>
      <c r="AE282" t="s">
        <v>41</v>
      </c>
      <c r="AF282" t="s">
        <v>41</v>
      </c>
      <c r="AG282" t="s">
        <v>41</v>
      </c>
      <c r="AH282" t="s">
        <v>41</v>
      </c>
      <c r="AI282" s="2" t="s">
        <v>41</v>
      </c>
    </row>
    <row r="283" spans="1:35" ht="116" x14ac:dyDescent="0.35">
      <c r="A283" s="8" t="s">
        <v>1413</v>
      </c>
      <c r="B283" s="6" t="s">
        <v>1293</v>
      </c>
      <c r="C283" s="7">
        <v>46029</v>
      </c>
      <c r="D283" s="9" t="str">
        <f>HYPERLINK("https://www.epingalert.org/en/Search?viewData= G/TBT/N/PAN/142"," G/TBT/N/PAN/142")</f>
        <v xml:space="preserve"> G/TBT/N/PAN/142</v>
      </c>
      <c r="E283" s="8" t="s">
        <v>1411</v>
      </c>
      <c r="F283" s="8" t="s">
        <v>1412</v>
      </c>
      <c r="H283" s="8" t="s">
        <v>41</v>
      </c>
      <c r="I283" s="8" t="s">
        <v>394</v>
      </c>
      <c r="J283" s="8" t="s">
        <v>120</v>
      </c>
      <c r="K283" s="8" t="s">
        <v>41</v>
      </c>
      <c r="L283" s="8" t="s">
        <v>80</v>
      </c>
      <c r="M283" s="6"/>
      <c r="N283" s="7">
        <v>46089</v>
      </c>
      <c r="O283" s="7" t="s">
        <v>81</v>
      </c>
      <c r="P283" s="7" t="s">
        <v>81</v>
      </c>
      <c r="Q283" s="6" t="s">
        <v>43</v>
      </c>
      <c r="R283" s="8" t="s">
        <v>1414</v>
      </c>
      <c r="S283" t="str">
        <f>HYPERLINK("https://docs.wto.org/imrd/directdoc.asp?DDFDocuments/t/G/TBTN26/PAN142.docx", "https://docs.wto.org/imrd/directdoc.asp?DDFDocuments/t/G/TBTN26/PAN142.docx")</f>
        <v>https://docs.wto.org/imrd/directdoc.asp?DDFDocuments/t/G/TBTN26/PAN142.docx</v>
      </c>
      <c r="T283" t="str">
        <f>HYPERLINK("https://docs.wto.org/imrd/directdoc.asp?DDFDocuments/u/G/TBTN26/PAN142.docx", "https://docs.wto.org/imrd/directdoc.asp?DDFDocuments/u/G/TBTN26/PAN142.docx")</f>
        <v>https://docs.wto.org/imrd/directdoc.asp?DDFDocuments/u/G/TBTN26/PAN142.docx</v>
      </c>
      <c r="U283" t="str">
        <f>HYPERLINK("https://docs.wto.org/imrd/directdoc.asp?DDFDocuments/v/G/TBTN26/PAN142.docx", "https://docs.wto.org/imrd/directdoc.asp?DDFDocuments/v/G/TBTN26/PAN142.docx")</f>
        <v>https://docs.wto.org/imrd/directdoc.asp?DDFDocuments/v/G/TBTN26/PAN142.docx</v>
      </c>
      <c r="V283" t="s">
        <v>45</v>
      </c>
      <c r="W283" t="s">
        <v>46</v>
      </c>
      <c r="X283" t="s">
        <v>46</v>
      </c>
      <c r="Y283" t="s">
        <v>46</v>
      </c>
      <c r="Z283" t="s">
        <v>46</v>
      </c>
      <c r="AA283" t="s">
        <v>46</v>
      </c>
      <c r="AB283" t="s">
        <v>46</v>
      </c>
      <c r="AC283" s="2" t="s">
        <v>1415</v>
      </c>
      <c r="AD283" t="s">
        <v>41</v>
      </c>
      <c r="AE283" t="s">
        <v>41</v>
      </c>
      <c r="AF283" t="s">
        <v>41</v>
      </c>
      <c r="AG283" t="s">
        <v>41</v>
      </c>
      <c r="AH283" t="s">
        <v>41</v>
      </c>
      <c r="AI283" s="2" t="s">
        <v>41</v>
      </c>
    </row>
    <row r="284" spans="1:35" ht="217.5" x14ac:dyDescent="0.35">
      <c r="A284" s="8" t="s">
        <v>1418</v>
      </c>
      <c r="B284" s="6" t="s">
        <v>1293</v>
      </c>
      <c r="C284" s="7">
        <v>46029</v>
      </c>
      <c r="D284" s="9" t="str">
        <f>HYPERLINK("https://www.epingalert.org/en/Search?viewData= G/TBT/N/PAN/152"," G/TBT/N/PAN/152")</f>
        <v xml:space="preserve"> G/TBT/N/PAN/152</v>
      </c>
      <c r="E284" s="8" t="s">
        <v>1416</v>
      </c>
      <c r="F284" s="8" t="s">
        <v>1417</v>
      </c>
      <c r="H284" s="8" t="s">
        <v>41</v>
      </c>
      <c r="I284" s="8" t="s">
        <v>1419</v>
      </c>
      <c r="J284" s="8" t="s">
        <v>120</v>
      </c>
      <c r="K284" s="8" t="s">
        <v>41</v>
      </c>
      <c r="L284" s="8" t="s">
        <v>80</v>
      </c>
      <c r="M284" s="6"/>
      <c r="N284" s="7">
        <v>46089</v>
      </c>
      <c r="O284" s="7" t="s">
        <v>81</v>
      </c>
      <c r="P284" s="7" t="s">
        <v>81</v>
      </c>
      <c r="Q284" s="6" t="s">
        <v>43</v>
      </c>
      <c r="R284" s="8" t="s">
        <v>1420</v>
      </c>
      <c r="S284" t="str">
        <f>HYPERLINK("https://docs.wto.org/imrd/directdoc.asp?DDFDocuments/t/G/TBTN26/PAN152.docx", "https://docs.wto.org/imrd/directdoc.asp?DDFDocuments/t/G/TBTN26/PAN152.docx")</f>
        <v>https://docs.wto.org/imrd/directdoc.asp?DDFDocuments/t/G/TBTN26/PAN152.docx</v>
      </c>
      <c r="T284" t="str">
        <f>HYPERLINK("https://docs.wto.org/imrd/directdoc.asp?DDFDocuments/u/G/TBTN26/PAN152.docx", "https://docs.wto.org/imrd/directdoc.asp?DDFDocuments/u/G/TBTN26/PAN152.docx")</f>
        <v>https://docs.wto.org/imrd/directdoc.asp?DDFDocuments/u/G/TBTN26/PAN152.docx</v>
      </c>
      <c r="U284" t="str">
        <f>HYPERLINK("https://docs.wto.org/imrd/directdoc.asp?DDFDocuments/v/G/TBTN26/PAN152.docx", "https://docs.wto.org/imrd/directdoc.asp?DDFDocuments/v/G/TBTN26/PAN152.docx")</f>
        <v>https://docs.wto.org/imrd/directdoc.asp?DDFDocuments/v/G/TBTN26/PAN152.docx</v>
      </c>
      <c r="V284" t="s">
        <v>45</v>
      </c>
      <c r="W284" t="s">
        <v>46</v>
      </c>
      <c r="X284" t="s">
        <v>46</v>
      </c>
      <c r="Y284" t="s">
        <v>46</v>
      </c>
      <c r="Z284" t="s">
        <v>46</v>
      </c>
      <c r="AA284" t="s">
        <v>46</v>
      </c>
      <c r="AB284" t="s">
        <v>46</v>
      </c>
      <c r="AC284" s="2" t="s">
        <v>1421</v>
      </c>
      <c r="AD284" t="s">
        <v>41</v>
      </c>
      <c r="AE284" t="s">
        <v>41</v>
      </c>
      <c r="AF284" t="s">
        <v>41</v>
      </c>
      <c r="AG284" t="s">
        <v>41</v>
      </c>
      <c r="AH284" t="s">
        <v>41</v>
      </c>
      <c r="AI284" s="2" t="s">
        <v>41</v>
      </c>
    </row>
    <row r="285" spans="1:35" ht="87" x14ac:dyDescent="0.35">
      <c r="A285" s="8" t="s">
        <v>1366</v>
      </c>
      <c r="B285" s="6" t="s">
        <v>176</v>
      </c>
      <c r="C285" s="7">
        <v>46029</v>
      </c>
      <c r="D285" s="9" t="str">
        <f>HYPERLINK("https://www.epingalert.org/en/Search?viewData= G/TBT/N/BDI/703, G/TBT/N/KEN/1967, G/TBT/N/RWA/1333, G/TBT/N/TZA/1483, G/TBT/N/UGA/2301"," G/TBT/N/BDI/703, G/TBT/N/KEN/1967, G/TBT/N/RWA/1333, G/TBT/N/TZA/1483, G/TBT/N/UGA/2301")</f>
        <v xml:space="preserve"> G/TBT/N/BDI/703, G/TBT/N/KEN/1967, G/TBT/N/RWA/1333, G/TBT/N/TZA/1483, G/TBT/N/UGA/2301</v>
      </c>
      <c r="E285" s="8" t="s">
        <v>1364</v>
      </c>
      <c r="F285" s="8" t="s">
        <v>1365</v>
      </c>
      <c r="H285" s="8" t="s">
        <v>1367</v>
      </c>
      <c r="I285" s="8" t="s">
        <v>1309</v>
      </c>
      <c r="J285" s="8" t="s">
        <v>1310</v>
      </c>
      <c r="K285" s="8" t="s">
        <v>41</v>
      </c>
      <c r="L285" s="8" t="s">
        <v>41</v>
      </c>
      <c r="M285" s="6"/>
      <c r="N285" s="7">
        <v>46089</v>
      </c>
      <c r="O285" s="7" t="s">
        <v>81</v>
      </c>
      <c r="P285" s="7" t="s">
        <v>81</v>
      </c>
      <c r="Q285" s="6" t="s">
        <v>43</v>
      </c>
      <c r="R285" s="8" t="s">
        <v>1368</v>
      </c>
      <c r="S285" t="str">
        <f>HYPERLINK("https://docs.wto.org/imrd/directdoc.asp?DDFDocuments/t/G/TBTN26/BDI703.docx", "https://docs.wto.org/imrd/directdoc.asp?DDFDocuments/t/G/TBTN26/BDI703.docx")</f>
        <v>https://docs.wto.org/imrd/directdoc.asp?DDFDocuments/t/G/TBTN26/BDI703.docx</v>
      </c>
      <c r="T285" t="str">
        <f>HYPERLINK("https://docs.wto.org/imrd/directdoc.asp?DDFDocuments/u/G/TBTN26/BDI703.docx", "https://docs.wto.org/imrd/directdoc.asp?DDFDocuments/u/G/TBTN26/BDI703.docx")</f>
        <v>https://docs.wto.org/imrd/directdoc.asp?DDFDocuments/u/G/TBTN26/BDI703.docx</v>
      </c>
      <c r="U285" t="str">
        <f>HYPERLINK("https://docs.wto.org/imrd/directdoc.asp?DDFDocuments/v/G/TBTN26/BDI703.docx", "https://docs.wto.org/imrd/directdoc.asp?DDFDocuments/v/G/TBTN26/BDI703.docx")</f>
        <v>https://docs.wto.org/imrd/directdoc.asp?DDFDocuments/v/G/TBTN26/BDI703.docx</v>
      </c>
      <c r="V285" t="s">
        <v>45</v>
      </c>
      <c r="W285" t="s">
        <v>46</v>
      </c>
      <c r="X285" t="s">
        <v>45</v>
      </c>
      <c r="Y285" t="s">
        <v>46</v>
      </c>
      <c r="Z285" t="s">
        <v>46</v>
      </c>
      <c r="AA285" t="s">
        <v>46</v>
      </c>
      <c r="AB285" t="s">
        <v>46</v>
      </c>
      <c r="AC285" s="2" t="s">
        <v>1369</v>
      </c>
      <c r="AD285" t="s">
        <v>41</v>
      </c>
      <c r="AE285" t="s">
        <v>41</v>
      </c>
      <c r="AF285" t="s">
        <v>41</v>
      </c>
      <c r="AG285" t="s">
        <v>41</v>
      </c>
      <c r="AH285" t="s">
        <v>41</v>
      </c>
      <c r="AI285" s="2" t="s">
        <v>41</v>
      </c>
    </row>
    <row r="286" spans="1:35" ht="87" x14ac:dyDescent="0.35">
      <c r="A286" s="8" t="s">
        <v>1366</v>
      </c>
      <c r="B286" s="6" t="s">
        <v>157</v>
      </c>
      <c r="C286" s="7">
        <v>46029</v>
      </c>
      <c r="D286" s="9" t="str">
        <f>HYPERLINK("https://www.epingalert.org/en/Search?viewData= G/TBT/N/BDI/703, G/TBT/N/KEN/1967, G/TBT/N/RWA/1333, G/TBT/N/TZA/1483, G/TBT/N/UGA/2301"," G/TBT/N/BDI/703, G/TBT/N/KEN/1967, G/TBT/N/RWA/1333, G/TBT/N/TZA/1483, G/TBT/N/UGA/2301")</f>
        <v xml:space="preserve"> G/TBT/N/BDI/703, G/TBT/N/KEN/1967, G/TBT/N/RWA/1333, G/TBT/N/TZA/1483, G/TBT/N/UGA/2301</v>
      </c>
      <c r="E286" s="8" t="s">
        <v>1364</v>
      </c>
      <c r="F286" s="8" t="s">
        <v>1365</v>
      </c>
      <c r="H286" s="8" t="s">
        <v>1367</v>
      </c>
      <c r="I286" s="8" t="s">
        <v>1309</v>
      </c>
      <c r="J286" s="8" t="s">
        <v>1310</v>
      </c>
      <c r="K286" s="8" t="s">
        <v>41</v>
      </c>
      <c r="L286" s="8" t="s">
        <v>41</v>
      </c>
      <c r="M286" s="6"/>
      <c r="N286" s="7">
        <v>46089</v>
      </c>
      <c r="O286" s="7" t="s">
        <v>81</v>
      </c>
      <c r="P286" s="7" t="s">
        <v>81</v>
      </c>
      <c r="Q286" s="6" t="s">
        <v>43</v>
      </c>
      <c r="R286" s="8" t="s">
        <v>1368</v>
      </c>
      <c r="S286" t="str">
        <f>HYPERLINK("https://docs.wto.org/imrd/directdoc.asp?DDFDocuments/t/G/TBTN26/BDI703.docx", "https://docs.wto.org/imrd/directdoc.asp?DDFDocuments/t/G/TBTN26/BDI703.docx")</f>
        <v>https://docs.wto.org/imrd/directdoc.asp?DDFDocuments/t/G/TBTN26/BDI703.docx</v>
      </c>
      <c r="T286" t="str">
        <f>HYPERLINK("https://docs.wto.org/imrd/directdoc.asp?DDFDocuments/u/G/TBTN26/BDI703.docx", "https://docs.wto.org/imrd/directdoc.asp?DDFDocuments/u/G/TBTN26/BDI703.docx")</f>
        <v>https://docs.wto.org/imrd/directdoc.asp?DDFDocuments/u/G/TBTN26/BDI703.docx</v>
      </c>
      <c r="U286" t="str">
        <f>HYPERLINK("https://docs.wto.org/imrd/directdoc.asp?DDFDocuments/v/G/TBTN26/BDI703.docx", "https://docs.wto.org/imrd/directdoc.asp?DDFDocuments/v/G/TBTN26/BDI703.docx")</f>
        <v>https://docs.wto.org/imrd/directdoc.asp?DDFDocuments/v/G/TBTN26/BDI703.docx</v>
      </c>
      <c r="V286" t="s">
        <v>45</v>
      </c>
      <c r="W286" t="s">
        <v>46</v>
      </c>
      <c r="X286" t="s">
        <v>45</v>
      </c>
      <c r="Y286" t="s">
        <v>46</v>
      </c>
      <c r="Z286" t="s">
        <v>46</v>
      </c>
      <c r="AA286" t="s">
        <v>46</v>
      </c>
      <c r="AB286" t="s">
        <v>46</v>
      </c>
      <c r="AC286" s="2" t="s">
        <v>1369</v>
      </c>
      <c r="AD286" t="s">
        <v>41</v>
      </c>
      <c r="AE286" t="s">
        <v>41</v>
      </c>
      <c r="AF286" t="s">
        <v>41</v>
      </c>
      <c r="AG286" t="s">
        <v>41</v>
      </c>
      <c r="AH286" t="s">
        <v>41</v>
      </c>
      <c r="AI286" s="2" t="s">
        <v>41</v>
      </c>
    </row>
    <row r="287" spans="1:35" ht="188.5" x14ac:dyDescent="0.35">
      <c r="A287" s="8" t="s">
        <v>1315</v>
      </c>
      <c r="B287" s="6" t="s">
        <v>212</v>
      </c>
      <c r="C287" s="7">
        <v>46029</v>
      </c>
      <c r="D287" s="9" t="str">
        <f>HYPERLINK("https://www.epingalert.org/en/Search?viewData= G/TBT/N/BDI/705, G/TBT/N/KEN/1969, G/TBT/N/RWA/1335, G/TBT/N/TZA/1485, G/TBT/N/UGA/2303"," G/TBT/N/BDI/705, G/TBT/N/KEN/1969, G/TBT/N/RWA/1335, G/TBT/N/TZA/1485, G/TBT/N/UGA/2303")</f>
        <v xml:space="preserve"> G/TBT/N/BDI/705, G/TBT/N/KEN/1969, G/TBT/N/RWA/1335, G/TBT/N/TZA/1485, G/TBT/N/UGA/2303</v>
      </c>
      <c r="E287" s="8" t="s">
        <v>1313</v>
      </c>
      <c r="F287" s="8" t="s">
        <v>1314</v>
      </c>
      <c r="H287" s="8" t="s">
        <v>815</v>
      </c>
      <c r="I287" s="8" t="s">
        <v>1309</v>
      </c>
      <c r="J287" s="8" t="s">
        <v>1316</v>
      </c>
      <c r="K287" s="8" t="s">
        <v>41</v>
      </c>
      <c r="L287" s="8" t="s">
        <v>41</v>
      </c>
      <c r="M287" s="6"/>
      <c r="N287" s="7">
        <v>46089</v>
      </c>
      <c r="O287" s="7" t="s">
        <v>81</v>
      </c>
      <c r="P287" s="7" t="s">
        <v>81</v>
      </c>
      <c r="Q287" s="6" t="s">
        <v>43</v>
      </c>
      <c r="R287" s="8" t="s">
        <v>1317</v>
      </c>
      <c r="S287" t="str">
        <f>HYPERLINK("https://docs.wto.org/imrd/directdoc.asp?DDFDocuments/t/G/TBTN26/BDI705.docx", "https://docs.wto.org/imrd/directdoc.asp?DDFDocuments/t/G/TBTN26/BDI705.docx")</f>
        <v>https://docs.wto.org/imrd/directdoc.asp?DDFDocuments/t/G/TBTN26/BDI705.docx</v>
      </c>
      <c r="T287" t="str">
        <f>HYPERLINK("https://docs.wto.org/imrd/directdoc.asp?DDFDocuments/u/G/TBTN26/BDI705.docx", "https://docs.wto.org/imrd/directdoc.asp?DDFDocuments/u/G/TBTN26/BDI705.docx")</f>
        <v>https://docs.wto.org/imrd/directdoc.asp?DDFDocuments/u/G/TBTN26/BDI705.docx</v>
      </c>
      <c r="U287" t="str">
        <f>HYPERLINK("https://docs.wto.org/imrd/directdoc.asp?DDFDocuments/v/G/TBTN26/BDI705.docx", "https://docs.wto.org/imrd/directdoc.asp?DDFDocuments/v/G/TBTN26/BDI705.docx")</f>
        <v>https://docs.wto.org/imrd/directdoc.asp?DDFDocuments/v/G/TBTN26/BDI705.docx</v>
      </c>
      <c r="V287" t="s">
        <v>45</v>
      </c>
      <c r="W287" t="s">
        <v>46</v>
      </c>
      <c r="X287" t="s">
        <v>45</v>
      </c>
      <c r="Y287" t="s">
        <v>46</v>
      </c>
      <c r="Z287" t="s">
        <v>46</v>
      </c>
      <c r="AA287" t="s">
        <v>46</v>
      </c>
      <c r="AB287" t="s">
        <v>46</v>
      </c>
      <c r="AC287" s="2" t="s">
        <v>1318</v>
      </c>
      <c r="AD287" t="s">
        <v>41</v>
      </c>
      <c r="AE287" t="s">
        <v>41</v>
      </c>
      <c r="AF287" t="s">
        <v>41</v>
      </c>
      <c r="AG287" t="s">
        <v>41</v>
      </c>
      <c r="AH287" t="s">
        <v>41</v>
      </c>
      <c r="AI287" s="2" t="s">
        <v>41</v>
      </c>
    </row>
    <row r="288" spans="1:35" ht="87" x14ac:dyDescent="0.35">
      <c r="A288" s="8" t="s">
        <v>1424</v>
      </c>
      <c r="B288" s="6" t="s">
        <v>558</v>
      </c>
      <c r="C288" s="7">
        <v>46029</v>
      </c>
      <c r="D288" s="9" t="str">
        <f>HYPERLINK("https://www.epingalert.org/en/Search?viewData= G/TBT/N/CHN/2179"," G/TBT/N/CHN/2179")</f>
        <v xml:space="preserve"> G/TBT/N/CHN/2179</v>
      </c>
      <c r="E288" s="8" t="s">
        <v>1422</v>
      </c>
      <c r="F288" s="8" t="s">
        <v>1423</v>
      </c>
      <c r="H288" s="8" t="s">
        <v>1425</v>
      </c>
      <c r="I288" s="8" t="s">
        <v>1426</v>
      </c>
      <c r="J288" s="8" t="s">
        <v>325</v>
      </c>
      <c r="K288" s="8" t="s">
        <v>41</v>
      </c>
      <c r="L288" s="8" t="s">
        <v>41</v>
      </c>
      <c r="M288" s="6"/>
      <c r="N288" s="7" t="s">
        <v>41</v>
      </c>
      <c r="O288" s="7" t="s">
        <v>81</v>
      </c>
      <c r="P288" s="7" t="s">
        <v>1224</v>
      </c>
      <c r="Q288" s="6" t="s">
        <v>43</v>
      </c>
      <c r="R288" s="8" t="s">
        <v>1427</v>
      </c>
      <c r="S288" t="str">
        <f>HYPERLINK("https://docs.wto.org/imrd/directdoc.asp?DDFDocuments/t/G/TBTN26/CHN2179.docx", "https://docs.wto.org/imrd/directdoc.asp?DDFDocuments/t/G/TBTN26/CHN2179.docx")</f>
        <v>https://docs.wto.org/imrd/directdoc.asp?DDFDocuments/t/G/TBTN26/CHN2179.docx</v>
      </c>
      <c r="T288" t="str">
        <f>HYPERLINK("https://docs.wto.org/imrd/directdoc.asp?DDFDocuments/u/G/TBTN26/CHN2179.docx", "https://docs.wto.org/imrd/directdoc.asp?DDFDocuments/u/G/TBTN26/CHN2179.docx")</f>
        <v>https://docs.wto.org/imrd/directdoc.asp?DDFDocuments/u/G/TBTN26/CHN2179.docx</v>
      </c>
      <c r="U288" t="str">
        <f>HYPERLINK("https://docs.wto.org/imrd/directdoc.asp?DDFDocuments/v/G/TBTN26/CHN2179.docx", "https://docs.wto.org/imrd/directdoc.asp?DDFDocuments/v/G/TBTN26/CHN2179.docx")</f>
        <v>https://docs.wto.org/imrd/directdoc.asp?DDFDocuments/v/G/TBTN26/CHN2179.docx</v>
      </c>
      <c r="V288" t="s">
        <v>46</v>
      </c>
      <c r="W288" t="s">
        <v>46</v>
      </c>
      <c r="X288" t="s">
        <v>46</v>
      </c>
      <c r="Y288" t="s">
        <v>45</v>
      </c>
      <c r="Z288" t="s">
        <v>46</v>
      </c>
      <c r="AA288" t="s">
        <v>46</v>
      </c>
      <c r="AB288" t="s">
        <v>46</v>
      </c>
      <c r="AC288" s="2" t="s">
        <v>41</v>
      </c>
      <c r="AD288" t="s">
        <v>41</v>
      </c>
      <c r="AE288" t="s">
        <v>41</v>
      </c>
      <c r="AF288" t="s">
        <v>41</v>
      </c>
      <c r="AG288" t="s">
        <v>41</v>
      </c>
      <c r="AH288" t="s">
        <v>41</v>
      </c>
      <c r="AI288" s="2" t="s">
        <v>41</v>
      </c>
    </row>
    <row r="289" spans="1:35" ht="72.5" x14ac:dyDescent="0.35">
      <c r="A289" s="8" t="s">
        <v>1430</v>
      </c>
      <c r="B289" s="6" t="s">
        <v>212</v>
      </c>
      <c r="C289" s="7">
        <v>46029</v>
      </c>
      <c r="D289" s="9" t="str">
        <f>HYPERLINK("https://www.epingalert.org/en/Search?viewData= G/TBT/N/BDI/704, G/TBT/N/KEN/1968, G/TBT/N/RWA/1334, G/TBT/N/TZA/1484, G/TBT/N/UGA/2302"," G/TBT/N/BDI/704, G/TBT/N/KEN/1968, G/TBT/N/RWA/1334, G/TBT/N/TZA/1484, G/TBT/N/UGA/2302")</f>
        <v xml:space="preserve"> G/TBT/N/BDI/704, G/TBT/N/KEN/1968, G/TBT/N/RWA/1334, G/TBT/N/TZA/1484, G/TBT/N/UGA/2302</v>
      </c>
      <c r="E289" s="8" t="s">
        <v>1428</v>
      </c>
      <c r="F289" s="8" t="s">
        <v>1429</v>
      </c>
      <c r="H289" s="8" t="s">
        <v>1431</v>
      </c>
      <c r="I289" s="8" t="s">
        <v>1309</v>
      </c>
      <c r="J289" s="8" t="s">
        <v>1310</v>
      </c>
      <c r="K289" s="8" t="s">
        <v>41</v>
      </c>
      <c r="L289" s="8" t="s">
        <v>41</v>
      </c>
      <c r="M289" s="6"/>
      <c r="N289" s="7">
        <v>46089</v>
      </c>
      <c r="O289" s="7" t="s">
        <v>81</v>
      </c>
      <c r="P289" s="7" t="s">
        <v>81</v>
      </c>
      <c r="Q289" s="6" t="s">
        <v>43</v>
      </c>
      <c r="R289" s="8" t="s">
        <v>1432</v>
      </c>
      <c r="S289" t="str">
        <f>HYPERLINK("https://docs.wto.org/imrd/directdoc.asp?DDFDocuments/t/G/TBTN26/BDI704.docx", "https://docs.wto.org/imrd/directdoc.asp?DDFDocuments/t/G/TBTN26/BDI704.docx")</f>
        <v>https://docs.wto.org/imrd/directdoc.asp?DDFDocuments/t/G/TBTN26/BDI704.docx</v>
      </c>
      <c r="T289" t="str">
        <f>HYPERLINK("https://docs.wto.org/imrd/directdoc.asp?DDFDocuments/u/G/TBTN26/BDI704.docx", "https://docs.wto.org/imrd/directdoc.asp?DDFDocuments/u/G/TBTN26/BDI704.docx")</f>
        <v>https://docs.wto.org/imrd/directdoc.asp?DDFDocuments/u/G/TBTN26/BDI704.docx</v>
      </c>
      <c r="U289" t="str">
        <f>HYPERLINK("https://docs.wto.org/imrd/directdoc.asp?DDFDocuments/v/G/TBTN26/BDI704.docx", "https://docs.wto.org/imrd/directdoc.asp?DDFDocuments/v/G/TBTN26/BDI704.docx")</f>
        <v>https://docs.wto.org/imrd/directdoc.asp?DDFDocuments/v/G/TBTN26/BDI704.docx</v>
      </c>
      <c r="V289" t="s">
        <v>45</v>
      </c>
      <c r="W289" t="s">
        <v>46</v>
      </c>
      <c r="X289" t="s">
        <v>45</v>
      </c>
      <c r="Y289" t="s">
        <v>46</v>
      </c>
      <c r="Z289" t="s">
        <v>46</v>
      </c>
      <c r="AA289" t="s">
        <v>46</v>
      </c>
      <c r="AB289" t="s">
        <v>46</v>
      </c>
      <c r="AC289" s="2" t="s">
        <v>1433</v>
      </c>
      <c r="AD289" t="s">
        <v>41</v>
      </c>
      <c r="AE289" t="s">
        <v>41</v>
      </c>
      <c r="AF289" t="s">
        <v>41</v>
      </c>
      <c r="AG289" t="s">
        <v>41</v>
      </c>
      <c r="AH289" t="s">
        <v>41</v>
      </c>
      <c r="AI289" s="2" t="s">
        <v>41</v>
      </c>
    </row>
    <row r="290" spans="1:35" ht="159.5" x14ac:dyDescent="0.35">
      <c r="A290" s="8" t="s">
        <v>1302</v>
      </c>
      <c r="B290" s="6" t="s">
        <v>1293</v>
      </c>
      <c r="C290" s="7">
        <v>46029</v>
      </c>
      <c r="D290" s="9" t="str">
        <f>HYPERLINK("https://www.epingalert.org/en/Search?viewData= G/TBT/N/PAN/154"," G/TBT/N/PAN/154")</f>
        <v xml:space="preserve"> G/TBT/N/PAN/154</v>
      </c>
      <c r="E290" s="8" t="s">
        <v>1434</v>
      </c>
      <c r="F290" s="8" t="s">
        <v>1435</v>
      </c>
      <c r="H290" s="8" t="s">
        <v>41</v>
      </c>
      <c r="I290" s="8" t="s">
        <v>1258</v>
      </c>
      <c r="J290" s="8" t="s">
        <v>120</v>
      </c>
      <c r="K290" s="8" t="s">
        <v>41</v>
      </c>
      <c r="L290" s="8" t="s">
        <v>80</v>
      </c>
      <c r="M290" s="6"/>
      <c r="N290" s="7">
        <v>46089</v>
      </c>
      <c r="O290" s="7" t="s">
        <v>81</v>
      </c>
      <c r="P290" s="7" t="s">
        <v>81</v>
      </c>
      <c r="Q290" s="6" t="s">
        <v>43</v>
      </c>
      <c r="R290" s="8" t="s">
        <v>1436</v>
      </c>
      <c r="S290" t="str">
        <f>HYPERLINK("https://docs.wto.org/imrd/directdoc.asp?DDFDocuments/t/G/TBTN26/PAN154.docx", "https://docs.wto.org/imrd/directdoc.asp?DDFDocuments/t/G/TBTN26/PAN154.docx")</f>
        <v>https://docs.wto.org/imrd/directdoc.asp?DDFDocuments/t/G/TBTN26/PAN154.docx</v>
      </c>
      <c r="T290" t="str">
        <f>HYPERLINK("https://docs.wto.org/imrd/directdoc.asp?DDFDocuments/u/G/TBTN26/PAN154.docx", "https://docs.wto.org/imrd/directdoc.asp?DDFDocuments/u/G/TBTN26/PAN154.docx")</f>
        <v>https://docs.wto.org/imrd/directdoc.asp?DDFDocuments/u/G/TBTN26/PAN154.docx</v>
      </c>
      <c r="U290" t="str">
        <f>HYPERLINK("https://docs.wto.org/imrd/directdoc.asp?DDFDocuments/v/G/TBTN26/PAN154.docx", "https://docs.wto.org/imrd/directdoc.asp?DDFDocuments/v/G/TBTN26/PAN154.docx")</f>
        <v>https://docs.wto.org/imrd/directdoc.asp?DDFDocuments/v/G/TBTN26/PAN154.docx</v>
      </c>
      <c r="V290" t="s">
        <v>45</v>
      </c>
      <c r="W290" t="s">
        <v>46</v>
      </c>
      <c r="X290" t="s">
        <v>46</v>
      </c>
      <c r="Y290" t="s">
        <v>46</v>
      </c>
      <c r="Z290" t="s">
        <v>46</v>
      </c>
      <c r="AA290" t="s">
        <v>46</v>
      </c>
      <c r="AB290" t="s">
        <v>46</v>
      </c>
      <c r="AC290" s="2" t="s">
        <v>1304</v>
      </c>
      <c r="AD290" t="s">
        <v>41</v>
      </c>
      <c r="AE290" t="s">
        <v>41</v>
      </c>
      <c r="AF290" t="s">
        <v>41</v>
      </c>
      <c r="AG290" t="s">
        <v>41</v>
      </c>
      <c r="AH290" t="s">
        <v>41</v>
      </c>
      <c r="AI290" s="2" t="s">
        <v>41</v>
      </c>
    </row>
    <row r="291" spans="1:35" ht="87" x14ac:dyDescent="0.35">
      <c r="A291" s="8" t="s">
        <v>1366</v>
      </c>
      <c r="B291" s="6" t="s">
        <v>167</v>
      </c>
      <c r="C291" s="7">
        <v>46029</v>
      </c>
      <c r="D291" s="9" t="str">
        <f>HYPERLINK("https://www.epingalert.org/en/Search?viewData= G/TBT/N/BDI/703, G/TBT/N/KEN/1967, G/TBT/N/RWA/1333, G/TBT/N/TZA/1483, G/TBT/N/UGA/2301"," G/TBT/N/BDI/703, G/TBT/N/KEN/1967, G/TBT/N/RWA/1333, G/TBT/N/TZA/1483, G/TBT/N/UGA/2301")</f>
        <v xml:space="preserve"> G/TBT/N/BDI/703, G/TBT/N/KEN/1967, G/TBT/N/RWA/1333, G/TBT/N/TZA/1483, G/TBT/N/UGA/2301</v>
      </c>
      <c r="E291" s="8" t="s">
        <v>1364</v>
      </c>
      <c r="F291" s="8" t="s">
        <v>1365</v>
      </c>
      <c r="H291" s="8" t="s">
        <v>1367</v>
      </c>
      <c r="I291" s="8" t="s">
        <v>1309</v>
      </c>
      <c r="J291" s="8" t="s">
        <v>1310</v>
      </c>
      <c r="K291" s="8" t="s">
        <v>41</v>
      </c>
      <c r="L291" s="8" t="s">
        <v>41</v>
      </c>
      <c r="M291" s="6"/>
      <c r="N291" s="7">
        <v>46089</v>
      </c>
      <c r="O291" s="7" t="s">
        <v>81</v>
      </c>
      <c r="P291" s="7" t="s">
        <v>81</v>
      </c>
      <c r="Q291" s="6" t="s">
        <v>43</v>
      </c>
      <c r="R291" s="8" t="s">
        <v>1368</v>
      </c>
      <c r="S291" t="str">
        <f>HYPERLINK("https://docs.wto.org/imrd/directdoc.asp?DDFDocuments/t/G/TBTN26/BDI703.docx", "https://docs.wto.org/imrd/directdoc.asp?DDFDocuments/t/G/TBTN26/BDI703.docx")</f>
        <v>https://docs.wto.org/imrd/directdoc.asp?DDFDocuments/t/G/TBTN26/BDI703.docx</v>
      </c>
      <c r="T291" t="str">
        <f>HYPERLINK("https://docs.wto.org/imrd/directdoc.asp?DDFDocuments/u/G/TBTN26/BDI703.docx", "https://docs.wto.org/imrd/directdoc.asp?DDFDocuments/u/G/TBTN26/BDI703.docx")</f>
        <v>https://docs.wto.org/imrd/directdoc.asp?DDFDocuments/u/G/TBTN26/BDI703.docx</v>
      </c>
      <c r="U291" t="str">
        <f>HYPERLINK("https://docs.wto.org/imrd/directdoc.asp?DDFDocuments/v/G/TBTN26/BDI703.docx", "https://docs.wto.org/imrd/directdoc.asp?DDFDocuments/v/G/TBTN26/BDI703.docx")</f>
        <v>https://docs.wto.org/imrd/directdoc.asp?DDFDocuments/v/G/TBTN26/BDI703.docx</v>
      </c>
      <c r="V291" t="s">
        <v>45</v>
      </c>
      <c r="W291" t="s">
        <v>46</v>
      </c>
      <c r="X291" t="s">
        <v>45</v>
      </c>
      <c r="Y291" t="s">
        <v>46</v>
      </c>
      <c r="Z291" t="s">
        <v>46</v>
      </c>
      <c r="AA291" t="s">
        <v>46</v>
      </c>
      <c r="AB291" t="s">
        <v>46</v>
      </c>
      <c r="AC291" s="2" t="s">
        <v>1369</v>
      </c>
      <c r="AD291" t="s">
        <v>41</v>
      </c>
      <c r="AE291" t="s">
        <v>41</v>
      </c>
      <c r="AF291" t="s">
        <v>41</v>
      </c>
      <c r="AG291" t="s">
        <v>41</v>
      </c>
      <c r="AH291" t="s">
        <v>41</v>
      </c>
      <c r="AI291" s="2" t="s">
        <v>41</v>
      </c>
    </row>
    <row r="292" spans="1:35" ht="217.5" x14ac:dyDescent="0.35">
      <c r="A292" s="8" t="s">
        <v>1439</v>
      </c>
      <c r="B292" s="6" t="s">
        <v>1293</v>
      </c>
      <c r="C292" s="7">
        <v>46029</v>
      </c>
      <c r="D292" s="9" t="str">
        <f>HYPERLINK("https://www.epingalert.org/en/Search?viewData= G/TBT/N/PAN/153"," G/TBT/N/PAN/153")</f>
        <v xml:space="preserve"> G/TBT/N/PAN/153</v>
      </c>
      <c r="E292" s="8" t="s">
        <v>1437</v>
      </c>
      <c r="F292" s="8" t="s">
        <v>1438</v>
      </c>
      <c r="H292" s="8" t="s">
        <v>41</v>
      </c>
      <c r="I292" s="8" t="s">
        <v>1273</v>
      </c>
      <c r="J292" s="8" t="s">
        <v>120</v>
      </c>
      <c r="K292" s="8" t="s">
        <v>41</v>
      </c>
      <c r="L292" s="8" t="s">
        <v>80</v>
      </c>
      <c r="M292" s="6"/>
      <c r="N292" s="7">
        <v>46089</v>
      </c>
      <c r="O292" s="7" t="s">
        <v>81</v>
      </c>
      <c r="P292" s="7" t="s">
        <v>81</v>
      </c>
      <c r="Q292" s="6" t="s">
        <v>43</v>
      </c>
      <c r="R292" s="8" t="s">
        <v>1440</v>
      </c>
      <c r="S292" t="str">
        <f>HYPERLINK("https://docs.wto.org/imrd/directdoc.asp?DDFDocuments/t/G/TBTN26/PAN153.docx", "https://docs.wto.org/imrd/directdoc.asp?DDFDocuments/t/G/TBTN26/PAN153.docx")</f>
        <v>https://docs.wto.org/imrd/directdoc.asp?DDFDocuments/t/G/TBTN26/PAN153.docx</v>
      </c>
      <c r="T292" t="str">
        <f>HYPERLINK("https://docs.wto.org/imrd/directdoc.asp?DDFDocuments/u/G/TBTN26/PAN153.docx", "https://docs.wto.org/imrd/directdoc.asp?DDFDocuments/u/G/TBTN26/PAN153.docx")</f>
        <v>https://docs.wto.org/imrd/directdoc.asp?DDFDocuments/u/G/TBTN26/PAN153.docx</v>
      </c>
      <c r="U292" t="str">
        <f>HYPERLINK("https://docs.wto.org/imrd/directdoc.asp?DDFDocuments/v/G/TBTN26/PAN153.docx", "https://docs.wto.org/imrd/directdoc.asp?DDFDocuments/v/G/TBTN26/PAN153.docx")</f>
        <v>https://docs.wto.org/imrd/directdoc.asp?DDFDocuments/v/G/TBTN26/PAN153.docx</v>
      </c>
      <c r="V292" t="s">
        <v>45</v>
      </c>
      <c r="W292" t="s">
        <v>46</v>
      </c>
      <c r="X292" t="s">
        <v>46</v>
      </c>
      <c r="Y292" t="s">
        <v>46</v>
      </c>
      <c r="Z292" t="s">
        <v>46</v>
      </c>
      <c r="AA292" t="s">
        <v>46</v>
      </c>
      <c r="AB292" t="s">
        <v>46</v>
      </c>
      <c r="AC292" s="2" t="s">
        <v>1421</v>
      </c>
      <c r="AD292" t="s">
        <v>41</v>
      </c>
      <c r="AE292" t="s">
        <v>41</v>
      </c>
      <c r="AF292" t="s">
        <v>41</v>
      </c>
      <c r="AG292" t="s">
        <v>41</v>
      </c>
      <c r="AH292" t="s">
        <v>41</v>
      </c>
      <c r="AI292" s="2" t="s">
        <v>41</v>
      </c>
    </row>
    <row r="293" spans="1:35" ht="72.5" x14ac:dyDescent="0.35">
      <c r="A293" s="8" t="s">
        <v>1430</v>
      </c>
      <c r="B293" s="6" t="s">
        <v>96</v>
      </c>
      <c r="C293" s="7">
        <v>46029</v>
      </c>
      <c r="D293" s="9" t="str">
        <f>HYPERLINK("https://www.epingalert.org/en/Search?viewData= G/TBT/N/BDI/704, G/TBT/N/KEN/1968, G/TBT/N/RWA/1334, G/TBT/N/TZA/1484, G/TBT/N/UGA/2302"," G/TBT/N/BDI/704, G/TBT/N/KEN/1968, G/TBT/N/RWA/1334, G/TBT/N/TZA/1484, G/TBT/N/UGA/2302")</f>
        <v xml:space="preserve"> G/TBT/N/BDI/704, G/TBT/N/KEN/1968, G/TBT/N/RWA/1334, G/TBT/N/TZA/1484, G/TBT/N/UGA/2302</v>
      </c>
      <c r="E293" s="8" t="s">
        <v>1428</v>
      </c>
      <c r="F293" s="8" t="s">
        <v>1429</v>
      </c>
      <c r="H293" s="8" t="s">
        <v>1431</v>
      </c>
      <c r="I293" s="8" t="s">
        <v>1309</v>
      </c>
      <c r="J293" s="8" t="s">
        <v>1310</v>
      </c>
      <c r="K293" s="8" t="s">
        <v>41</v>
      </c>
      <c r="L293" s="8" t="s">
        <v>41</v>
      </c>
      <c r="M293" s="6"/>
      <c r="N293" s="7">
        <v>46089</v>
      </c>
      <c r="O293" s="7" t="s">
        <v>81</v>
      </c>
      <c r="P293" s="7" t="s">
        <v>81</v>
      </c>
      <c r="Q293" s="6" t="s">
        <v>43</v>
      </c>
      <c r="R293" s="8" t="s">
        <v>1432</v>
      </c>
      <c r="S293" t="str">
        <f>HYPERLINK("https://docs.wto.org/imrd/directdoc.asp?DDFDocuments/t/G/TBTN26/BDI704.docx", "https://docs.wto.org/imrd/directdoc.asp?DDFDocuments/t/G/TBTN26/BDI704.docx")</f>
        <v>https://docs.wto.org/imrd/directdoc.asp?DDFDocuments/t/G/TBTN26/BDI704.docx</v>
      </c>
      <c r="T293" t="str">
        <f>HYPERLINK("https://docs.wto.org/imrd/directdoc.asp?DDFDocuments/u/G/TBTN26/BDI704.docx", "https://docs.wto.org/imrd/directdoc.asp?DDFDocuments/u/G/TBTN26/BDI704.docx")</f>
        <v>https://docs.wto.org/imrd/directdoc.asp?DDFDocuments/u/G/TBTN26/BDI704.docx</v>
      </c>
      <c r="U293" t="str">
        <f>HYPERLINK("https://docs.wto.org/imrd/directdoc.asp?DDFDocuments/v/G/TBTN26/BDI704.docx", "https://docs.wto.org/imrd/directdoc.asp?DDFDocuments/v/G/TBTN26/BDI704.docx")</f>
        <v>https://docs.wto.org/imrd/directdoc.asp?DDFDocuments/v/G/TBTN26/BDI704.docx</v>
      </c>
      <c r="V293" t="s">
        <v>45</v>
      </c>
      <c r="W293" t="s">
        <v>46</v>
      </c>
      <c r="X293" t="s">
        <v>45</v>
      </c>
      <c r="Y293" t="s">
        <v>46</v>
      </c>
      <c r="Z293" t="s">
        <v>46</v>
      </c>
      <c r="AA293" t="s">
        <v>46</v>
      </c>
      <c r="AB293" t="s">
        <v>46</v>
      </c>
      <c r="AC293" s="2" t="s">
        <v>1433</v>
      </c>
      <c r="AD293" t="s">
        <v>41</v>
      </c>
      <c r="AE293" t="s">
        <v>41</v>
      </c>
      <c r="AF293" t="s">
        <v>41</v>
      </c>
      <c r="AG293" t="s">
        <v>41</v>
      </c>
      <c r="AH293" t="s">
        <v>41</v>
      </c>
      <c r="AI293" s="2" t="s">
        <v>41</v>
      </c>
    </row>
    <row r="294" spans="1:35" ht="72.5" x14ac:dyDescent="0.35">
      <c r="A294" s="8" t="s">
        <v>1430</v>
      </c>
      <c r="B294" s="6" t="s">
        <v>167</v>
      </c>
      <c r="C294" s="7">
        <v>46029</v>
      </c>
      <c r="D294" s="9" t="str">
        <f>HYPERLINK("https://www.epingalert.org/en/Search?viewData= G/TBT/N/BDI/704, G/TBT/N/KEN/1968, G/TBT/N/RWA/1334, G/TBT/N/TZA/1484, G/TBT/N/UGA/2302"," G/TBT/N/BDI/704, G/TBT/N/KEN/1968, G/TBT/N/RWA/1334, G/TBT/N/TZA/1484, G/TBT/N/UGA/2302")</f>
        <v xml:space="preserve"> G/TBT/N/BDI/704, G/TBT/N/KEN/1968, G/TBT/N/RWA/1334, G/TBT/N/TZA/1484, G/TBT/N/UGA/2302</v>
      </c>
      <c r="E294" s="8" t="s">
        <v>1428</v>
      </c>
      <c r="F294" s="8" t="s">
        <v>1429</v>
      </c>
      <c r="H294" s="8" t="s">
        <v>1431</v>
      </c>
      <c r="I294" s="8" t="s">
        <v>1309</v>
      </c>
      <c r="J294" s="8" t="s">
        <v>1310</v>
      </c>
      <c r="K294" s="8" t="s">
        <v>41</v>
      </c>
      <c r="L294" s="8" t="s">
        <v>41</v>
      </c>
      <c r="M294" s="6"/>
      <c r="N294" s="7">
        <v>46089</v>
      </c>
      <c r="O294" s="7" t="s">
        <v>81</v>
      </c>
      <c r="P294" s="7" t="s">
        <v>81</v>
      </c>
      <c r="Q294" s="6" t="s">
        <v>43</v>
      </c>
      <c r="R294" s="8" t="s">
        <v>1432</v>
      </c>
      <c r="S294" t="str">
        <f>HYPERLINK("https://docs.wto.org/imrd/directdoc.asp?DDFDocuments/t/G/TBTN26/BDI704.docx", "https://docs.wto.org/imrd/directdoc.asp?DDFDocuments/t/G/TBTN26/BDI704.docx")</f>
        <v>https://docs.wto.org/imrd/directdoc.asp?DDFDocuments/t/G/TBTN26/BDI704.docx</v>
      </c>
      <c r="T294" t="str">
        <f>HYPERLINK("https://docs.wto.org/imrd/directdoc.asp?DDFDocuments/u/G/TBTN26/BDI704.docx", "https://docs.wto.org/imrd/directdoc.asp?DDFDocuments/u/G/TBTN26/BDI704.docx")</f>
        <v>https://docs.wto.org/imrd/directdoc.asp?DDFDocuments/u/G/TBTN26/BDI704.docx</v>
      </c>
      <c r="U294" t="str">
        <f>HYPERLINK("https://docs.wto.org/imrd/directdoc.asp?DDFDocuments/v/G/TBTN26/BDI704.docx", "https://docs.wto.org/imrd/directdoc.asp?DDFDocuments/v/G/TBTN26/BDI704.docx")</f>
        <v>https://docs.wto.org/imrd/directdoc.asp?DDFDocuments/v/G/TBTN26/BDI704.docx</v>
      </c>
      <c r="V294" t="s">
        <v>45</v>
      </c>
      <c r="W294" t="s">
        <v>46</v>
      </c>
      <c r="X294" t="s">
        <v>45</v>
      </c>
      <c r="Y294" t="s">
        <v>46</v>
      </c>
      <c r="Z294" t="s">
        <v>46</v>
      </c>
      <c r="AA294" t="s">
        <v>46</v>
      </c>
      <c r="AB294" t="s">
        <v>46</v>
      </c>
      <c r="AC294" s="2" t="s">
        <v>1433</v>
      </c>
      <c r="AD294" t="s">
        <v>41</v>
      </c>
      <c r="AE294" t="s">
        <v>41</v>
      </c>
      <c r="AF294" t="s">
        <v>41</v>
      </c>
      <c r="AG294" t="s">
        <v>41</v>
      </c>
      <c r="AH294" t="s">
        <v>41</v>
      </c>
      <c r="AI294" s="2" t="s">
        <v>41</v>
      </c>
    </row>
    <row r="295" spans="1:35" ht="43.5" x14ac:dyDescent="0.35">
      <c r="A295" s="8" t="s">
        <v>1307</v>
      </c>
      <c r="B295" s="6" t="s">
        <v>167</v>
      </c>
      <c r="C295" s="7">
        <v>46029</v>
      </c>
      <c r="D295" s="9" t="str">
        <f>HYPERLINK("https://www.epingalert.org/en/Search?viewData= G/TBT/N/BDI/702, G/TBT/N/KEN/1966, G/TBT/N/RWA/1332, G/TBT/N/TZA/1482, G/TBT/N/UGA/2300"," G/TBT/N/BDI/702, G/TBT/N/KEN/1966, G/TBT/N/RWA/1332, G/TBT/N/TZA/1482, G/TBT/N/UGA/2300")</f>
        <v xml:space="preserve"> G/TBT/N/BDI/702, G/TBT/N/KEN/1966, G/TBT/N/RWA/1332, G/TBT/N/TZA/1482, G/TBT/N/UGA/2300</v>
      </c>
      <c r="E295" s="8" t="s">
        <v>1305</v>
      </c>
      <c r="F295" s="8" t="s">
        <v>1306</v>
      </c>
      <c r="H295" s="8" t="s">
        <v>1308</v>
      </c>
      <c r="I295" s="8" t="s">
        <v>1309</v>
      </c>
      <c r="J295" s="8" t="s">
        <v>1310</v>
      </c>
      <c r="K295" s="8" t="s">
        <v>41</v>
      </c>
      <c r="L295" s="8" t="s">
        <v>41</v>
      </c>
      <c r="M295" s="6"/>
      <c r="N295" s="7">
        <v>46089</v>
      </c>
      <c r="O295" s="7" t="s">
        <v>81</v>
      </c>
      <c r="P295" s="7" t="s">
        <v>81</v>
      </c>
      <c r="Q295" s="6" t="s">
        <v>43</v>
      </c>
      <c r="R295" s="8" t="s">
        <v>1311</v>
      </c>
      <c r="S295" t="str">
        <f>HYPERLINK("https://docs.wto.org/imrd/directdoc.asp?DDFDocuments/t/G/TBTN26/BDI702.docx", "https://docs.wto.org/imrd/directdoc.asp?DDFDocuments/t/G/TBTN26/BDI702.docx")</f>
        <v>https://docs.wto.org/imrd/directdoc.asp?DDFDocuments/t/G/TBTN26/BDI702.docx</v>
      </c>
      <c r="T295" t="str">
        <f>HYPERLINK("https://docs.wto.org/imrd/directdoc.asp?DDFDocuments/u/G/TBTN26/BDI702.docx", "https://docs.wto.org/imrd/directdoc.asp?DDFDocuments/u/G/TBTN26/BDI702.docx")</f>
        <v>https://docs.wto.org/imrd/directdoc.asp?DDFDocuments/u/G/TBTN26/BDI702.docx</v>
      </c>
      <c r="U295" t="str">
        <f>HYPERLINK("https://docs.wto.org/imrd/directdoc.asp?DDFDocuments/v/G/TBTN26/BDI702.docx", "https://docs.wto.org/imrd/directdoc.asp?DDFDocuments/v/G/TBTN26/BDI702.docx")</f>
        <v>https://docs.wto.org/imrd/directdoc.asp?DDFDocuments/v/G/TBTN26/BDI702.docx</v>
      </c>
      <c r="V295" t="s">
        <v>45</v>
      </c>
      <c r="W295" t="s">
        <v>46</v>
      </c>
      <c r="X295" t="s">
        <v>45</v>
      </c>
      <c r="Y295" t="s">
        <v>46</v>
      </c>
      <c r="Z295" t="s">
        <v>46</v>
      </c>
      <c r="AA295" t="s">
        <v>46</v>
      </c>
      <c r="AB295" t="s">
        <v>46</v>
      </c>
      <c r="AC295" s="2" t="s">
        <v>1312</v>
      </c>
      <c r="AD295" t="s">
        <v>41</v>
      </c>
      <c r="AE295" t="s">
        <v>41</v>
      </c>
      <c r="AF295" t="s">
        <v>41</v>
      </c>
      <c r="AG295" t="s">
        <v>41</v>
      </c>
      <c r="AH295" t="s">
        <v>41</v>
      </c>
      <c r="AI295" s="2" t="s">
        <v>41</v>
      </c>
    </row>
    <row r="296" spans="1:35" ht="43.5" x14ac:dyDescent="0.35">
      <c r="A296" s="8" t="s">
        <v>1307</v>
      </c>
      <c r="B296" s="6" t="s">
        <v>212</v>
      </c>
      <c r="C296" s="7">
        <v>46029</v>
      </c>
      <c r="D296" s="9" t="str">
        <f>HYPERLINK("https://www.epingalert.org/en/Search?viewData= G/TBT/N/BDI/702, G/TBT/N/KEN/1966, G/TBT/N/RWA/1332, G/TBT/N/TZA/1482, G/TBT/N/UGA/2300"," G/TBT/N/BDI/702, G/TBT/N/KEN/1966, G/TBT/N/RWA/1332, G/TBT/N/TZA/1482, G/TBT/N/UGA/2300")</f>
        <v xml:space="preserve"> G/TBT/N/BDI/702, G/TBT/N/KEN/1966, G/TBT/N/RWA/1332, G/TBT/N/TZA/1482, G/TBT/N/UGA/2300</v>
      </c>
      <c r="E296" s="8" t="s">
        <v>1305</v>
      </c>
      <c r="F296" s="8" t="s">
        <v>1306</v>
      </c>
      <c r="H296" s="8" t="s">
        <v>1308</v>
      </c>
      <c r="I296" s="8" t="s">
        <v>1309</v>
      </c>
      <c r="J296" s="8" t="s">
        <v>1310</v>
      </c>
      <c r="K296" s="8" t="s">
        <v>41</v>
      </c>
      <c r="L296" s="8" t="s">
        <v>41</v>
      </c>
      <c r="M296" s="6"/>
      <c r="N296" s="7">
        <v>46089</v>
      </c>
      <c r="O296" s="7" t="s">
        <v>81</v>
      </c>
      <c r="P296" s="7" t="s">
        <v>81</v>
      </c>
      <c r="Q296" s="6" t="s">
        <v>43</v>
      </c>
      <c r="R296" s="8" t="s">
        <v>1311</v>
      </c>
      <c r="S296" t="str">
        <f>HYPERLINK("https://docs.wto.org/imrd/directdoc.asp?DDFDocuments/t/G/TBTN26/BDI702.docx", "https://docs.wto.org/imrd/directdoc.asp?DDFDocuments/t/G/TBTN26/BDI702.docx")</f>
        <v>https://docs.wto.org/imrd/directdoc.asp?DDFDocuments/t/G/TBTN26/BDI702.docx</v>
      </c>
      <c r="T296" t="str">
        <f>HYPERLINK("https://docs.wto.org/imrd/directdoc.asp?DDFDocuments/u/G/TBTN26/BDI702.docx", "https://docs.wto.org/imrd/directdoc.asp?DDFDocuments/u/G/TBTN26/BDI702.docx")</f>
        <v>https://docs.wto.org/imrd/directdoc.asp?DDFDocuments/u/G/TBTN26/BDI702.docx</v>
      </c>
      <c r="U296" t="str">
        <f>HYPERLINK("https://docs.wto.org/imrd/directdoc.asp?DDFDocuments/v/G/TBTN26/BDI702.docx", "https://docs.wto.org/imrd/directdoc.asp?DDFDocuments/v/G/TBTN26/BDI702.docx")</f>
        <v>https://docs.wto.org/imrd/directdoc.asp?DDFDocuments/v/G/TBTN26/BDI702.docx</v>
      </c>
      <c r="V296" t="s">
        <v>45</v>
      </c>
      <c r="W296" t="s">
        <v>46</v>
      </c>
      <c r="X296" t="s">
        <v>45</v>
      </c>
      <c r="Y296" t="s">
        <v>46</v>
      </c>
      <c r="Z296" t="s">
        <v>46</v>
      </c>
      <c r="AA296" t="s">
        <v>46</v>
      </c>
      <c r="AB296" t="s">
        <v>46</v>
      </c>
      <c r="AC296" s="2" t="s">
        <v>1312</v>
      </c>
      <c r="AD296" t="s">
        <v>41</v>
      </c>
      <c r="AE296" t="s">
        <v>41</v>
      </c>
      <c r="AF296" t="s">
        <v>41</v>
      </c>
      <c r="AG296" t="s">
        <v>41</v>
      </c>
      <c r="AH296" t="s">
        <v>41</v>
      </c>
      <c r="AI296" s="2" t="s">
        <v>41</v>
      </c>
    </row>
    <row r="297" spans="1:35" ht="116" x14ac:dyDescent="0.35">
      <c r="A297" s="8" t="s">
        <v>1443</v>
      </c>
      <c r="B297" s="6" t="s">
        <v>337</v>
      </c>
      <c r="C297" s="7">
        <v>46029</v>
      </c>
      <c r="D297" s="9" t="str">
        <f>HYPERLINK("https://www.epingalert.org/en/Search?viewData= G/TBT/N/JPN/895"," G/TBT/N/JPN/895")</f>
        <v xml:space="preserve"> G/TBT/N/JPN/895</v>
      </c>
      <c r="E297" s="8" t="s">
        <v>1441</v>
      </c>
      <c r="F297" s="8" t="s">
        <v>1442</v>
      </c>
      <c r="H297" s="8" t="s">
        <v>1444</v>
      </c>
      <c r="I297" s="8" t="s">
        <v>41</v>
      </c>
      <c r="J297" s="8" t="s">
        <v>78</v>
      </c>
      <c r="K297" s="8" t="s">
        <v>1445</v>
      </c>
      <c r="L297" s="8" t="s">
        <v>41</v>
      </c>
      <c r="M297" s="6"/>
      <c r="N297" s="7">
        <v>46089</v>
      </c>
      <c r="O297" s="7" t="s">
        <v>346</v>
      </c>
      <c r="P297" s="7" t="s">
        <v>361</v>
      </c>
      <c r="Q297" s="6" t="s">
        <v>43</v>
      </c>
      <c r="R297" s="8" t="s">
        <v>1446</v>
      </c>
      <c r="S297" t="str">
        <f>HYPERLINK("https://docs.wto.org/imrd/directdoc.asp?DDFDocuments/t/G/TBTN26/JPN895.docx", "https://docs.wto.org/imrd/directdoc.asp?DDFDocuments/t/G/TBTN26/JPN895.docx")</f>
        <v>https://docs.wto.org/imrd/directdoc.asp?DDFDocuments/t/G/TBTN26/JPN895.docx</v>
      </c>
      <c r="T297" t="str">
        <f>HYPERLINK("https://docs.wto.org/imrd/directdoc.asp?DDFDocuments/u/G/TBTN26/JPN895.docx", "https://docs.wto.org/imrd/directdoc.asp?DDFDocuments/u/G/TBTN26/JPN895.docx")</f>
        <v>https://docs.wto.org/imrd/directdoc.asp?DDFDocuments/u/G/TBTN26/JPN895.docx</v>
      </c>
      <c r="U297" t="str">
        <f>HYPERLINK("https://docs.wto.org/imrd/directdoc.asp?DDFDocuments/v/G/TBTN26/JPN895.docx", "https://docs.wto.org/imrd/directdoc.asp?DDFDocuments/v/G/TBTN26/JPN895.docx")</f>
        <v>https://docs.wto.org/imrd/directdoc.asp?DDFDocuments/v/G/TBTN26/JPN895.docx</v>
      </c>
      <c r="V297" t="s">
        <v>45</v>
      </c>
      <c r="W297" t="s">
        <v>46</v>
      </c>
      <c r="X297" t="s">
        <v>46</v>
      </c>
      <c r="Y297" t="s">
        <v>46</v>
      </c>
      <c r="Z297" t="s">
        <v>46</v>
      </c>
      <c r="AA297" t="s">
        <v>46</v>
      </c>
      <c r="AB297" t="s">
        <v>46</v>
      </c>
      <c r="AC297" s="2" t="s">
        <v>1447</v>
      </c>
      <c r="AD297" t="s">
        <v>41</v>
      </c>
      <c r="AE297" t="s">
        <v>41</v>
      </c>
      <c r="AF297" t="s">
        <v>41</v>
      </c>
      <c r="AG297" t="s">
        <v>41</v>
      </c>
      <c r="AH297" t="s">
        <v>41</v>
      </c>
      <c r="AI297" s="2" t="s">
        <v>41</v>
      </c>
    </row>
    <row r="298" spans="1:35" ht="203" x14ac:dyDescent="0.35">
      <c r="A298" s="8" t="s">
        <v>1296</v>
      </c>
      <c r="B298" s="6" t="s">
        <v>1293</v>
      </c>
      <c r="C298" s="7">
        <v>46029</v>
      </c>
      <c r="D298" s="9" t="str">
        <f>HYPERLINK("https://www.epingalert.org/en/Search?viewData= G/TBT/N/PAN/145"," G/TBT/N/PAN/145")</f>
        <v xml:space="preserve"> G/TBT/N/PAN/145</v>
      </c>
      <c r="E298" s="8" t="s">
        <v>1448</v>
      </c>
      <c r="F298" s="8" t="s">
        <v>1449</v>
      </c>
      <c r="H298" s="8" t="s">
        <v>41</v>
      </c>
      <c r="I298" s="8" t="s">
        <v>1297</v>
      </c>
      <c r="J298" s="8" t="s">
        <v>120</v>
      </c>
      <c r="K298" s="8" t="s">
        <v>41</v>
      </c>
      <c r="L298" s="8" t="s">
        <v>80</v>
      </c>
      <c r="M298" s="6"/>
      <c r="N298" s="7">
        <v>46089</v>
      </c>
      <c r="O298" s="7" t="s">
        <v>81</v>
      </c>
      <c r="P298" s="7" t="s">
        <v>81</v>
      </c>
      <c r="Q298" s="6" t="s">
        <v>43</v>
      </c>
      <c r="R298" s="8" t="s">
        <v>1450</v>
      </c>
      <c r="S298" t="str">
        <f>HYPERLINK("https://docs.wto.org/imrd/directdoc.asp?DDFDocuments/t/G/TBTN26/PAN145.docx", "https://docs.wto.org/imrd/directdoc.asp?DDFDocuments/t/G/TBTN26/PAN145.docx")</f>
        <v>https://docs.wto.org/imrd/directdoc.asp?DDFDocuments/t/G/TBTN26/PAN145.docx</v>
      </c>
      <c r="T298" t="str">
        <f>HYPERLINK("https://docs.wto.org/imrd/directdoc.asp?DDFDocuments/u/G/TBTN26/PAN145.docx", "https://docs.wto.org/imrd/directdoc.asp?DDFDocuments/u/G/TBTN26/PAN145.docx")</f>
        <v>https://docs.wto.org/imrd/directdoc.asp?DDFDocuments/u/G/TBTN26/PAN145.docx</v>
      </c>
      <c r="U298" t="str">
        <f>HYPERLINK("https://docs.wto.org/imrd/directdoc.asp?DDFDocuments/v/G/TBTN26/PAN145.docx", "https://docs.wto.org/imrd/directdoc.asp?DDFDocuments/v/G/TBTN26/PAN145.docx")</f>
        <v>https://docs.wto.org/imrd/directdoc.asp?DDFDocuments/v/G/TBTN26/PAN145.docx</v>
      </c>
      <c r="V298" t="s">
        <v>45</v>
      </c>
      <c r="W298" t="s">
        <v>46</v>
      </c>
      <c r="X298" t="s">
        <v>46</v>
      </c>
      <c r="Y298" t="s">
        <v>46</v>
      </c>
      <c r="Z298" t="s">
        <v>46</v>
      </c>
      <c r="AA298" t="s">
        <v>46</v>
      </c>
      <c r="AB298" t="s">
        <v>46</v>
      </c>
      <c r="AC298" s="2" t="s">
        <v>1451</v>
      </c>
      <c r="AD298" t="s">
        <v>41</v>
      </c>
      <c r="AE298" t="s">
        <v>41</v>
      </c>
      <c r="AF298" t="s">
        <v>41</v>
      </c>
      <c r="AG298" t="s">
        <v>41</v>
      </c>
      <c r="AH298" t="s">
        <v>41</v>
      </c>
      <c r="AI298" s="2" t="s">
        <v>41</v>
      </c>
    </row>
    <row r="299" spans="1:35" ht="203" x14ac:dyDescent="0.35">
      <c r="A299" s="8" t="s">
        <v>1296</v>
      </c>
      <c r="B299" s="6" t="s">
        <v>1293</v>
      </c>
      <c r="C299" s="7">
        <v>46029</v>
      </c>
      <c r="D299" s="9" t="str">
        <f>HYPERLINK("https://www.epingalert.org/en/Search?viewData= G/TBT/N/PAN/147"," G/TBT/N/PAN/147")</f>
        <v xml:space="preserve"> G/TBT/N/PAN/147</v>
      </c>
      <c r="E299" s="8" t="s">
        <v>1452</v>
      </c>
      <c r="F299" s="8" t="s">
        <v>1453</v>
      </c>
      <c r="H299" s="8" t="s">
        <v>41</v>
      </c>
      <c r="I299" s="8" t="s">
        <v>1297</v>
      </c>
      <c r="J299" s="8" t="s">
        <v>120</v>
      </c>
      <c r="K299" s="8" t="s">
        <v>41</v>
      </c>
      <c r="L299" s="8" t="s">
        <v>80</v>
      </c>
      <c r="M299" s="6"/>
      <c r="N299" s="7">
        <v>46089</v>
      </c>
      <c r="O299" s="7" t="s">
        <v>81</v>
      </c>
      <c r="P299" s="7" t="s">
        <v>81</v>
      </c>
      <c r="Q299" s="6" t="s">
        <v>43</v>
      </c>
      <c r="R299" s="8" t="s">
        <v>1454</v>
      </c>
      <c r="S299" t="str">
        <f>HYPERLINK("https://docs.wto.org/imrd/directdoc.asp?DDFDocuments/t/G/TBTN26/PAN147.docx", "https://docs.wto.org/imrd/directdoc.asp?DDFDocuments/t/G/TBTN26/PAN147.docx")</f>
        <v>https://docs.wto.org/imrd/directdoc.asp?DDFDocuments/t/G/TBTN26/PAN147.docx</v>
      </c>
      <c r="T299" t="str">
        <f>HYPERLINK("https://docs.wto.org/imrd/directdoc.asp?DDFDocuments/u/G/TBTN26/PAN147.docx", "https://docs.wto.org/imrd/directdoc.asp?DDFDocuments/u/G/TBTN26/PAN147.docx")</f>
        <v>https://docs.wto.org/imrd/directdoc.asp?DDFDocuments/u/G/TBTN26/PAN147.docx</v>
      </c>
      <c r="U299" t="str">
        <f>HYPERLINK("https://docs.wto.org/imrd/directdoc.asp?DDFDocuments/v/G/TBTN26/PAN147.docx", "https://docs.wto.org/imrd/directdoc.asp?DDFDocuments/v/G/TBTN26/PAN147.docx")</f>
        <v>https://docs.wto.org/imrd/directdoc.asp?DDFDocuments/v/G/TBTN26/PAN147.docx</v>
      </c>
      <c r="V299" t="s">
        <v>45</v>
      </c>
      <c r="W299" t="s">
        <v>46</v>
      </c>
      <c r="X299" t="s">
        <v>46</v>
      </c>
      <c r="Y299" t="s">
        <v>46</v>
      </c>
      <c r="Z299" t="s">
        <v>46</v>
      </c>
      <c r="AA299" t="s">
        <v>46</v>
      </c>
      <c r="AB299" t="s">
        <v>46</v>
      </c>
      <c r="AC299" s="2" t="s">
        <v>1334</v>
      </c>
      <c r="AD299" t="s">
        <v>41</v>
      </c>
      <c r="AE299" t="s">
        <v>41</v>
      </c>
      <c r="AF299" t="s">
        <v>41</v>
      </c>
      <c r="AG299" t="s">
        <v>41</v>
      </c>
      <c r="AH299" t="s">
        <v>41</v>
      </c>
      <c r="AI299" s="2" t="s">
        <v>41</v>
      </c>
    </row>
    <row r="300" spans="1:35" ht="72.5" x14ac:dyDescent="0.35">
      <c r="A300" s="8" t="s">
        <v>1457</v>
      </c>
      <c r="B300" s="6" t="s">
        <v>558</v>
      </c>
      <c r="C300" s="7">
        <v>46029</v>
      </c>
      <c r="D300" s="9" t="str">
        <f>HYPERLINK("https://www.epingalert.org/en/Search?viewData= G/TBT/N/CHN/2181"," G/TBT/N/CHN/2181")</f>
        <v xml:space="preserve"> G/TBT/N/CHN/2181</v>
      </c>
      <c r="E300" s="8" t="s">
        <v>1455</v>
      </c>
      <c r="F300" s="8" t="s">
        <v>1456</v>
      </c>
      <c r="H300" s="8" t="s">
        <v>1458</v>
      </c>
      <c r="I300" s="8" t="s">
        <v>1459</v>
      </c>
      <c r="J300" s="8" t="s">
        <v>325</v>
      </c>
      <c r="K300" s="8" t="s">
        <v>41</v>
      </c>
      <c r="L300" s="8" t="s">
        <v>41</v>
      </c>
      <c r="M300" s="6"/>
      <c r="N300" s="7" t="s">
        <v>41</v>
      </c>
      <c r="O300" s="7" t="s">
        <v>81</v>
      </c>
      <c r="P300" s="7" t="s">
        <v>1224</v>
      </c>
      <c r="Q300" s="6" t="s">
        <v>43</v>
      </c>
      <c r="R300" s="8" t="s">
        <v>1460</v>
      </c>
      <c r="S300" t="str">
        <f>HYPERLINK("https://docs.wto.org/imrd/directdoc.asp?DDFDocuments/t/G/TBTN26/CHN2181.docx", "https://docs.wto.org/imrd/directdoc.asp?DDFDocuments/t/G/TBTN26/CHN2181.docx")</f>
        <v>https://docs.wto.org/imrd/directdoc.asp?DDFDocuments/t/G/TBTN26/CHN2181.docx</v>
      </c>
      <c r="T300" t="str">
        <f>HYPERLINK("https://docs.wto.org/imrd/directdoc.asp?DDFDocuments/u/G/TBTN26/CHN2181.docx", "https://docs.wto.org/imrd/directdoc.asp?DDFDocuments/u/G/TBTN26/CHN2181.docx")</f>
        <v>https://docs.wto.org/imrd/directdoc.asp?DDFDocuments/u/G/TBTN26/CHN2181.docx</v>
      </c>
      <c r="U300" t="str">
        <f>HYPERLINK("https://docs.wto.org/imrd/directdoc.asp?DDFDocuments/v/G/TBTN26/CHN2181.docx", "https://docs.wto.org/imrd/directdoc.asp?DDFDocuments/v/G/TBTN26/CHN2181.docx")</f>
        <v>https://docs.wto.org/imrd/directdoc.asp?DDFDocuments/v/G/TBTN26/CHN2181.docx</v>
      </c>
      <c r="V300" t="s">
        <v>46</v>
      </c>
      <c r="W300" t="s">
        <v>46</v>
      </c>
      <c r="X300" t="s">
        <v>46</v>
      </c>
      <c r="Y300" t="s">
        <v>45</v>
      </c>
      <c r="Z300" t="s">
        <v>46</v>
      </c>
      <c r="AA300" t="s">
        <v>46</v>
      </c>
      <c r="AB300" t="s">
        <v>46</v>
      </c>
      <c r="AC300" s="2" t="s">
        <v>41</v>
      </c>
      <c r="AD300" t="s">
        <v>41</v>
      </c>
      <c r="AE300" t="s">
        <v>41</v>
      </c>
      <c r="AF300" t="s">
        <v>41</v>
      </c>
      <c r="AG300" t="s">
        <v>41</v>
      </c>
      <c r="AH300" t="s">
        <v>41</v>
      </c>
      <c r="AI300" s="2" t="s">
        <v>41</v>
      </c>
    </row>
    <row r="301" spans="1:35" ht="29" x14ac:dyDescent="0.35">
      <c r="A301" s="8" t="s">
        <v>1463</v>
      </c>
      <c r="B301" s="6" t="s">
        <v>147</v>
      </c>
      <c r="C301" s="7">
        <v>46029</v>
      </c>
      <c r="D301" s="9" t="str">
        <f>HYPERLINK("https://www.epingalert.org/en/Search?viewData= G/TBT/N/BRA/1615"," G/TBT/N/BRA/1615")</f>
        <v xml:space="preserve"> G/TBT/N/BRA/1615</v>
      </c>
      <c r="E301" s="8" t="s">
        <v>1461</v>
      </c>
      <c r="F301" s="8" t="s">
        <v>1462</v>
      </c>
      <c r="H301" s="8" t="s">
        <v>41</v>
      </c>
      <c r="I301" s="8" t="s">
        <v>1464</v>
      </c>
      <c r="J301" s="8" t="s">
        <v>325</v>
      </c>
      <c r="K301" s="8" t="s">
        <v>41</v>
      </c>
      <c r="L301" s="8" t="s">
        <v>41</v>
      </c>
      <c r="M301" s="6"/>
      <c r="N301" s="7">
        <v>46089</v>
      </c>
      <c r="O301" s="7" t="s">
        <v>81</v>
      </c>
      <c r="P301" s="7" t="s">
        <v>81</v>
      </c>
      <c r="Q301" s="6" t="s">
        <v>43</v>
      </c>
      <c r="R301" s="8" t="s">
        <v>1465</v>
      </c>
      <c r="S301" t="str">
        <f>HYPERLINK("https://docs.wto.org/imrd/directdoc.asp?DDFDocuments/t/G/TBTN26/BRA1615.docx", "https://docs.wto.org/imrd/directdoc.asp?DDFDocuments/t/G/TBTN26/BRA1615.docx")</f>
        <v>https://docs.wto.org/imrd/directdoc.asp?DDFDocuments/t/G/TBTN26/BRA1615.docx</v>
      </c>
      <c r="T301" t="str">
        <f>HYPERLINK("https://docs.wto.org/imrd/directdoc.asp?DDFDocuments/u/G/TBTN26/BRA1615.docx", "https://docs.wto.org/imrd/directdoc.asp?DDFDocuments/u/G/TBTN26/BRA1615.docx")</f>
        <v>https://docs.wto.org/imrd/directdoc.asp?DDFDocuments/u/G/TBTN26/BRA1615.docx</v>
      </c>
      <c r="U301" t="str">
        <f>HYPERLINK("https://docs.wto.org/imrd/directdoc.asp?DDFDocuments/v/G/TBTN26/BRA1615.docx", "https://docs.wto.org/imrd/directdoc.asp?DDFDocuments/v/G/TBTN26/BRA1615.docx")</f>
        <v>https://docs.wto.org/imrd/directdoc.asp?DDFDocuments/v/G/TBTN26/BRA1615.docx</v>
      </c>
      <c r="V301" t="s">
        <v>45</v>
      </c>
      <c r="W301" t="s">
        <v>46</v>
      </c>
      <c r="X301" t="s">
        <v>46</v>
      </c>
      <c r="Y301" t="s">
        <v>46</v>
      </c>
      <c r="Z301" t="s">
        <v>46</v>
      </c>
      <c r="AA301" t="s">
        <v>46</v>
      </c>
      <c r="AB301" t="s">
        <v>46</v>
      </c>
      <c r="AC301" s="2" t="s">
        <v>41</v>
      </c>
      <c r="AD301" t="s">
        <v>41</v>
      </c>
      <c r="AE301" t="s">
        <v>41</v>
      </c>
      <c r="AF301" t="s">
        <v>41</v>
      </c>
      <c r="AG301" t="s">
        <v>41</v>
      </c>
      <c r="AH301" t="s">
        <v>41</v>
      </c>
      <c r="AI301" s="2" t="s">
        <v>41</v>
      </c>
    </row>
    <row r="302" spans="1:35" ht="101.5" x14ac:dyDescent="0.35">
      <c r="A302" s="8" t="s">
        <v>1413</v>
      </c>
      <c r="B302" s="6" t="s">
        <v>1293</v>
      </c>
      <c r="C302" s="7">
        <v>46029</v>
      </c>
      <c r="D302" s="9" t="str">
        <f>HYPERLINK("https://www.epingalert.org/en/Search?viewData= G/TBT/N/PAN/143"," G/TBT/N/PAN/143")</f>
        <v xml:space="preserve"> G/TBT/N/PAN/143</v>
      </c>
      <c r="E302" s="8" t="s">
        <v>1466</v>
      </c>
      <c r="F302" s="8" t="s">
        <v>1467</v>
      </c>
      <c r="H302" s="8" t="s">
        <v>41</v>
      </c>
      <c r="I302" s="8" t="s">
        <v>394</v>
      </c>
      <c r="J302" s="8" t="s">
        <v>120</v>
      </c>
      <c r="K302" s="8" t="s">
        <v>41</v>
      </c>
      <c r="L302" s="8" t="s">
        <v>80</v>
      </c>
      <c r="M302" s="6"/>
      <c r="N302" s="7">
        <v>46089</v>
      </c>
      <c r="O302" s="7" t="s">
        <v>81</v>
      </c>
      <c r="P302" s="7" t="s">
        <v>81</v>
      </c>
      <c r="Q302" s="6" t="s">
        <v>43</v>
      </c>
      <c r="R302" s="8" t="s">
        <v>1468</v>
      </c>
      <c r="S302" t="str">
        <f>HYPERLINK("https://docs.wto.org/imrd/directdoc.asp?DDFDocuments/t/G/TBTN26/PAN143.docx", "https://docs.wto.org/imrd/directdoc.asp?DDFDocuments/t/G/TBTN26/PAN143.docx")</f>
        <v>https://docs.wto.org/imrd/directdoc.asp?DDFDocuments/t/G/TBTN26/PAN143.docx</v>
      </c>
      <c r="T302" t="str">
        <f>HYPERLINK("https://docs.wto.org/imrd/directdoc.asp?DDFDocuments/u/G/TBTN26/PAN143.docx", "https://docs.wto.org/imrd/directdoc.asp?DDFDocuments/u/G/TBTN26/PAN143.docx")</f>
        <v>https://docs.wto.org/imrd/directdoc.asp?DDFDocuments/u/G/TBTN26/PAN143.docx</v>
      </c>
      <c r="U302" t="str">
        <f>HYPERLINK("https://docs.wto.org/imrd/directdoc.asp?DDFDocuments/v/G/TBTN26/PAN143.docx", "https://docs.wto.org/imrd/directdoc.asp?DDFDocuments/v/G/TBTN26/PAN143.docx")</f>
        <v>https://docs.wto.org/imrd/directdoc.asp?DDFDocuments/v/G/TBTN26/PAN143.docx</v>
      </c>
      <c r="V302" t="s">
        <v>45</v>
      </c>
      <c r="W302" t="s">
        <v>46</v>
      </c>
      <c r="X302" t="s">
        <v>46</v>
      </c>
      <c r="Y302" t="s">
        <v>46</v>
      </c>
      <c r="Z302" t="s">
        <v>46</v>
      </c>
      <c r="AA302" t="s">
        <v>46</v>
      </c>
      <c r="AB302" t="s">
        <v>46</v>
      </c>
      <c r="AC302" s="2" t="s">
        <v>1469</v>
      </c>
      <c r="AD302" t="s">
        <v>41</v>
      </c>
      <c r="AE302" t="s">
        <v>41</v>
      </c>
      <c r="AF302" t="s">
        <v>41</v>
      </c>
      <c r="AG302" t="s">
        <v>41</v>
      </c>
      <c r="AH302" t="s">
        <v>41</v>
      </c>
      <c r="AI302" s="2" t="s">
        <v>41</v>
      </c>
    </row>
    <row r="303" spans="1:35" ht="72.5" x14ac:dyDescent="0.35">
      <c r="A303" s="8" t="s">
        <v>1430</v>
      </c>
      <c r="B303" s="6" t="s">
        <v>176</v>
      </c>
      <c r="C303" s="7">
        <v>46029</v>
      </c>
      <c r="D303" s="9" t="str">
        <f>HYPERLINK("https://www.epingalert.org/en/Search?viewData= G/TBT/N/BDI/704, G/TBT/N/KEN/1968, G/TBT/N/RWA/1334, G/TBT/N/TZA/1484, G/TBT/N/UGA/2302"," G/TBT/N/BDI/704, G/TBT/N/KEN/1968, G/TBT/N/RWA/1334, G/TBT/N/TZA/1484, G/TBT/N/UGA/2302")</f>
        <v xml:space="preserve"> G/TBT/N/BDI/704, G/TBT/N/KEN/1968, G/TBT/N/RWA/1334, G/TBT/N/TZA/1484, G/TBT/N/UGA/2302</v>
      </c>
      <c r="E303" s="8" t="s">
        <v>1428</v>
      </c>
      <c r="F303" s="8" t="s">
        <v>1429</v>
      </c>
      <c r="H303" s="8" t="s">
        <v>1431</v>
      </c>
      <c r="I303" s="8" t="s">
        <v>1309</v>
      </c>
      <c r="J303" s="8" t="s">
        <v>1310</v>
      </c>
      <c r="K303" s="8" t="s">
        <v>41</v>
      </c>
      <c r="L303" s="8" t="s">
        <v>41</v>
      </c>
      <c r="M303" s="6"/>
      <c r="N303" s="7">
        <v>46089</v>
      </c>
      <c r="O303" s="7" t="s">
        <v>81</v>
      </c>
      <c r="P303" s="7" t="s">
        <v>81</v>
      </c>
      <c r="Q303" s="6" t="s">
        <v>43</v>
      </c>
      <c r="R303" s="8" t="s">
        <v>1432</v>
      </c>
      <c r="S303" t="str">
        <f>HYPERLINK("https://docs.wto.org/imrd/directdoc.asp?DDFDocuments/t/G/TBTN26/BDI704.docx", "https://docs.wto.org/imrd/directdoc.asp?DDFDocuments/t/G/TBTN26/BDI704.docx")</f>
        <v>https://docs.wto.org/imrd/directdoc.asp?DDFDocuments/t/G/TBTN26/BDI704.docx</v>
      </c>
      <c r="T303" t="str">
        <f>HYPERLINK("https://docs.wto.org/imrd/directdoc.asp?DDFDocuments/u/G/TBTN26/BDI704.docx", "https://docs.wto.org/imrd/directdoc.asp?DDFDocuments/u/G/TBTN26/BDI704.docx")</f>
        <v>https://docs.wto.org/imrd/directdoc.asp?DDFDocuments/u/G/TBTN26/BDI704.docx</v>
      </c>
      <c r="U303" t="str">
        <f>HYPERLINK("https://docs.wto.org/imrd/directdoc.asp?DDFDocuments/v/G/TBTN26/BDI704.docx", "https://docs.wto.org/imrd/directdoc.asp?DDFDocuments/v/G/TBTN26/BDI704.docx")</f>
        <v>https://docs.wto.org/imrd/directdoc.asp?DDFDocuments/v/G/TBTN26/BDI704.docx</v>
      </c>
      <c r="V303" t="s">
        <v>45</v>
      </c>
      <c r="W303" t="s">
        <v>46</v>
      </c>
      <c r="X303" t="s">
        <v>45</v>
      </c>
      <c r="Y303" t="s">
        <v>46</v>
      </c>
      <c r="Z303" t="s">
        <v>46</v>
      </c>
      <c r="AA303" t="s">
        <v>46</v>
      </c>
      <c r="AB303" t="s">
        <v>46</v>
      </c>
      <c r="AC303" s="2" t="s">
        <v>1433</v>
      </c>
      <c r="AD303" t="s">
        <v>41</v>
      </c>
      <c r="AE303" t="s">
        <v>41</v>
      </c>
      <c r="AF303" t="s">
        <v>41</v>
      </c>
      <c r="AG303" t="s">
        <v>41</v>
      </c>
      <c r="AH303" t="s">
        <v>41</v>
      </c>
      <c r="AI303" s="2" t="s">
        <v>41</v>
      </c>
    </row>
    <row r="304" spans="1:35" ht="203" x14ac:dyDescent="0.35">
      <c r="A304" s="8" t="s">
        <v>1472</v>
      </c>
      <c r="B304" s="6" t="s">
        <v>1293</v>
      </c>
      <c r="C304" s="7">
        <v>46029</v>
      </c>
      <c r="D304" s="9" t="str">
        <f>HYPERLINK("https://www.epingalert.org/en/Search?viewData= G/TBT/N/PAN/149"," G/TBT/N/PAN/149")</f>
        <v xml:space="preserve"> G/TBT/N/PAN/149</v>
      </c>
      <c r="E304" s="8" t="s">
        <v>1470</v>
      </c>
      <c r="F304" s="8" t="s">
        <v>1471</v>
      </c>
      <c r="H304" s="8" t="s">
        <v>41</v>
      </c>
      <c r="I304" s="8" t="s">
        <v>400</v>
      </c>
      <c r="J304" s="8" t="s">
        <v>120</v>
      </c>
      <c r="K304" s="8" t="s">
        <v>41</v>
      </c>
      <c r="L304" s="8" t="s">
        <v>80</v>
      </c>
      <c r="M304" s="6"/>
      <c r="N304" s="7">
        <v>46089</v>
      </c>
      <c r="O304" s="7" t="s">
        <v>81</v>
      </c>
      <c r="P304" s="7" t="s">
        <v>81</v>
      </c>
      <c r="Q304" s="6" t="s">
        <v>43</v>
      </c>
      <c r="R304" s="8" t="s">
        <v>1473</v>
      </c>
      <c r="S304" t="str">
        <f>HYPERLINK("https://docs.wto.org/imrd/directdoc.asp?DDFDocuments/t/G/TBTN26/PAN149.docx", "https://docs.wto.org/imrd/directdoc.asp?DDFDocuments/t/G/TBTN26/PAN149.docx")</f>
        <v>https://docs.wto.org/imrd/directdoc.asp?DDFDocuments/t/G/TBTN26/PAN149.docx</v>
      </c>
      <c r="T304" t="str">
        <f>HYPERLINK("https://docs.wto.org/imrd/directdoc.asp?DDFDocuments/u/G/TBTN26/PAN149.docx", "https://docs.wto.org/imrd/directdoc.asp?DDFDocuments/u/G/TBTN26/PAN149.docx")</f>
        <v>https://docs.wto.org/imrd/directdoc.asp?DDFDocuments/u/G/TBTN26/PAN149.docx</v>
      </c>
      <c r="U304" t="str">
        <f>HYPERLINK("https://docs.wto.org/imrd/directdoc.asp?DDFDocuments/v/G/TBTN26/PAN149.docx", "https://docs.wto.org/imrd/directdoc.asp?DDFDocuments/v/G/TBTN26/PAN149.docx")</f>
        <v>https://docs.wto.org/imrd/directdoc.asp?DDFDocuments/v/G/TBTN26/PAN149.docx</v>
      </c>
      <c r="V304" t="s">
        <v>46</v>
      </c>
      <c r="W304" t="s">
        <v>46</v>
      </c>
      <c r="X304" t="s">
        <v>45</v>
      </c>
      <c r="Y304" t="s">
        <v>46</v>
      </c>
      <c r="Z304" t="s">
        <v>46</v>
      </c>
      <c r="AA304" t="s">
        <v>46</v>
      </c>
      <c r="AB304" t="s">
        <v>46</v>
      </c>
      <c r="AC304" s="2" t="s">
        <v>1334</v>
      </c>
      <c r="AD304" t="s">
        <v>41</v>
      </c>
      <c r="AE304" t="s">
        <v>41</v>
      </c>
      <c r="AF304" t="s">
        <v>41</v>
      </c>
      <c r="AG304" t="s">
        <v>41</v>
      </c>
      <c r="AH304" t="s">
        <v>41</v>
      </c>
      <c r="AI304" s="2" t="s">
        <v>41</v>
      </c>
    </row>
    <row r="305" spans="1:35" ht="188.5" x14ac:dyDescent="0.35">
      <c r="A305" s="8" t="s">
        <v>1315</v>
      </c>
      <c r="B305" s="6" t="s">
        <v>176</v>
      </c>
      <c r="C305" s="7">
        <v>46029</v>
      </c>
      <c r="D305" s="9" t="str">
        <f>HYPERLINK("https://www.epingalert.org/en/Search?viewData= G/TBT/N/BDI/705, G/TBT/N/KEN/1969, G/TBT/N/RWA/1335, G/TBT/N/TZA/1485, G/TBT/N/UGA/2303"," G/TBT/N/BDI/705, G/TBT/N/KEN/1969, G/TBT/N/RWA/1335, G/TBT/N/TZA/1485, G/TBT/N/UGA/2303")</f>
        <v xml:space="preserve"> G/TBT/N/BDI/705, G/TBT/N/KEN/1969, G/TBT/N/RWA/1335, G/TBT/N/TZA/1485, G/TBT/N/UGA/2303</v>
      </c>
      <c r="E305" s="8" t="s">
        <v>1313</v>
      </c>
      <c r="F305" s="8" t="s">
        <v>1314</v>
      </c>
      <c r="H305" s="8" t="s">
        <v>815</v>
      </c>
      <c r="I305" s="8" t="s">
        <v>1309</v>
      </c>
      <c r="J305" s="8" t="s">
        <v>1316</v>
      </c>
      <c r="K305" s="8" t="s">
        <v>41</v>
      </c>
      <c r="L305" s="8" t="s">
        <v>41</v>
      </c>
      <c r="M305" s="6"/>
      <c r="N305" s="7">
        <v>46089</v>
      </c>
      <c r="O305" s="7" t="s">
        <v>81</v>
      </c>
      <c r="P305" s="7" t="s">
        <v>81</v>
      </c>
      <c r="Q305" s="6" t="s">
        <v>43</v>
      </c>
      <c r="R305" s="8" t="s">
        <v>1317</v>
      </c>
      <c r="S305" t="str">
        <f>HYPERLINK("https://docs.wto.org/imrd/directdoc.asp?DDFDocuments/t/G/TBTN26/BDI705.docx", "https://docs.wto.org/imrd/directdoc.asp?DDFDocuments/t/G/TBTN26/BDI705.docx")</f>
        <v>https://docs.wto.org/imrd/directdoc.asp?DDFDocuments/t/G/TBTN26/BDI705.docx</v>
      </c>
      <c r="T305" t="str">
        <f>HYPERLINK("https://docs.wto.org/imrd/directdoc.asp?DDFDocuments/u/G/TBTN26/BDI705.docx", "https://docs.wto.org/imrd/directdoc.asp?DDFDocuments/u/G/TBTN26/BDI705.docx")</f>
        <v>https://docs.wto.org/imrd/directdoc.asp?DDFDocuments/u/G/TBTN26/BDI705.docx</v>
      </c>
      <c r="U305" t="str">
        <f>HYPERLINK("https://docs.wto.org/imrd/directdoc.asp?DDFDocuments/v/G/TBTN26/BDI705.docx", "https://docs.wto.org/imrd/directdoc.asp?DDFDocuments/v/G/TBTN26/BDI705.docx")</f>
        <v>https://docs.wto.org/imrd/directdoc.asp?DDFDocuments/v/G/TBTN26/BDI705.docx</v>
      </c>
      <c r="V305" t="s">
        <v>45</v>
      </c>
      <c r="W305" t="s">
        <v>46</v>
      </c>
      <c r="X305" t="s">
        <v>45</v>
      </c>
      <c r="Y305" t="s">
        <v>46</v>
      </c>
      <c r="Z305" t="s">
        <v>46</v>
      </c>
      <c r="AA305" t="s">
        <v>46</v>
      </c>
      <c r="AB305" t="s">
        <v>46</v>
      </c>
      <c r="AC305" s="2" t="s">
        <v>1318</v>
      </c>
      <c r="AD305" t="s">
        <v>41</v>
      </c>
      <c r="AE305" t="s">
        <v>41</v>
      </c>
      <c r="AF305" t="s">
        <v>41</v>
      </c>
      <c r="AG305" t="s">
        <v>41</v>
      </c>
      <c r="AH305" t="s">
        <v>41</v>
      </c>
      <c r="AI305" s="2" t="s">
        <v>41</v>
      </c>
    </row>
    <row r="306" spans="1:35" ht="188.5" x14ac:dyDescent="0.35">
      <c r="A306" s="8" t="s">
        <v>1315</v>
      </c>
      <c r="B306" s="6" t="s">
        <v>96</v>
      </c>
      <c r="C306" s="7">
        <v>46029</v>
      </c>
      <c r="D306" s="9" t="str">
        <f>HYPERLINK("https://www.epingalert.org/en/Search?viewData= G/TBT/N/BDI/705, G/TBT/N/KEN/1969, G/TBT/N/RWA/1335, G/TBT/N/TZA/1485, G/TBT/N/UGA/2303"," G/TBT/N/BDI/705, G/TBT/N/KEN/1969, G/TBT/N/RWA/1335, G/TBT/N/TZA/1485, G/TBT/N/UGA/2303")</f>
        <v xml:space="preserve"> G/TBT/N/BDI/705, G/TBT/N/KEN/1969, G/TBT/N/RWA/1335, G/TBT/N/TZA/1485, G/TBT/N/UGA/2303</v>
      </c>
      <c r="E306" s="8" t="s">
        <v>1313</v>
      </c>
      <c r="F306" s="8" t="s">
        <v>1314</v>
      </c>
      <c r="H306" s="8" t="s">
        <v>815</v>
      </c>
      <c r="I306" s="8" t="s">
        <v>1309</v>
      </c>
      <c r="J306" s="8" t="s">
        <v>1316</v>
      </c>
      <c r="K306" s="8" t="s">
        <v>41</v>
      </c>
      <c r="L306" s="8" t="s">
        <v>41</v>
      </c>
      <c r="M306" s="6"/>
      <c r="N306" s="7">
        <v>46089</v>
      </c>
      <c r="O306" s="7" t="s">
        <v>81</v>
      </c>
      <c r="P306" s="7" t="s">
        <v>81</v>
      </c>
      <c r="Q306" s="6" t="s">
        <v>43</v>
      </c>
      <c r="R306" s="8" t="s">
        <v>1317</v>
      </c>
      <c r="S306" t="str">
        <f>HYPERLINK("https://docs.wto.org/imrd/directdoc.asp?DDFDocuments/t/G/TBTN26/BDI705.docx", "https://docs.wto.org/imrd/directdoc.asp?DDFDocuments/t/G/TBTN26/BDI705.docx")</f>
        <v>https://docs.wto.org/imrd/directdoc.asp?DDFDocuments/t/G/TBTN26/BDI705.docx</v>
      </c>
      <c r="T306" t="str">
        <f>HYPERLINK("https://docs.wto.org/imrd/directdoc.asp?DDFDocuments/u/G/TBTN26/BDI705.docx", "https://docs.wto.org/imrd/directdoc.asp?DDFDocuments/u/G/TBTN26/BDI705.docx")</f>
        <v>https://docs.wto.org/imrd/directdoc.asp?DDFDocuments/u/G/TBTN26/BDI705.docx</v>
      </c>
      <c r="U306" t="str">
        <f>HYPERLINK("https://docs.wto.org/imrd/directdoc.asp?DDFDocuments/v/G/TBTN26/BDI705.docx", "https://docs.wto.org/imrd/directdoc.asp?DDFDocuments/v/G/TBTN26/BDI705.docx")</f>
        <v>https://docs.wto.org/imrd/directdoc.asp?DDFDocuments/v/G/TBTN26/BDI705.docx</v>
      </c>
      <c r="V306" t="s">
        <v>45</v>
      </c>
      <c r="W306" t="s">
        <v>46</v>
      </c>
      <c r="X306" t="s">
        <v>45</v>
      </c>
      <c r="Y306" t="s">
        <v>46</v>
      </c>
      <c r="Z306" t="s">
        <v>46</v>
      </c>
      <c r="AA306" t="s">
        <v>46</v>
      </c>
      <c r="AB306" t="s">
        <v>46</v>
      </c>
      <c r="AC306" s="2" t="s">
        <v>1318</v>
      </c>
      <c r="AD306" t="s">
        <v>41</v>
      </c>
      <c r="AE306" t="s">
        <v>41</v>
      </c>
      <c r="AF306" t="s">
        <v>41</v>
      </c>
      <c r="AG306" t="s">
        <v>41</v>
      </c>
      <c r="AH306" t="s">
        <v>41</v>
      </c>
      <c r="AI306" s="2" t="s">
        <v>41</v>
      </c>
    </row>
    <row r="307" spans="1:35" ht="188.5" x14ac:dyDescent="0.35">
      <c r="A307" s="8" t="s">
        <v>1315</v>
      </c>
      <c r="B307" s="6" t="s">
        <v>157</v>
      </c>
      <c r="C307" s="7">
        <v>46029</v>
      </c>
      <c r="D307" s="9" t="str">
        <f>HYPERLINK("https://www.epingalert.org/en/Search?viewData= G/TBT/N/BDI/705, G/TBT/N/KEN/1969, G/TBT/N/RWA/1335, G/TBT/N/TZA/1485, G/TBT/N/UGA/2303"," G/TBT/N/BDI/705, G/TBT/N/KEN/1969, G/TBT/N/RWA/1335, G/TBT/N/TZA/1485, G/TBT/N/UGA/2303")</f>
        <v xml:space="preserve"> G/TBT/N/BDI/705, G/TBT/N/KEN/1969, G/TBT/N/RWA/1335, G/TBT/N/TZA/1485, G/TBT/N/UGA/2303</v>
      </c>
      <c r="E307" s="8" t="s">
        <v>1313</v>
      </c>
      <c r="F307" s="8" t="s">
        <v>1314</v>
      </c>
      <c r="H307" s="8" t="s">
        <v>815</v>
      </c>
      <c r="I307" s="8" t="s">
        <v>1309</v>
      </c>
      <c r="J307" s="8" t="s">
        <v>1316</v>
      </c>
      <c r="K307" s="8" t="s">
        <v>41</v>
      </c>
      <c r="L307" s="8" t="s">
        <v>41</v>
      </c>
      <c r="M307" s="6"/>
      <c r="N307" s="7">
        <v>46089</v>
      </c>
      <c r="O307" s="7" t="s">
        <v>81</v>
      </c>
      <c r="P307" s="7" t="s">
        <v>81</v>
      </c>
      <c r="Q307" s="6" t="s">
        <v>43</v>
      </c>
      <c r="R307" s="8" t="s">
        <v>1317</v>
      </c>
      <c r="S307" t="str">
        <f>HYPERLINK("https://docs.wto.org/imrd/directdoc.asp?DDFDocuments/t/G/TBTN26/BDI705.docx", "https://docs.wto.org/imrd/directdoc.asp?DDFDocuments/t/G/TBTN26/BDI705.docx")</f>
        <v>https://docs.wto.org/imrd/directdoc.asp?DDFDocuments/t/G/TBTN26/BDI705.docx</v>
      </c>
      <c r="T307" t="str">
        <f>HYPERLINK("https://docs.wto.org/imrd/directdoc.asp?DDFDocuments/u/G/TBTN26/BDI705.docx", "https://docs.wto.org/imrd/directdoc.asp?DDFDocuments/u/G/TBTN26/BDI705.docx")</f>
        <v>https://docs.wto.org/imrd/directdoc.asp?DDFDocuments/u/G/TBTN26/BDI705.docx</v>
      </c>
      <c r="U307" t="str">
        <f>HYPERLINK("https://docs.wto.org/imrd/directdoc.asp?DDFDocuments/v/G/TBTN26/BDI705.docx", "https://docs.wto.org/imrd/directdoc.asp?DDFDocuments/v/G/TBTN26/BDI705.docx")</f>
        <v>https://docs.wto.org/imrd/directdoc.asp?DDFDocuments/v/G/TBTN26/BDI705.docx</v>
      </c>
      <c r="V307" t="s">
        <v>45</v>
      </c>
      <c r="W307" t="s">
        <v>46</v>
      </c>
      <c r="X307" t="s">
        <v>45</v>
      </c>
      <c r="Y307" t="s">
        <v>46</v>
      </c>
      <c r="Z307" t="s">
        <v>46</v>
      </c>
      <c r="AA307" t="s">
        <v>46</v>
      </c>
      <c r="AB307" t="s">
        <v>46</v>
      </c>
      <c r="AC307" s="2" t="s">
        <v>1318</v>
      </c>
      <c r="AD307" t="s">
        <v>41</v>
      </c>
      <c r="AE307" t="s">
        <v>41</v>
      </c>
      <c r="AF307" t="s">
        <v>41</v>
      </c>
      <c r="AG307" t="s">
        <v>41</v>
      </c>
      <c r="AH307" t="s">
        <v>41</v>
      </c>
      <c r="AI307" s="2" t="s">
        <v>41</v>
      </c>
    </row>
    <row r="308" spans="1:35" ht="87" x14ac:dyDescent="0.35">
      <c r="A308" s="8" t="s">
        <v>1366</v>
      </c>
      <c r="B308" s="6" t="s">
        <v>212</v>
      </c>
      <c r="C308" s="7">
        <v>46029</v>
      </c>
      <c r="D308" s="9" t="str">
        <f>HYPERLINK("https://www.epingalert.org/en/Search?viewData= G/TBT/N/BDI/703, G/TBT/N/KEN/1967, G/TBT/N/RWA/1333, G/TBT/N/TZA/1483, G/TBT/N/UGA/2301"," G/TBT/N/BDI/703, G/TBT/N/KEN/1967, G/TBT/N/RWA/1333, G/TBT/N/TZA/1483, G/TBT/N/UGA/2301")</f>
        <v xml:space="preserve"> G/TBT/N/BDI/703, G/TBT/N/KEN/1967, G/TBT/N/RWA/1333, G/TBT/N/TZA/1483, G/TBT/N/UGA/2301</v>
      </c>
      <c r="E308" s="8" t="s">
        <v>1364</v>
      </c>
      <c r="F308" s="8" t="s">
        <v>1365</v>
      </c>
      <c r="H308" s="8" t="s">
        <v>1367</v>
      </c>
      <c r="I308" s="8" t="s">
        <v>1309</v>
      </c>
      <c r="J308" s="8" t="s">
        <v>1310</v>
      </c>
      <c r="K308" s="8" t="s">
        <v>41</v>
      </c>
      <c r="L308" s="8" t="s">
        <v>41</v>
      </c>
      <c r="M308" s="6"/>
      <c r="N308" s="7">
        <v>46089</v>
      </c>
      <c r="O308" s="7" t="s">
        <v>81</v>
      </c>
      <c r="P308" s="7" t="s">
        <v>81</v>
      </c>
      <c r="Q308" s="6" t="s">
        <v>43</v>
      </c>
      <c r="R308" s="8" t="s">
        <v>1368</v>
      </c>
      <c r="S308" t="str">
        <f>HYPERLINK("https://docs.wto.org/imrd/directdoc.asp?DDFDocuments/t/G/TBTN26/BDI703.docx", "https://docs.wto.org/imrd/directdoc.asp?DDFDocuments/t/G/TBTN26/BDI703.docx")</f>
        <v>https://docs.wto.org/imrd/directdoc.asp?DDFDocuments/t/G/TBTN26/BDI703.docx</v>
      </c>
      <c r="T308" t="str">
        <f>HYPERLINK("https://docs.wto.org/imrd/directdoc.asp?DDFDocuments/u/G/TBTN26/BDI703.docx", "https://docs.wto.org/imrd/directdoc.asp?DDFDocuments/u/G/TBTN26/BDI703.docx")</f>
        <v>https://docs.wto.org/imrd/directdoc.asp?DDFDocuments/u/G/TBTN26/BDI703.docx</v>
      </c>
      <c r="U308" t="str">
        <f>HYPERLINK("https://docs.wto.org/imrd/directdoc.asp?DDFDocuments/v/G/TBTN26/BDI703.docx", "https://docs.wto.org/imrd/directdoc.asp?DDFDocuments/v/G/TBTN26/BDI703.docx")</f>
        <v>https://docs.wto.org/imrd/directdoc.asp?DDFDocuments/v/G/TBTN26/BDI703.docx</v>
      </c>
      <c r="V308" t="s">
        <v>45</v>
      </c>
      <c r="W308" t="s">
        <v>46</v>
      </c>
      <c r="X308" t="s">
        <v>45</v>
      </c>
      <c r="Y308" t="s">
        <v>46</v>
      </c>
      <c r="Z308" t="s">
        <v>46</v>
      </c>
      <c r="AA308" t="s">
        <v>46</v>
      </c>
      <c r="AB308" t="s">
        <v>46</v>
      </c>
      <c r="AC308" s="2" t="s">
        <v>1369</v>
      </c>
      <c r="AD308" t="s">
        <v>41</v>
      </c>
      <c r="AE308" t="s">
        <v>41</v>
      </c>
      <c r="AF308" t="s">
        <v>41</v>
      </c>
      <c r="AG308" t="s">
        <v>41</v>
      </c>
      <c r="AH308" t="s">
        <v>41</v>
      </c>
      <c r="AI308" s="2" t="s">
        <v>41</v>
      </c>
    </row>
    <row r="309" spans="1:35" ht="203" x14ac:dyDescent="0.35">
      <c r="A309" s="8" t="s">
        <v>1476</v>
      </c>
      <c r="B309" s="6" t="s">
        <v>623</v>
      </c>
      <c r="C309" s="7">
        <v>46029</v>
      </c>
      <c r="D309" s="9" t="str">
        <f>HYPERLINK("https://www.epingalert.org/en/Search?viewData= G/TBT/N/VNM/390"," G/TBT/N/VNM/390")</f>
        <v xml:space="preserve"> G/TBT/N/VNM/390</v>
      </c>
      <c r="E309" s="8" t="s">
        <v>1474</v>
      </c>
      <c r="F309" s="8" t="s">
        <v>1475</v>
      </c>
      <c r="H309" s="8" t="s">
        <v>1477</v>
      </c>
      <c r="I309" s="8" t="s">
        <v>1478</v>
      </c>
      <c r="J309" s="8" t="s">
        <v>61</v>
      </c>
      <c r="K309" s="8" t="s">
        <v>41</v>
      </c>
      <c r="L309" s="8" t="s">
        <v>41</v>
      </c>
      <c r="M309" s="6"/>
      <c r="N309" s="7">
        <v>46089</v>
      </c>
      <c r="O309" s="7">
        <v>46296</v>
      </c>
      <c r="P309" s="7">
        <v>46508</v>
      </c>
      <c r="Q309" s="6" t="s">
        <v>43</v>
      </c>
      <c r="R309" s="8" t="s">
        <v>1479</v>
      </c>
      <c r="S309" t="str">
        <f>HYPERLINK("https://docs.wto.org/imrd/directdoc.asp?DDFDocuments/t/G/TBTN26/VNM390.docx", "https://docs.wto.org/imrd/directdoc.asp?DDFDocuments/t/G/TBTN26/VNM390.docx")</f>
        <v>https://docs.wto.org/imrd/directdoc.asp?DDFDocuments/t/G/TBTN26/VNM390.docx</v>
      </c>
      <c r="T309" t="str">
        <f>HYPERLINK("https://docs.wto.org/imrd/directdoc.asp?DDFDocuments/u/G/TBTN26/VNM390.docx", "https://docs.wto.org/imrd/directdoc.asp?DDFDocuments/u/G/TBTN26/VNM390.docx")</f>
        <v>https://docs.wto.org/imrd/directdoc.asp?DDFDocuments/u/G/TBTN26/VNM390.docx</v>
      </c>
      <c r="U309" t="str">
        <f>HYPERLINK("https://docs.wto.org/imrd/directdoc.asp?DDFDocuments/v/G/TBTN26/VNM390.docx", "https://docs.wto.org/imrd/directdoc.asp?DDFDocuments/v/G/TBTN26/VNM390.docx")</f>
        <v>https://docs.wto.org/imrd/directdoc.asp?DDFDocuments/v/G/TBTN26/VNM390.docx</v>
      </c>
      <c r="V309" t="s">
        <v>45</v>
      </c>
      <c r="W309" t="s">
        <v>46</v>
      </c>
      <c r="X309" t="s">
        <v>46</v>
      </c>
      <c r="Y309" t="s">
        <v>46</v>
      </c>
      <c r="Z309" t="s">
        <v>46</v>
      </c>
      <c r="AA309" t="s">
        <v>46</v>
      </c>
      <c r="AB309" t="s">
        <v>46</v>
      </c>
      <c r="AC309" s="2" t="s">
        <v>1480</v>
      </c>
      <c r="AD309" t="s">
        <v>41</v>
      </c>
      <c r="AE309" t="s">
        <v>41</v>
      </c>
      <c r="AF309" t="s">
        <v>41</v>
      </c>
      <c r="AG309" t="s">
        <v>41</v>
      </c>
      <c r="AH309" t="s">
        <v>41</v>
      </c>
      <c r="AI309" s="2" t="s">
        <v>41</v>
      </c>
    </row>
    <row r="310" spans="1:35" ht="72.5" x14ac:dyDescent="0.35">
      <c r="A310" s="8" t="s">
        <v>1430</v>
      </c>
      <c r="B310" s="6" t="s">
        <v>157</v>
      </c>
      <c r="C310" s="7">
        <v>46029</v>
      </c>
      <c r="D310" s="9" t="str">
        <f>HYPERLINK("https://www.epingalert.org/en/Search?viewData= G/TBT/N/BDI/704, G/TBT/N/KEN/1968, G/TBT/N/RWA/1334, G/TBT/N/TZA/1484, G/TBT/N/UGA/2302"," G/TBT/N/BDI/704, G/TBT/N/KEN/1968, G/TBT/N/RWA/1334, G/TBT/N/TZA/1484, G/TBT/N/UGA/2302")</f>
        <v xml:space="preserve"> G/TBT/N/BDI/704, G/TBT/N/KEN/1968, G/TBT/N/RWA/1334, G/TBT/N/TZA/1484, G/TBT/N/UGA/2302</v>
      </c>
      <c r="E310" s="8" t="s">
        <v>1428</v>
      </c>
      <c r="F310" s="8" t="s">
        <v>1429</v>
      </c>
      <c r="H310" s="8" t="s">
        <v>1431</v>
      </c>
      <c r="I310" s="8" t="s">
        <v>1309</v>
      </c>
      <c r="J310" s="8" t="s">
        <v>1310</v>
      </c>
      <c r="K310" s="8" t="s">
        <v>41</v>
      </c>
      <c r="L310" s="8" t="s">
        <v>41</v>
      </c>
      <c r="M310" s="6"/>
      <c r="N310" s="7">
        <v>46089</v>
      </c>
      <c r="O310" s="7" t="s">
        <v>81</v>
      </c>
      <c r="P310" s="7" t="s">
        <v>81</v>
      </c>
      <c r="Q310" s="6" t="s">
        <v>43</v>
      </c>
      <c r="R310" s="8" t="s">
        <v>1432</v>
      </c>
      <c r="S310" t="str">
        <f>HYPERLINK("https://docs.wto.org/imrd/directdoc.asp?DDFDocuments/t/G/TBTN26/BDI704.docx", "https://docs.wto.org/imrd/directdoc.asp?DDFDocuments/t/G/TBTN26/BDI704.docx")</f>
        <v>https://docs.wto.org/imrd/directdoc.asp?DDFDocuments/t/G/TBTN26/BDI704.docx</v>
      </c>
      <c r="T310" t="str">
        <f>HYPERLINK("https://docs.wto.org/imrd/directdoc.asp?DDFDocuments/u/G/TBTN26/BDI704.docx", "https://docs.wto.org/imrd/directdoc.asp?DDFDocuments/u/G/TBTN26/BDI704.docx")</f>
        <v>https://docs.wto.org/imrd/directdoc.asp?DDFDocuments/u/G/TBTN26/BDI704.docx</v>
      </c>
      <c r="U310" t="str">
        <f>HYPERLINK("https://docs.wto.org/imrd/directdoc.asp?DDFDocuments/v/G/TBTN26/BDI704.docx", "https://docs.wto.org/imrd/directdoc.asp?DDFDocuments/v/G/TBTN26/BDI704.docx")</f>
        <v>https://docs.wto.org/imrd/directdoc.asp?DDFDocuments/v/G/TBTN26/BDI704.docx</v>
      </c>
      <c r="V310" t="s">
        <v>45</v>
      </c>
      <c r="W310" t="s">
        <v>46</v>
      </c>
      <c r="X310" t="s">
        <v>45</v>
      </c>
      <c r="Y310" t="s">
        <v>46</v>
      </c>
      <c r="Z310" t="s">
        <v>46</v>
      </c>
      <c r="AA310" t="s">
        <v>46</v>
      </c>
      <c r="AB310" t="s">
        <v>46</v>
      </c>
      <c r="AC310" s="2" t="s">
        <v>1433</v>
      </c>
      <c r="AD310" t="s">
        <v>41</v>
      </c>
      <c r="AE310" t="s">
        <v>41</v>
      </c>
      <c r="AF310" t="s">
        <v>41</v>
      </c>
      <c r="AG310" t="s">
        <v>41</v>
      </c>
      <c r="AH310" t="s">
        <v>41</v>
      </c>
      <c r="AI310" s="2" t="s">
        <v>41</v>
      </c>
    </row>
    <row r="311" spans="1:35" ht="87" x14ac:dyDescent="0.35">
      <c r="A311" s="8" t="s">
        <v>1484</v>
      </c>
      <c r="B311" s="6" t="s">
        <v>1481</v>
      </c>
      <c r="C311" s="7">
        <v>46028</v>
      </c>
      <c r="D311" s="9" t="str">
        <f>HYPERLINK("https://www.epingalert.org/en/Search?viewData= G/TBT/N/EGY/569"," G/TBT/N/EGY/569")</f>
        <v xml:space="preserve"> G/TBT/N/EGY/569</v>
      </c>
      <c r="E311" s="8" t="s">
        <v>1482</v>
      </c>
      <c r="F311" s="8" t="s">
        <v>1483</v>
      </c>
      <c r="H311" s="8" t="s">
        <v>41</v>
      </c>
      <c r="I311" s="8" t="s">
        <v>1485</v>
      </c>
      <c r="J311" s="8" t="s">
        <v>153</v>
      </c>
      <c r="K311" s="8" t="s">
        <v>1486</v>
      </c>
      <c r="L311" s="8" t="s">
        <v>102</v>
      </c>
      <c r="M311" s="6"/>
      <c r="N311" s="7">
        <v>46088</v>
      </c>
      <c r="O311" s="7" t="s">
        <v>81</v>
      </c>
      <c r="P311" s="7" t="s">
        <v>81</v>
      </c>
      <c r="Q311" s="6" t="s">
        <v>43</v>
      </c>
      <c r="R311" s="6"/>
      <c r="S311" t="str">
        <f>HYPERLINK("https://docs.wto.org/imrd/directdoc.asp?DDFDocuments/t/G/TBTN26/EGY569.docx", "https://docs.wto.org/imrd/directdoc.asp?DDFDocuments/t/G/TBTN26/EGY569.docx")</f>
        <v>https://docs.wto.org/imrd/directdoc.asp?DDFDocuments/t/G/TBTN26/EGY569.docx</v>
      </c>
      <c r="T311" t="str">
        <f>HYPERLINK("https://docs.wto.org/imrd/directdoc.asp?DDFDocuments/u/G/TBTN26/EGY569.docx", "https://docs.wto.org/imrd/directdoc.asp?DDFDocuments/u/G/TBTN26/EGY569.docx")</f>
        <v>https://docs.wto.org/imrd/directdoc.asp?DDFDocuments/u/G/TBTN26/EGY569.docx</v>
      </c>
      <c r="U311" t="str">
        <f>HYPERLINK("https://docs.wto.org/imrd/directdoc.asp?DDFDocuments/v/G/TBTN26/EGY569.docx", "https://docs.wto.org/imrd/directdoc.asp?DDFDocuments/v/G/TBTN26/EGY569.docx")</f>
        <v>https://docs.wto.org/imrd/directdoc.asp?DDFDocuments/v/G/TBTN26/EGY569.docx</v>
      </c>
      <c r="V311" t="s">
        <v>45</v>
      </c>
      <c r="W311" t="s">
        <v>46</v>
      </c>
      <c r="X311" t="s">
        <v>46</v>
      </c>
      <c r="Y311" t="s">
        <v>46</v>
      </c>
      <c r="Z311" t="s">
        <v>46</v>
      </c>
      <c r="AA311" t="s">
        <v>46</v>
      </c>
      <c r="AB311" t="s">
        <v>46</v>
      </c>
      <c r="AC311" s="2" t="s">
        <v>1487</v>
      </c>
      <c r="AD311" t="s">
        <v>41</v>
      </c>
      <c r="AE311" t="s">
        <v>41</v>
      </c>
      <c r="AF311" t="s">
        <v>41</v>
      </c>
      <c r="AG311" t="s">
        <v>41</v>
      </c>
      <c r="AH311" t="s">
        <v>41</v>
      </c>
      <c r="AI311" s="2" t="s">
        <v>41</v>
      </c>
    </row>
    <row r="312" spans="1:35" ht="217.5" x14ac:dyDescent="0.35">
      <c r="A312" s="8" t="s">
        <v>1360</v>
      </c>
      <c r="B312" s="6" t="s">
        <v>1293</v>
      </c>
      <c r="C312" s="7">
        <v>46028</v>
      </c>
      <c r="D312" s="9" t="str">
        <f>HYPERLINK("https://www.epingalert.org/en/Search?viewData= G/TBT/N/PAN/141"," G/TBT/N/PAN/141")</f>
        <v xml:space="preserve"> G/TBT/N/PAN/141</v>
      </c>
      <c r="E312" s="8" t="s">
        <v>1488</v>
      </c>
      <c r="F312" s="8" t="s">
        <v>1489</v>
      </c>
      <c r="H312" s="8" t="s">
        <v>41</v>
      </c>
      <c r="I312" s="8" t="s">
        <v>1361</v>
      </c>
      <c r="J312" s="8" t="s">
        <v>120</v>
      </c>
      <c r="K312" s="8" t="s">
        <v>41</v>
      </c>
      <c r="L312" s="8" t="s">
        <v>80</v>
      </c>
      <c r="M312" s="6"/>
      <c r="N312" s="7">
        <v>46088</v>
      </c>
      <c r="O312" s="7" t="s">
        <v>81</v>
      </c>
      <c r="P312" s="7" t="s">
        <v>81</v>
      </c>
      <c r="Q312" s="6" t="s">
        <v>43</v>
      </c>
      <c r="R312" s="8" t="s">
        <v>1490</v>
      </c>
      <c r="S312" t="str">
        <f>HYPERLINK("https://docs.wto.org/imrd/directdoc.asp?DDFDocuments/t/G/TBTN26/PAN141.docx", "https://docs.wto.org/imrd/directdoc.asp?DDFDocuments/t/G/TBTN26/PAN141.docx")</f>
        <v>https://docs.wto.org/imrd/directdoc.asp?DDFDocuments/t/G/TBTN26/PAN141.docx</v>
      </c>
      <c r="T312" t="str">
        <f>HYPERLINK("https://docs.wto.org/imrd/directdoc.asp?DDFDocuments/u/G/TBTN26/PAN141.docx", "https://docs.wto.org/imrd/directdoc.asp?DDFDocuments/u/G/TBTN26/PAN141.docx")</f>
        <v>https://docs.wto.org/imrd/directdoc.asp?DDFDocuments/u/G/TBTN26/PAN141.docx</v>
      </c>
      <c r="U312" t="str">
        <f>HYPERLINK("https://docs.wto.org/imrd/directdoc.asp?DDFDocuments/v/G/TBTN26/PAN141.docx", "https://docs.wto.org/imrd/directdoc.asp?DDFDocuments/v/G/TBTN26/PAN141.docx")</f>
        <v>https://docs.wto.org/imrd/directdoc.asp?DDFDocuments/v/G/TBTN26/PAN141.docx</v>
      </c>
      <c r="V312" t="s">
        <v>45</v>
      </c>
      <c r="W312" t="s">
        <v>46</v>
      </c>
      <c r="X312" t="s">
        <v>46</v>
      </c>
      <c r="Y312" t="s">
        <v>46</v>
      </c>
      <c r="Z312" t="s">
        <v>46</v>
      </c>
      <c r="AA312" t="s">
        <v>46</v>
      </c>
      <c r="AB312" t="s">
        <v>46</v>
      </c>
      <c r="AC312" s="2" t="s">
        <v>1491</v>
      </c>
      <c r="AD312" t="s">
        <v>41</v>
      </c>
      <c r="AE312" t="s">
        <v>41</v>
      </c>
      <c r="AF312" t="s">
        <v>41</v>
      </c>
      <c r="AG312" t="s">
        <v>41</v>
      </c>
      <c r="AH312" t="s">
        <v>41</v>
      </c>
      <c r="AI312" s="2" t="s">
        <v>41</v>
      </c>
    </row>
    <row r="313" spans="1:35" ht="391.5" x14ac:dyDescent="0.35">
      <c r="A313" s="8" t="s">
        <v>1494</v>
      </c>
      <c r="B313" s="6" t="s">
        <v>96</v>
      </c>
      <c r="C313" s="7">
        <v>46028</v>
      </c>
      <c r="D313" s="9" t="str">
        <f>HYPERLINK("https://www.epingalert.org/en/Search?viewData= G/TBT/N/BDI/701, G/TBT/N/KEN/1965, G/TBT/N/RWA/1331, G/TBT/N/TZA/1481, G/TBT/N/UGA/2299"," G/TBT/N/BDI/701, G/TBT/N/KEN/1965, G/TBT/N/RWA/1331, G/TBT/N/TZA/1481, G/TBT/N/UGA/2299")</f>
        <v xml:space="preserve"> G/TBT/N/BDI/701, G/TBT/N/KEN/1965, G/TBT/N/RWA/1331, G/TBT/N/TZA/1481, G/TBT/N/UGA/2299</v>
      </c>
      <c r="E313" s="8" t="s">
        <v>1492</v>
      </c>
      <c r="F313" s="8" t="s">
        <v>1493</v>
      </c>
      <c r="H313" s="8" t="s">
        <v>1495</v>
      </c>
      <c r="I313" s="8" t="s">
        <v>1496</v>
      </c>
      <c r="J313" s="8" t="s">
        <v>520</v>
      </c>
      <c r="K313" s="8" t="s">
        <v>41</v>
      </c>
      <c r="L313" s="8" t="s">
        <v>80</v>
      </c>
      <c r="M313" s="6"/>
      <c r="N313" s="7">
        <v>46088</v>
      </c>
      <c r="O313" s="7" t="s">
        <v>81</v>
      </c>
      <c r="P313" s="7" t="s">
        <v>82</v>
      </c>
      <c r="Q313" s="6" t="s">
        <v>43</v>
      </c>
      <c r="R313" s="8" t="s">
        <v>1497</v>
      </c>
      <c r="S313" t="str">
        <f>HYPERLINK("https://docs.wto.org/imrd/directdoc.asp?DDFDocuments/t/G/TBTN26/BDI701.docx", "https://docs.wto.org/imrd/directdoc.asp?DDFDocuments/t/G/TBTN26/BDI701.docx")</f>
        <v>https://docs.wto.org/imrd/directdoc.asp?DDFDocuments/t/G/TBTN26/BDI701.docx</v>
      </c>
      <c r="T313" t="str">
        <f>HYPERLINK("https://docs.wto.org/imrd/directdoc.asp?DDFDocuments/u/G/TBTN26/BDI701.docx", "https://docs.wto.org/imrd/directdoc.asp?DDFDocuments/u/G/TBTN26/BDI701.docx")</f>
        <v>https://docs.wto.org/imrd/directdoc.asp?DDFDocuments/u/G/TBTN26/BDI701.docx</v>
      </c>
      <c r="U313" t="str">
        <f>HYPERLINK("https://docs.wto.org/imrd/directdoc.asp?DDFDocuments/v/G/TBTN26/BDI701.docx", "https://docs.wto.org/imrd/directdoc.asp?DDFDocuments/v/G/TBTN26/BDI701.docx")</f>
        <v>https://docs.wto.org/imrd/directdoc.asp?DDFDocuments/v/G/TBTN26/BDI701.docx</v>
      </c>
      <c r="V313" t="s">
        <v>45</v>
      </c>
      <c r="W313" t="s">
        <v>46</v>
      </c>
      <c r="X313" t="s">
        <v>46</v>
      </c>
      <c r="Y313" t="s">
        <v>46</v>
      </c>
      <c r="Z313" t="s">
        <v>46</v>
      </c>
      <c r="AA313" t="s">
        <v>46</v>
      </c>
      <c r="AB313" t="s">
        <v>46</v>
      </c>
      <c r="AC313" s="2" t="s">
        <v>1498</v>
      </c>
      <c r="AD313" t="s">
        <v>41</v>
      </c>
      <c r="AE313" t="s">
        <v>41</v>
      </c>
      <c r="AF313" t="s">
        <v>41</v>
      </c>
      <c r="AG313" t="s">
        <v>41</v>
      </c>
      <c r="AH313" t="s">
        <v>41</v>
      </c>
      <c r="AI313" s="2" t="s">
        <v>41</v>
      </c>
    </row>
    <row r="314" spans="1:35" ht="58" x14ac:dyDescent="0.35">
      <c r="A314" s="8" t="s">
        <v>1501</v>
      </c>
      <c r="B314" s="6" t="s">
        <v>157</v>
      </c>
      <c r="C314" s="7">
        <v>46028</v>
      </c>
      <c r="D314" s="9" t="str">
        <f>HYPERLINK("https://www.epingalert.org/en/Search?viewData= G/TBT/N/TZA/1474"," G/TBT/N/TZA/1474")</f>
        <v xml:space="preserve"> G/TBT/N/TZA/1474</v>
      </c>
      <c r="E314" s="8" t="s">
        <v>1499</v>
      </c>
      <c r="F314" s="8" t="s">
        <v>1500</v>
      </c>
      <c r="H314" s="8" t="s">
        <v>1502</v>
      </c>
      <c r="I314" s="8" t="s">
        <v>1503</v>
      </c>
      <c r="J314" s="8" t="s">
        <v>945</v>
      </c>
      <c r="K314" s="8" t="s">
        <v>41</v>
      </c>
      <c r="L314" s="8" t="s">
        <v>41</v>
      </c>
      <c r="M314" s="6"/>
      <c r="N314" s="7">
        <v>46088</v>
      </c>
      <c r="O314" s="7" t="s">
        <v>81</v>
      </c>
      <c r="P314" s="7" t="s">
        <v>81</v>
      </c>
      <c r="Q314" s="6" t="s">
        <v>43</v>
      </c>
      <c r="R314" s="8" t="s">
        <v>1504</v>
      </c>
      <c r="S314" t="str">
        <f>HYPERLINK("https://docs.wto.org/imrd/directdoc.asp?DDFDocuments/t/G/TBTN26/TZA1474.docx", "https://docs.wto.org/imrd/directdoc.asp?DDFDocuments/t/G/TBTN26/TZA1474.docx")</f>
        <v>https://docs.wto.org/imrd/directdoc.asp?DDFDocuments/t/G/TBTN26/TZA1474.docx</v>
      </c>
      <c r="T314" t="str">
        <f>HYPERLINK("https://docs.wto.org/imrd/directdoc.asp?DDFDocuments/u/G/TBTN26/TZA1474.docx", "https://docs.wto.org/imrd/directdoc.asp?DDFDocuments/u/G/TBTN26/TZA1474.docx")</f>
        <v>https://docs.wto.org/imrd/directdoc.asp?DDFDocuments/u/G/TBTN26/TZA1474.docx</v>
      </c>
      <c r="U314" t="str">
        <f>HYPERLINK("https://docs.wto.org/imrd/directdoc.asp?DDFDocuments/v/G/TBTN26/TZA1474.docx", "https://docs.wto.org/imrd/directdoc.asp?DDFDocuments/v/G/TBTN26/TZA1474.docx")</f>
        <v>https://docs.wto.org/imrd/directdoc.asp?DDFDocuments/v/G/TBTN26/TZA1474.docx</v>
      </c>
      <c r="V314" t="s">
        <v>45</v>
      </c>
      <c r="W314" t="s">
        <v>46</v>
      </c>
      <c r="X314" t="s">
        <v>46</v>
      </c>
      <c r="Y314" t="s">
        <v>46</v>
      </c>
      <c r="Z314" t="s">
        <v>46</v>
      </c>
      <c r="AA314" t="s">
        <v>46</v>
      </c>
      <c r="AB314" t="s">
        <v>46</v>
      </c>
      <c r="AC314" s="2" t="s">
        <v>1505</v>
      </c>
      <c r="AD314" t="s">
        <v>41</v>
      </c>
      <c r="AE314" t="s">
        <v>41</v>
      </c>
      <c r="AF314" t="s">
        <v>41</v>
      </c>
      <c r="AG314" t="s">
        <v>41</v>
      </c>
      <c r="AH314" t="s">
        <v>41</v>
      </c>
      <c r="AI314" s="2" t="s">
        <v>41</v>
      </c>
    </row>
    <row r="315" spans="1:35" ht="58" x14ac:dyDescent="0.35">
      <c r="A315" s="8" t="s">
        <v>1087</v>
      </c>
      <c r="B315" s="6" t="s">
        <v>167</v>
      </c>
      <c r="C315" s="7">
        <v>46028</v>
      </c>
      <c r="D315" s="9" t="str">
        <f>HYPERLINK("https://www.epingalert.org/en/Search?viewData= G/TBT/N/BDI/697, G/TBT/N/KEN/1959, G/TBT/N/RWA/1327, G/TBT/N/TZA/1477, G/TBT/N/UGA/2295"," G/TBT/N/BDI/697, G/TBT/N/KEN/1959, G/TBT/N/RWA/1327, G/TBT/N/TZA/1477, G/TBT/N/UGA/2295")</f>
        <v xml:space="preserve"> G/TBT/N/BDI/697, G/TBT/N/KEN/1959, G/TBT/N/RWA/1327, G/TBT/N/TZA/1477, G/TBT/N/UGA/2295</v>
      </c>
      <c r="E315" s="8" t="s">
        <v>1506</v>
      </c>
      <c r="F315" s="8" t="s">
        <v>1507</v>
      </c>
      <c r="H315" s="8" t="s">
        <v>41</v>
      </c>
      <c r="I315" s="8" t="s">
        <v>1088</v>
      </c>
      <c r="J315" s="8" t="s">
        <v>182</v>
      </c>
      <c r="K315" s="8" t="s">
        <v>41</v>
      </c>
      <c r="L315" s="8" t="s">
        <v>41</v>
      </c>
      <c r="M315" s="6"/>
      <c r="N315" s="7">
        <v>46088</v>
      </c>
      <c r="O315" s="7">
        <v>46112</v>
      </c>
      <c r="P315" s="7" t="s">
        <v>81</v>
      </c>
      <c r="Q315" s="6" t="s">
        <v>43</v>
      </c>
      <c r="R315" s="8" t="s">
        <v>1508</v>
      </c>
      <c r="S315" t="str">
        <f>HYPERLINK("https://docs.wto.org/imrd/directdoc.asp?DDFDocuments/t/G/TBTN26/BDI697.docx", "https://docs.wto.org/imrd/directdoc.asp?DDFDocuments/t/G/TBTN26/BDI697.docx")</f>
        <v>https://docs.wto.org/imrd/directdoc.asp?DDFDocuments/t/G/TBTN26/BDI697.docx</v>
      </c>
      <c r="T315" t="str">
        <f>HYPERLINK("https://docs.wto.org/imrd/directdoc.asp?DDFDocuments/u/G/TBTN26/BDI697.docx", "https://docs.wto.org/imrd/directdoc.asp?DDFDocuments/u/G/TBTN26/BDI697.docx")</f>
        <v>https://docs.wto.org/imrd/directdoc.asp?DDFDocuments/u/G/TBTN26/BDI697.docx</v>
      </c>
      <c r="U315" t="str">
        <f>HYPERLINK("https://docs.wto.org/imrd/directdoc.asp?DDFDocuments/v/G/TBTN26/BDI697.docx", "https://docs.wto.org/imrd/directdoc.asp?DDFDocuments/v/G/TBTN26/BDI697.docx")</f>
        <v>https://docs.wto.org/imrd/directdoc.asp?DDFDocuments/v/G/TBTN26/BDI697.docx</v>
      </c>
      <c r="V315" t="s">
        <v>45</v>
      </c>
      <c r="W315" t="s">
        <v>46</v>
      </c>
      <c r="X315" t="s">
        <v>45</v>
      </c>
      <c r="Y315" t="s">
        <v>46</v>
      </c>
      <c r="Z315" t="s">
        <v>46</v>
      </c>
      <c r="AA315" t="s">
        <v>46</v>
      </c>
      <c r="AB315" t="s">
        <v>46</v>
      </c>
      <c r="AC315" s="2" t="s">
        <v>1101</v>
      </c>
      <c r="AD315" t="s">
        <v>41</v>
      </c>
      <c r="AE315" t="s">
        <v>41</v>
      </c>
      <c r="AF315" t="s">
        <v>41</v>
      </c>
      <c r="AG315" t="s">
        <v>41</v>
      </c>
      <c r="AH315" t="s">
        <v>41</v>
      </c>
      <c r="AI315" s="2" t="s">
        <v>41</v>
      </c>
    </row>
    <row r="316" spans="1:35" ht="43.5" x14ac:dyDescent="0.35">
      <c r="A316" s="8" t="s">
        <v>1087</v>
      </c>
      <c r="B316" s="6" t="s">
        <v>212</v>
      </c>
      <c r="C316" s="7">
        <v>46028</v>
      </c>
      <c r="D316" s="9" t="str">
        <f>HYPERLINK("https://www.epingalert.org/en/Search?viewData= G/TBT/N/BDI/699, G/TBT/N/KEN/1961, G/TBT/N/RWA/1329, G/TBT/N/TZA/1479, G/TBT/N/UGA/2297"," G/TBT/N/BDI/699, G/TBT/N/KEN/1961, G/TBT/N/RWA/1329, G/TBT/N/TZA/1479, G/TBT/N/UGA/2297")</f>
        <v xml:space="preserve"> G/TBT/N/BDI/699, G/TBT/N/KEN/1961, G/TBT/N/RWA/1329, G/TBT/N/TZA/1479, G/TBT/N/UGA/2297</v>
      </c>
      <c r="E316" s="8" t="s">
        <v>1509</v>
      </c>
      <c r="F316" s="8" t="s">
        <v>1074</v>
      </c>
      <c r="H316" s="8" t="s">
        <v>41</v>
      </c>
      <c r="I316" s="8" t="s">
        <v>1088</v>
      </c>
      <c r="J316" s="8" t="s">
        <v>182</v>
      </c>
      <c r="K316" s="8" t="s">
        <v>41</v>
      </c>
      <c r="L316" s="8" t="s">
        <v>41</v>
      </c>
      <c r="M316" s="6"/>
      <c r="N316" s="7">
        <v>46088</v>
      </c>
      <c r="O316" s="7">
        <v>46112</v>
      </c>
      <c r="P316" s="7" t="s">
        <v>81</v>
      </c>
      <c r="Q316" s="6" t="s">
        <v>43</v>
      </c>
      <c r="R316" s="8" t="s">
        <v>1510</v>
      </c>
      <c r="S316" t="str">
        <f>HYPERLINK("https://docs.wto.org/imrd/directdoc.asp?DDFDocuments/t/G/TBTN26/BDI699.docx", "https://docs.wto.org/imrd/directdoc.asp?DDFDocuments/t/G/TBTN26/BDI699.docx")</f>
        <v>https://docs.wto.org/imrd/directdoc.asp?DDFDocuments/t/G/TBTN26/BDI699.docx</v>
      </c>
      <c r="T316" t="str">
        <f>HYPERLINK("https://docs.wto.org/imrd/directdoc.asp?DDFDocuments/u/G/TBTN26/BDI699.docx", "https://docs.wto.org/imrd/directdoc.asp?DDFDocuments/u/G/TBTN26/BDI699.docx")</f>
        <v>https://docs.wto.org/imrd/directdoc.asp?DDFDocuments/u/G/TBTN26/BDI699.docx</v>
      </c>
      <c r="U316" t="str">
        <f>HYPERLINK("https://docs.wto.org/imrd/directdoc.asp?DDFDocuments/v/G/TBTN26/BDI699.docx", "https://docs.wto.org/imrd/directdoc.asp?DDFDocuments/v/G/TBTN26/BDI699.docx")</f>
        <v>https://docs.wto.org/imrd/directdoc.asp?DDFDocuments/v/G/TBTN26/BDI699.docx</v>
      </c>
      <c r="V316" t="s">
        <v>45</v>
      </c>
      <c r="W316" t="s">
        <v>46</v>
      </c>
      <c r="X316" t="s">
        <v>46</v>
      </c>
      <c r="Y316" t="s">
        <v>46</v>
      </c>
      <c r="Z316" t="s">
        <v>46</v>
      </c>
      <c r="AA316" t="s">
        <v>46</v>
      </c>
      <c r="AB316" t="s">
        <v>46</v>
      </c>
      <c r="AC316" s="2" t="s">
        <v>1511</v>
      </c>
      <c r="AD316" t="s">
        <v>41</v>
      </c>
      <c r="AE316" t="s">
        <v>41</v>
      </c>
      <c r="AF316" t="s">
        <v>41</v>
      </c>
      <c r="AG316" t="s">
        <v>41</v>
      </c>
      <c r="AH316" t="s">
        <v>41</v>
      </c>
      <c r="AI316" s="2" t="s">
        <v>41</v>
      </c>
    </row>
    <row r="317" spans="1:35" ht="43.5" x14ac:dyDescent="0.35">
      <c r="A317" s="8" t="s">
        <v>1087</v>
      </c>
      <c r="B317" s="6" t="s">
        <v>96</v>
      </c>
      <c r="C317" s="7">
        <v>46028</v>
      </c>
      <c r="D317" s="9" t="str">
        <f>HYPERLINK("https://www.epingalert.org/en/Search?viewData= G/TBT/N/BDI/698, G/TBT/N/KEN/1960, G/TBT/N/RWA/1328, G/TBT/N/TZA/1478, G/TBT/N/UGA/2296"," G/TBT/N/BDI/698, G/TBT/N/KEN/1960, G/TBT/N/RWA/1328, G/TBT/N/TZA/1478, G/TBT/N/UGA/2296")</f>
        <v xml:space="preserve"> G/TBT/N/BDI/698, G/TBT/N/KEN/1960, G/TBT/N/RWA/1328, G/TBT/N/TZA/1478, G/TBT/N/UGA/2296</v>
      </c>
      <c r="E317" s="8" t="s">
        <v>1512</v>
      </c>
      <c r="F317" s="8" t="s">
        <v>1513</v>
      </c>
      <c r="H317" s="8" t="s">
        <v>41</v>
      </c>
      <c r="I317" s="8" t="s">
        <v>1088</v>
      </c>
      <c r="J317" s="8" t="s">
        <v>182</v>
      </c>
      <c r="K317" s="8" t="s">
        <v>41</v>
      </c>
      <c r="L317" s="8" t="s">
        <v>41</v>
      </c>
      <c r="M317" s="6"/>
      <c r="N317" s="7">
        <v>46088</v>
      </c>
      <c r="O317" s="7">
        <v>46112</v>
      </c>
      <c r="P317" s="7" t="s">
        <v>81</v>
      </c>
      <c r="Q317" s="6" t="s">
        <v>43</v>
      </c>
      <c r="R317" s="8" t="s">
        <v>1514</v>
      </c>
      <c r="S317" t="str">
        <f>HYPERLINK("https://docs.wto.org/imrd/directdoc.asp?DDFDocuments/t/G/TBTN26/BDI698.docx", "https://docs.wto.org/imrd/directdoc.asp?DDFDocuments/t/G/TBTN26/BDI698.docx")</f>
        <v>https://docs.wto.org/imrd/directdoc.asp?DDFDocuments/t/G/TBTN26/BDI698.docx</v>
      </c>
      <c r="T317" t="str">
        <f>HYPERLINK("https://docs.wto.org/imrd/directdoc.asp?DDFDocuments/u/G/TBTN26/BDI698.docx", "https://docs.wto.org/imrd/directdoc.asp?DDFDocuments/u/G/TBTN26/BDI698.docx")</f>
        <v>https://docs.wto.org/imrd/directdoc.asp?DDFDocuments/u/G/TBTN26/BDI698.docx</v>
      </c>
      <c r="U317" t="str">
        <f>HYPERLINK("https://docs.wto.org/imrd/directdoc.asp?DDFDocuments/v/G/TBTN26/BDI698.docx", "https://docs.wto.org/imrd/directdoc.asp?DDFDocuments/v/G/TBTN26/BDI698.docx")</f>
        <v>https://docs.wto.org/imrd/directdoc.asp?DDFDocuments/v/G/TBTN26/BDI698.docx</v>
      </c>
      <c r="V317" t="s">
        <v>45</v>
      </c>
      <c r="W317" t="s">
        <v>46</v>
      </c>
      <c r="X317" t="s">
        <v>45</v>
      </c>
      <c r="Y317" t="s">
        <v>46</v>
      </c>
      <c r="Z317" t="s">
        <v>46</v>
      </c>
      <c r="AA317" t="s">
        <v>46</v>
      </c>
      <c r="AB317" t="s">
        <v>46</v>
      </c>
      <c r="AC317" s="2" t="s">
        <v>317</v>
      </c>
      <c r="AD317" t="s">
        <v>41</v>
      </c>
      <c r="AE317" t="s">
        <v>41</v>
      </c>
      <c r="AF317" t="s">
        <v>41</v>
      </c>
      <c r="AG317" t="s">
        <v>41</v>
      </c>
      <c r="AH317" t="s">
        <v>41</v>
      </c>
      <c r="AI317" s="2" t="s">
        <v>41</v>
      </c>
    </row>
    <row r="318" spans="1:35" ht="72.5" x14ac:dyDescent="0.35">
      <c r="A318" s="8" t="s">
        <v>1517</v>
      </c>
      <c r="B318" s="6" t="s">
        <v>1481</v>
      </c>
      <c r="C318" s="7">
        <v>46028</v>
      </c>
      <c r="D318" s="9" t="str">
        <f>HYPERLINK("https://www.epingalert.org/en/Search?viewData= G/TBT/N/EGY/568"," G/TBT/N/EGY/568")</f>
        <v xml:space="preserve"> G/TBT/N/EGY/568</v>
      </c>
      <c r="E318" s="8" t="s">
        <v>1515</v>
      </c>
      <c r="F318" s="8" t="s">
        <v>1516</v>
      </c>
      <c r="H318" s="8" t="s">
        <v>41</v>
      </c>
      <c r="I318" s="8" t="s">
        <v>1518</v>
      </c>
      <c r="J318" s="8" t="s">
        <v>153</v>
      </c>
      <c r="K318" s="8" t="s">
        <v>1486</v>
      </c>
      <c r="L318" s="8" t="s">
        <v>41</v>
      </c>
      <c r="M318" s="6"/>
      <c r="N318" s="7">
        <v>46088</v>
      </c>
      <c r="O318" s="7" t="s">
        <v>81</v>
      </c>
      <c r="P318" s="7" t="s">
        <v>81</v>
      </c>
      <c r="Q318" s="6" t="s">
        <v>43</v>
      </c>
      <c r="R318" s="6"/>
      <c r="S318" t="str">
        <f>HYPERLINK("https://docs.wto.org/imrd/directdoc.asp?DDFDocuments/t/G/TBTN26/EGY568.docx", "https://docs.wto.org/imrd/directdoc.asp?DDFDocuments/t/G/TBTN26/EGY568.docx")</f>
        <v>https://docs.wto.org/imrd/directdoc.asp?DDFDocuments/t/G/TBTN26/EGY568.docx</v>
      </c>
      <c r="T318" t="str">
        <f>HYPERLINK("https://docs.wto.org/imrd/directdoc.asp?DDFDocuments/u/G/TBTN26/EGY568.docx", "https://docs.wto.org/imrd/directdoc.asp?DDFDocuments/u/G/TBTN26/EGY568.docx")</f>
        <v>https://docs.wto.org/imrd/directdoc.asp?DDFDocuments/u/G/TBTN26/EGY568.docx</v>
      </c>
      <c r="U318" t="str">
        <f>HYPERLINK("https://docs.wto.org/imrd/directdoc.asp?DDFDocuments/v/G/TBTN26/EGY568.docx", "https://docs.wto.org/imrd/directdoc.asp?DDFDocuments/v/G/TBTN26/EGY568.docx")</f>
        <v>https://docs.wto.org/imrd/directdoc.asp?DDFDocuments/v/G/TBTN26/EGY568.docx</v>
      </c>
      <c r="V318" t="s">
        <v>45</v>
      </c>
      <c r="W318" t="s">
        <v>46</v>
      </c>
      <c r="X318" t="s">
        <v>46</v>
      </c>
      <c r="Y318" t="s">
        <v>46</v>
      </c>
      <c r="Z318" t="s">
        <v>46</v>
      </c>
      <c r="AA318" t="s">
        <v>46</v>
      </c>
      <c r="AB318" t="s">
        <v>46</v>
      </c>
      <c r="AC318" s="2" t="s">
        <v>1519</v>
      </c>
      <c r="AD318" t="s">
        <v>41</v>
      </c>
      <c r="AE318" t="s">
        <v>41</v>
      </c>
      <c r="AF318" t="s">
        <v>41</v>
      </c>
      <c r="AG318" t="s">
        <v>41</v>
      </c>
      <c r="AH318" t="s">
        <v>41</v>
      </c>
      <c r="AI318" s="2" t="s">
        <v>41</v>
      </c>
    </row>
    <row r="319" spans="1:35" ht="43.5" x14ac:dyDescent="0.35">
      <c r="A319" s="8" t="s">
        <v>1087</v>
      </c>
      <c r="B319" s="6" t="s">
        <v>157</v>
      </c>
      <c r="C319" s="7">
        <v>46028</v>
      </c>
      <c r="D319" s="9" t="str">
        <f>HYPERLINK("https://www.epingalert.org/en/Search?viewData= G/TBT/N/BDI/698, G/TBT/N/KEN/1960, G/TBT/N/RWA/1328, G/TBT/N/TZA/1478, G/TBT/N/UGA/2296"," G/TBT/N/BDI/698, G/TBT/N/KEN/1960, G/TBT/N/RWA/1328, G/TBT/N/TZA/1478, G/TBT/N/UGA/2296")</f>
        <v xml:space="preserve"> G/TBT/N/BDI/698, G/TBT/N/KEN/1960, G/TBT/N/RWA/1328, G/TBT/N/TZA/1478, G/TBT/N/UGA/2296</v>
      </c>
      <c r="E319" s="8" t="s">
        <v>1512</v>
      </c>
      <c r="F319" s="8" t="s">
        <v>1513</v>
      </c>
      <c r="H319" s="8" t="s">
        <v>41</v>
      </c>
      <c r="I319" s="8" t="s">
        <v>1088</v>
      </c>
      <c r="J319" s="8" t="s">
        <v>182</v>
      </c>
      <c r="K319" s="8" t="s">
        <v>41</v>
      </c>
      <c r="L319" s="8" t="s">
        <v>41</v>
      </c>
      <c r="M319" s="6"/>
      <c r="N319" s="7">
        <v>46088</v>
      </c>
      <c r="O319" s="7">
        <v>46112</v>
      </c>
      <c r="P319" s="7" t="s">
        <v>81</v>
      </c>
      <c r="Q319" s="6" t="s">
        <v>43</v>
      </c>
      <c r="R319" s="8" t="s">
        <v>1514</v>
      </c>
      <c r="S319" t="str">
        <f>HYPERLINK("https://docs.wto.org/imrd/directdoc.asp?DDFDocuments/t/G/TBTN26/BDI698.docx", "https://docs.wto.org/imrd/directdoc.asp?DDFDocuments/t/G/TBTN26/BDI698.docx")</f>
        <v>https://docs.wto.org/imrd/directdoc.asp?DDFDocuments/t/G/TBTN26/BDI698.docx</v>
      </c>
      <c r="T319" t="str">
        <f>HYPERLINK("https://docs.wto.org/imrd/directdoc.asp?DDFDocuments/u/G/TBTN26/BDI698.docx", "https://docs.wto.org/imrd/directdoc.asp?DDFDocuments/u/G/TBTN26/BDI698.docx")</f>
        <v>https://docs.wto.org/imrd/directdoc.asp?DDFDocuments/u/G/TBTN26/BDI698.docx</v>
      </c>
      <c r="U319" t="str">
        <f>HYPERLINK("https://docs.wto.org/imrd/directdoc.asp?DDFDocuments/v/G/TBTN26/BDI698.docx", "https://docs.wto.org/imrd/directdoc.asp?DDFDocuments/v/G/TBTN26/BDI698.docx")</f>
        <v>https://docs.wto.org/imrd/directdoc.asp?DDFDocuments/v/G/TBTN26/BDI698.docx</v>
      </c>
      <c r="V319" t="s">
        <v>45</v>
      </c>
      <c r="W319" t="s">
        <v>46</v>
      </c>
      <c r="X319" t="s">
        <v>45</v>
      </c>
      <c r="Y319" t="s">
        <v>46</v>
      </c>
      <c r="Z319" t="s">
        <v>46</v>
      </c>
      <c r="AA319" t="s">
        <v>46</v>
      </c>
      <c r="AB319" t="s">
        <v>46</v>
      </c>
      <c r="AC319" s="2" t="s">
        <v>317</v>
      </c>
      <c r="AD319" t="s">
        <v>41</v>
      </c>
      <c r="AE319" t="s">
        <v>41</v>
      </c>
      <c r="AF319" t="s">
        <v>41</v>
      </c>
      <c r="AG319" t="s">
        <v>41</v>
      </c>
      <c r="AH319" t="s">
        <v>41</v>
      </c>
      <c r="AI319" s="2" t="s">
        <v>41</v>
      </c>
    </row>
    <row r="320" spans="1:35" ht="391.5" x14ac:dyDescent="0.35">
      <c r="A320" s="8" t="s">
        <v>1494</v>
      </c>
      <c r="B320" s="6" t="s">
        <v>212</v>
      </c>
      <c r="C320" s="7">
        <v>46028</v>
      </c>
      <c r="D320" s="9" t="str">
        <f>HYPERLINK("https://www.epingalert.org/en/Search?viewData= G/TBT/N/BDI/701, G/TBT/N/KEN/1965, G/TBT/N/RWA/1331, G/TBT/N/TZA/1481, G/TBT/N/UGA/2299"," G/TBT/N/BDI/701, G/TBT/N/KEN/1965, G/TBT/N/RWA/1331, G/TBT/N/TZA/1481, G/TBT/N/UGA/2299")</f>
        <v xml:space="preserve"> G/TBT/N/BDI/701, G/TBT/N/KEN/1965, G/TBT/N/RWA/1331, G/TBT/N/TZA/1481, G/TBT/N/UGA/2299</v>
      </c>
      <c r="E320" s="8" t="s">
        <v>1492</v>
      </c>
      <c r="F320" s="8" t="s">
        <v>1493</v>
      </c>
      <c r="H320" s="8" t="s">
        <v>1495</v>
      </c>
      <c r="I320" s="8" t="s">
        <v>1496</v>
      </c>
      <c r="J320" s="8" t="s">
        <v>520</v>
      </c>
      <c r="K320" s="8" t="s">
        <v>41</v>
      </c>
      <c r="L320" s="8" t="s">
        <v>80</v>
      </c>
      <c r="M320" s="6"/>
      <c r="N320" s="7">
        <v>46088</v>
      </c>
      <c r="O320" s="7" t="s">
        <v>81</v>
      </c>
      <c r="P320" s="7" t="s">
        <v>82</v>
      </c>
      <c r="Q320" s="6" t="s">
        <v>43</v>
      </c>
      <c r="R320" s="8" t="s">
        <v>1497</v>
      </c>
      <c r="S320" t="str">
        <f>HYPERLINK("https://docs.wto.org/imrd/directdoc.asp?DDFDocuments/t/G/TBTN26/BDI701.docx", "https://docs.wto.org/imrd/directdoc.asp?DDFDocuments/t/G/TBTN26/BDI701.docx")</f>
        <v>https://docs.wto.org/imrd/directdoc.asp?DDFDocuments/t/G/TBTN26/BDI701.docx</v>
      </c>
      <c r="T320" t="str">
        <f>HYPERLINK("https://docs.wto.org/imrd/directdoc.asp?DDFDocuments/u/G/TBTN26/BDI701.docx", "https://docs.wto.org/imrd/directdoc.asp?DDFDocuments/u/G/TBTN26/BDI701.docx")</f>
        <v>https://docs.wto.org/imrd/directdoc.asp?DDFDocuments/u/G/TBTN26/BDI701.docx</v>
      </c>
      <c r="U320" t="str">
        <f>HYPERLINK("https://docs.wto.org/imrd/directdoc.asp?DDFDocuments/v/G/TBTN26/BDI701.docx", "https://docs.wto.org/imrd/directdoc.asp?DDFDocuments/v/G/TBTN26/BDI701.docx")</f>
        <v>https://docs.wto.org/imrd/directdoc.asp?DDFDocuments/v/G/TBTN26/BDI701.docx</v>
      </c>
      <c r="V320" t="s">
        <v>45</v>
      </c>
      <c r="W320" t="s">
        <v>46</v>
      </c>
      <c r="X320" t="s">
        <v>46</v>
      </c>
      <c r="Y320" t="s">
        <v>46</v>
      </c>
      <c r="Z320" t="s">
        <v>46</v>
      </c>
      <c r="AA320" t="s">
        <v>46</v>
      </c>
      <c r="AB320" t="s">
        <v>46</v>
      </c>
      <c r="AC320" s="2" t="s">
        <v>1498</v>
      </c>
      <c r="AD320" t="s">
        <v>41</v>
      </c>
      <c r="AE320" t="s">
        <v>41</v>
      </c>
      <c r="AF320" t="s">
        <v>41</v>
      </c>
      <c r="AG320" t="s">
        <v>41</v>
      </c>
      <c r="AH320" t="s">
        <v>41</v>
      </c>
      <c r="AI320" s="2" t="s">
        <v>41</v>
      </c>
    </row>
    <row r="321" spans="1:35" ht="43.5" x14ac:dyDescent="0.35">
      <c r="A321" s="8" t="s">
        <v>1522</v>
      </c>
      <c r="B321" s="6" t="s">
        <v>337</v>
      </c>
      <c r="C321" s="7">
        <v>46028</v>
      </c>
      <c r="D321" s="9" t="str">
        <f>HYPERLINK("https://www.epingalert.org/en/Search?viewData= G/TBT/N/JPN/893"," G/TBT/N/JPN/893")</f>
        <v xml:space="preserve"> G/TBT/N/JPN/893</v>
      </c>
      <c r="E321" s="8" t="s">
        <v>1520</v>
      </c>
      <c r="F321" s="8" t="s">
        <v>1521</v>
      </c>
      <c r="H321" s="8" t="s">
        <v>41</v>
      </c>
      <c r="I321" s="8" t="s">
        <v>1523</v>
      </c>
      <c r="J321" s="8" t="s">
        <v>78</v>
      </c>
      <c r="K321" s="8" t="s">
        <v>1524</v>
      </c>
      <c r="L321" s="8" t="s">
        <v>41</v>
      </c>
      <c r="M321" s="6"/>
      <c r="N321" s="7">
        <v>46088</v>
      </c>
      <c r="O321" s="7" t="s">
        <v>1525</v>
      </c>
      <c r="P321" s="7" t="s">
        <v>1525</v>
      </c>
      <c r="Q321" s="6" t="s">
        <v>43</v>
      </c>
      <c r="R321" s="8" t="s">
        <v>1526</v>
      </c>
      <c r="S321" t="str">
        <f>HYPERLINK("https://docs.wto.org/imrd/directdoc.asp?DDFDocuments/t/G/TBTN26/JPN893.docx", "https://docs.wto.org/imrd/directdoc.asp?DDFDocuments/t/G/TBTN26/JPN893.docx")</f>
        <v>https://docs.wto.org/imrd/directdoc.asp?DDFDocuments/t/G/TBTN26/JPN893.docx</v>
      </c>
      <c r="T321" t="str">
        <f>HYPERLINK("https://docs.wto.org/imrd/directdoc.asp?DDFDocuments/u/G/TBTN26/JPN893.docx", "https://docs.wto.org/imrd/directdoc.asp?DDFDocuments/u/G/TBTN26/JPN893.docx")</f>
        <v>https://docs.wto.org/imrd/directdoc.asp?DDFDocuments/u/G/TBTN26/JPN893.docx</v>
      </c>
      <c r="U321" t="str">
        <f>HYPERLINK("https://docs.wto.org/imrd/directdoc.asp?DDFDocuments/v/G/TBTN26/JPN893.docx", "https://docs.wto.org/imrd/directdoc.asp?DDFDocuments/v/G/TBTN26/JPN893.docx")</f>
        <v>https://docs.wto.org/imrd/directdoc.asp?DDFDocuments/v/G/TBTN26/JPN893.docx</v>
      </c>
      <c r="V321" t="s">
        <v>45</v>
      </c>
      <c r="W321" t="s">
        <v>46</v>
      </c>
      <c r="X321" t="s">
        <v>46</v>
      </c>
      <c r="Y321" t="s">
        <v>46</v>
      </c>
      <c r="Z321" t="s">
        <v>46</v>
      </c>
      <c r="AA321" t="s">
        <v>46</v>
      </c>
      <c r="AB321" t="s">
        <v>46</v>
      </c>
      <c r="AC321" s="2" t="s">
        <v>1527</v>
      </c>
      <c r="AD321" t="s">
        <v>41</v>
      </c>
      <c r="AE321" t="s">
        <v>41</v>
      </c>
      <c r="AF321" t="s">
        <v>41</v>
      </c>
      <c r="AG321" t="s">
        <v>41</v>
      </c>
      <c r="AH321" t="s">
        <v>41</v>
      </c>
      <c r="AI321" s="2" t="s">
        <v>41</v>
      </c>
    </row>
    <row r="322" spans="1:35" ht="116" x14ac:dyDescent="0.35">
      <c r="A322" s="8" t="s">
        <v>1530</v>
      </c>
      <c r="B322" s="6" t="s">
        <v>157</v>
      </c>
      <c r="C322" s="7">
        <v>46028</v>
      </c>
      <c r="D322" s="9" t="str">
        <f>HYPERLINK("https://www.epingalert.org/en/Search?viewData= G/TBT/N/TZA/1476"," G/TBT/N/TZA/1476")</f>
        <v xml:space="preserve"> G/TBT/N/TZA/1476</v>
      </c>
      <c r="E322" s="8" t="s">
        <v>1528</v>
      </c>
      <c r="F322" s="8" t="s">
        <v>1529</v>
      </c>
      <c r="H322" s="8" t="s">
        <v>1531</v>
      </c>
      <c r="I322" s="8" t="s">
        <v>1496</v>
      </c>
      <c r="J322" s="8" t="s">
        <v>945</v>
      </c>
      <c r="K322" s="8" t="s">
        <v>41</v>
      </c>
      <c r="L322" s="8" t="s">
        <v>80</v>
      </c>
      <c r="M322" s="6"/>
      <c r="N322" s="7">
        <v>46088</v>
      </c>
      <c r="O322" s="7" t="s">
        <v>81</v>
      </c>
      <c r="P322" s="7" t="s">
        <v>81</v>
      </c>
      <c r="Q322" s="6" t="s">
        <v>43</v>
      </c>
      <c r="R322" s="8" t="s">
        <v>1532</v>
      </c>
      <c r="S322" t="str">
        <f>HYPERLINK("https://docs.wto.org/imrd/directdoc.asp?DDFDocuments/t/G/TBTN26/TZA1476.docx", "https://docs.wto.org/imrd/directdoc.asp?DDFDocuments/t/G/TBTN26/TZA1476.docx")</f>
        <v>https://docs.wto.org/imrd/directdoc.asp?DDFDocuments/t/G/TBTN26/TZA1476.docx</v>
      </c>
      <c r="T322" t="str">
        <f>HYPERLINK("https://docs.wto.org/imrd/directdoc.asp?DDFDocuments/u/G/TBTN26/TZA1476.docx", "https://docs.wto.org/imrd/directdoc.asp?DDFDocuments/u/G/TBTN26/TZA1476.docx")</f>
        <v>https://docs.wto.org/imrd/directdoc.asp?DDFDocuments/u/G/TBTN26/TZA1476.docx</v>
      </c>
      <c r="U322" t="str">
        <f>HYPERLINK("https://docs.wto.org/imrd/directdoc.asp?DDFDocuments/v/G/TBTN26/TZA1476.docx", "https://docs.wto.org/imrd/directdoc.asp?DDFDocuments/v/G/TBTN26/TZA1476.docx")</f>
        <v>https://docs.wto.org/imrd/directdoc.asp?DDFDocuments/v/G/TBTN26/TZA1476.docx</v>
      </c>
      <c r="V322" t="s">
        <v>45</v>
      </c>
      <c r="W322" t="s">
        <v>46</v>
      </c>
      <c r="X322" t="s">
        <v>46</v>
      </c>
      <c r="Y322" t="s">
        <v>46</v>
      </c>
      <c r="Z322" t="s">
        <v>46</v>
      </c>
      <c r="AA322" t="s">
        <v>46</v>
      </c>
      <c r="AB322" t="s">
        <v>46</v>
      </c>
      <c r="AC322" s="2" t="s">
        <v>1533</v>
      </c>
      <c r="AD322" t="s">
        <v>41</v>
      </c>
      <c r="AE322" t="s">
        <v>41</v>
      </c>
      <c r="AF322" t="s">
        <v>41</v>
      </c>
      <c r="AG322" t="s">
        <v>41</v>
      </c>
      <c r="AH322" t="s">
        <v>41</v>
      </c>
      <c r="AI322" s="2" t="s">
        <v>41</v>
      </c>
    </row>
    <row r="323" spans="1:35" ht="72.5" x14ac:dyDescent="0.35">
      <c r="A323" s="8" t="s">
        <v>1536</v>
      </c>
      <c r="B323" s="6" t="s">
        <v>1481</v>
      </c>
      <c r="C323" s="7">
        <v>46028</v>
      </c>
      <c r="D323" s="9" t="str">
        <f>HYPERLINK("https://www.epingalert.org/en/Search?viewData= G/TBT/N/EGY/567"," G/TBT/N/EGY/567")</f>
        <v xml:space="preserve"> G/TBT/N/EGY/567</v>
      </c>
      <c r="E323" s="8" t="s">
        <v>1534</v>
      </c>
      <c r="F323" s="8" t="s">
        <v>1535</v>
      </c>
      <c r="H323" s="8" t="s">
        <v>41</v>
      </c>
      <c r="I323" s="8" t="s">
        <v>1537</v>
      </c>
      <c r="J323" s="8" t="s">
        <v>153</v>
      </c>
      <c r="K323" s="8" t="s">
        <v>1486</v>
      </c>
      <c r="L323" s="8" t="s">
        <v>41</v>
      </c>
      <c r="M323" s="6"/>
      <c r="N323" s="7">
        <v>46088</v>
      </c>
      <c r="O323" s="7" t="s">
        <v>81</v>
      </c>
      <c r="P323" s="7" t="s">
        <v>81</v>
      </c>
      <c r="Q323" s="6" t="s">
        <v>43</v>
      </c>
      <c r="R323" s="6"/>
      <c r="S323" t="str">
        <f>HYPERLINK("https://docs.wto.org/imrd/directdoc.asp?DDFDocuments/t/G/TBTN26/EGY567.docx", "https://docs.wto.org/imrd/directdoc.asp?DDFDocuments/t/G/TBTN26/EGY567.docx")</f>
        <v>https://docs.wto.org/imrd/directdoc.asp?DDFDocuments/t/G/TBTN26/EGY567.docx</v>
      </c>
      <c r="T323" t="str">
        <f>HYPERLINK("https://docs.wto.org/imrd/directdoc.asp?DDFDocuments/u/G/TBTN26/EGY567.docx", "https://docs.wto.org/imrd/directdoc.asp?DDFDocuments/u/G/TBTN26/EGY567.docx")</f>
        <v>https://docs.wto.org/imrd/directdoc.asp?DDFDocuments/u/G/TBTN26/EGY567.docx</v>
      </c>
      <c r="U323" t="str">
        <f>HYPERLINK("https://docs.wto.org/imrd/directdoc.asp?DDFDocuments/v/G/TBTN26/EGY567.docx", "https://docs.wto.org/imrd/directdoc.asp?DDFDocuments/v/G/TBTN26/EGY567.docx")</f>
        <v>https://docs.wto.org/imrd/directdoc.asp?DDFDocuments/v/G/TBTN26/EGY567.docx</v>
      </c>
      <c r="V323" t="s">
        <v>45</v>
      </c>
      <c r="W323" t="s">
        <v>46</v>
      </c>
      <c r="X323" t="s">
        <v>46</v>
      </c>
      <c r="Y323" t="s">
        <v>46</v>
      </c>
      <c r="Z323" t="s">
        <v>46</v>
      </c>
      <c r="AA323" t="s">
        <v>46</v>
      </c>
      <c r="AB323" t="s">
        <v>46</v>
      </c>
      <c r="AC323" s="2" t="s">
        <v>1538</v>
      </c>
      <c r="AD323" t="s">
        <v>41</v>
      </c>
      <c r="AE323" t="s">
        <v>41</v>
      </c>
      <c r="AF323" t="s">
        <v>41</v>
      </c>
      <c r="AG323" t="s">
        <v>41</v>
      </c>
      <c r="AH323" t="s">
        <v>41</v>
      </c>
      <c r="AI323" s="2" t="s">
        <v>41</v>
      </c>
    </row>
    <row r="324" spans="1:35" ht="29" x14ac:dyDescent="0.35">
      <c r="A324" s="8" t="s">
        <v>1109</v>
      </c>
      <c r="B324" s="6" t="s">
        <v>96</v>
      </c>
      <c r="C324" s="7">
        <v>46028</v>
      </c>
      <c r="D324" s="9" t="str">
        <f>HYPERLINK("https://www.epingalert.org/en/Search?viewData= G/TBT/N/BDI/700, G/TBT/N/KEN/1962, G/TBT/N/RWA/1330, G/TBT/N/TZA/1480, G/TBT/N/UGA/2298"," G/TBT/N/BDI/700, G/TBT/N/KEN/1962, G/TBT/N/RWA/1330, G/TBT/N/TZA/1480, G/TBT/N/UGA/2298")</f>
        <v xml:space="preserve"> G/TBT/N/BDI/700, G/TBT/N/KEN/1962, G/TBT/N/RWA/1330, G/TBT/N/TZA/1480, G/TBT/N/UGA/2298</v>
      </c>
      <c r="E324" s="8" t="s">
        <v>1539</v>
      </c>
      <c r="F324" s="8" t="s">
        <v>1108</v>
      </c>
      <c r="H324" s="8" t="s">
        <v>41</v>
      </c>
      <c r="I324" s="8" t="s">
        <v>1110</v>
      </c>
      <c r="J324" s="8" t="s">
        <v>182</v>
      </c>
      <c r="K324" s="8" t="s">
        <v>41</v>
      </c>
      <c r="L324" s="8" t="s">
        <v>41</v>
      </c>
      <c r="M324" s="6"/>
      <c r="N324" s="7">
        <v>46088</v>
      </c>
      <c r="O324" s="7">
        <v>46112</v>
      </c>
      <c r="P324" s="7" t="s">
        <v>81</v>
      </c>
      <c r="Q324" s="6" t="s">
        <v>43</v>
      </c>
      <c r="R324" s="8" t="s">
        <v>1540</v>
      </c>
      <c r="S324" t="str">
        <f>HYPERLINK("https://docs.wto.org/imrd/directdoc.asp?DDFDocuments/t/G/TBTN26/BDI700.docx", "https://docs.wto.org/imrd/directdoc.asp?DDFDocuments/t/G/TBTN26/BDI700.docx")</f>
        <v>https://docs.wto.org/imrd/directdoc.asp?DDFDocuments/t/G/TBTN26/BDI700.docx</v>
      </c>
      <c r="T324" t="str">
        <f>HYPERLINK("https://docs.wto.org/imrd/directdoc.asp?DDFDocuments/u/G/TBTN26/BDI700.docx", "https://docs.wto.org/imrd/directdoc.asp?DDFDocuments/u/G/TBTN26/BDI700.docx")</f>
        <v>https://docs.wto.org/imrd/directdoc.asp?DDFDocuments/u/G/TBTN26/BDI700.docx</v>
      </c>
      <c r="U324" t="str">
        <f>HYPERLINK("https://docs.wto.org/imrd/directdoc.asp?DDFDocuments/v/G/TBTN26/BDI700.docx", "https://docs.wto.org/imrd/directdoc.asp?DDFDocuments/v/G/TBTN26/BDI700.docx")</f>
        <v>https://docs.wto.org/imrd/directdoc.asp?DDFDocuments/v/G/TBTN26/BDI700.docx</v>
      </c>
      <c r="V324" t="s">
        <v>45</v>
      </c>
      <c r="W324" t="s">
        <v>46</v>
      </c>
      <c r="X324" t="s">
        <v>46</v>
      </c>
      <c r="Y324" t="s">
        <v>46</v>
      </c>
      <c r="Z324" t="s">
        <v>46</v>
      </c>
      <c r="AA324" t="s">
        <v>46</v>
      </c>
      <c r="AB324" t="s">
        <v>46</v>
      </c>
      <c r="AC324" s="2" t="s">
        <v>1112</v>
      </c>
      <c r="AD324" t="s">
        <v>41</v>
      </c>
      <c r="AE324" t="s">
        <v>41</v>
      </c>
      <c r="AF324" t="s">
        <v>41</v>
      </c>
      <c r="AG324" t="s">
        <v>41</v>
      </c>
      <c r="AH324" t="s">
        <v>41</v>
      </c>
      <c r="AI324" s="2" t="s">
        <v>41</v>
      </c>
    </row>
    <row r="325" spans="1:35" ht="145" x14ac:dyDescent="0.35">
      <c r="A325" s="8" t="s">
        <v>1543</v>
      </c>
      <c r="B325" s="6" t="s">
        <v>277</v>
      </c>
      <c r="C325" s="7">
        <v>46028</v>
      </c>
      <c r="D325" s="9" t="str">
        <f>HYPERLINK("https://www.epingalert.org/en/Search?viewData= G/TBT/N/MYS/132"," G/TBT/N/MYS/132")</f>
        <v xml:space="preserve"> G/TBT/N/MYS/132</v>
      </c>
      <c r="E325" s="8" t="s">
        <v>1541</v>
      </c>
      <c r="F325" s="8" t="s">
        <v>1542</v>
      </c>
      <c r="H325" s="8" t="s">
        <v>1544</v>
      </c>
      <c r="I325" s="8" t="s">
        <v>352</v>
      </c>
      <c r="J325" s="8" t="s">
        <v>283</v>
      </c>
      <c r="K325" s="8" t="s">
        <v>41</v>
      </c>
      <c r="L325" s="8" t="s">
        <v>80</v>
      </c>
      <c r="M325" s="6"/>
      <c r="N325" s="7">
        <v>46088</v>
      </c>
      <c r="O325" s="7" t="s">
        <v>81</v>
      </c>
      <c r="P325" s="7" t="s">
        <v>284</v>
      </c>
      <c r="Q325" s="6" t="s">
        <v>43</v>
      </c>
      <c r="R325" s="6"/>
      <c r="S325" t="str">
        <f>HYPERLINK("https://docs.wto.org/imrd/directdoc.asp?DDFDocuments/t/G/TBTN26/MYS132.docx", "https://docs.wto.org/imrd/directdoc.asp?DDFDocuments/t/G/TBTN26/MYS132.docx")</f>
        <v>https://docs.wto.org/imrd/directdoc.asp?DDFDocuments/t/G/TBTN26/MYS132.docx</v>
      </c>
      <c r="T325" t="str">
        <f>HYPERLINK("https://docs.wto.org/imrd/directdoc.asp?DDFDocuments/u/G/TBTN26/MYS132.docx", "https://docs.wto.org/imrd/directdoc.asp?DDFDocuments/u/G/TBTN26/MYS132.docx")</f>
        <v>https://docs.wto.org/imrd/directdoc.asp?DDFDocuments/u/G/TBTN26/MYS132.docx</v>
      </c>
      <c r="U325" t="str">
        <f>HYPERLINK("https://docs.wto.org/imrd/directdoc.asp?DDFDocuments/v/G/TBTN26/MYS132.docx", "https://docs.wto.org/imrd/directdoc.asp?DDFDocuments/v/G/TBTN26/MYS132.docx")</f>
        <v>https://docs.wto.org/imrd/directdoc.asp?DDFDocuments/v/G/TBTN26/MYS132.docx</v>
      </c>
      <c r="V325" t="s">
        <v>45</v>
      </c>
      <c r="W325" t="s">
        <v>46</v>
      </c>
      <c r="X325" t="s">
        <v>46</v>
      </c>
      <c r="Y325" t="s">
        <v>46</v>
      </c>
      <c r="Z325" t="s">
        <v>46</v>
      </c>
      <c r="AA325" t="s">
        <v>46</v>
      </c>
      <c r="AB325" t="s">
        <v>46</v>
      </c>
      <c r="AC325" s="2" t="s">
        <v>285</v>
      </c>
      <c r="AD325" t="s">
        <v>41</v>
      </c>
      <c r="AE325" t="s">
        <v>41</v>
      </c>
      <c r="AF325" t="s">
        <v>41</v>
      </c>
      <c r="AG325" t="s">
        <v>41</v>
      </c>
      <c r="AH325" t="s">
        <v>41</v>
      </c>
      <c r="AI325" s="2" t="s">
        <v>41</v>
      </c>
    </row>
    <row r="326" spans="1:35" ht="58" x14ac:dyDescent="0.35">
      <c r="A326" s="8" t="s">
        <v>1087</v>
      </c>
      <c r="B326" s="6" t="s">
        <v>176</v>
      </c>
      <c r="C326" s="7">
        <v>46028</v>
      </c>
      <c r="D326" s="9" t="str">
        <f>HYPERLINK("https://www.epingalert.org/en/Search?viewData= G/TBT/N/BDI/697, G/TBT/N/KEN/1959, G/TBT/N/RWA/1327, G/TBT/N/TZA/1477, G/TBT/N/UGA/2295"," G/TBT/N/BDI/697, G/TBT/N/KEN/1959, G/TBT/N/RWA/1327, G/TBT/N/TZA/1477, G/TBT/N/UGA/2295")</f>
        <v xml:space="preserve"> G/TBT/N/BDI/697, G/TBT/N/KEN/1959, G/TBT/N/RWA/1327, G/TBT/N/TZA/1477, G/TBT/N/UGA/2295</v>
      </c>
      <c r="E326" s="8" t="s">
        <v>1506</v>
      </c>
      <c r="F326" s="8" t="s">
        <v>1507</v>
      </c>
      <c r="H326" s="8" t="s">
        <v>41</v>
      </c>
      <c r="I326" s="8" t="s">
        <v>1088</v>
      </c>
      <c r="J326" s="8" t="s">
        <v>182</v>
      </c>
      <c r="K326" s="8" t="s">
        <v>41</v>
      </c>
      <c r="L326" s="8" t="s">
        <v>41</v>
      </c>
      <c r="M326" s="6"/>
      <c r="N326" s="7">
        <v>46088</v>
      </c>
      <c r="O326" s="7">
        <v>46112</v>
      </c>
      <c r="P326" s="7" t="s">
        <v>81</v>
      </c>
      <c r="Q326" s="6" t="s">
        <v>43</v>
      </c>
      <c r="R326" s="8" t="s">
        <v>1508</v>
      </c>
      <c r="S326" t="str">
        <f>HYPERLINK("https://docs.wto.org/imrd/directdoc.asp?DDFDocuments/t/G/TBTN26/BDI697.docx", "https://docs.wto.org/imrd/directdoc.asp?DDFDocuments/t/G/TBTN26/BDI697.docx")</f>
        <v>https://docs.wto.org/imrd/directdoc.asp?DDFDocuments/t/G/TBTN26/BDI697.docx</v>
      </c>
      <c r="T326" t="str">
        <f>HYPERLINK("https://docs.wto.org/imrd/directdoc.asp?DDFDocuments/u/G/TBTN26/BDI697.docx", "https://docs.wto.org/imrd/directdoc.asp?DDFDocuments/u/G/TBTN26/BDI697.docx")</f>
        <v>https://docs.wto.org/imrd/directdoc.asp?DDFDocuments/u/G/TBTN26/BDI697.docx</v>
      </c>
      <c r="U326" t="str">
        <f>HYPERLINK("https://docs.wto.org/imrd/directdoc.asp?DDFDocuments/v/G/TBTN26/BDI697.docx", "https://docs.wto.org/imrd/directdoc.asp?DDFDocuments/v/G/TBTN26/BDI697.docx")</f>
        <v>https://docs.wto.org/imrd/directdoc.asp?DDFDocuments/v/G/TBTN26/BDI697.docx</v>
      </c>
      <c r="V326" t="s">
        <v>45</v>
      </c>
      <c r="W326" t="s">
        <v>46</v>
      </c>
      <c r="X326" t="s">
        <v>45</v>
      </c>
      <c r="Y326" t="s">
        <v>46</v>
      </c>
      <c r="Z326" t="s">
        <v>46</v>
      </c>
      <c r="AA326" t="s">
        <v>46</v>
      </c>
      <c r="AB326" t="s">
        <v>46</v>
      </c>
      <c r="AC326" s="2" t="s">
        <v>1101</v>
      </c>
      <c r="AD326" t="s">
        <v>41</v>
      </c>
      <c r="AE326" t="s">
        <v>41</v>
      </c>
      <c r="AF326" t="s">
        <v>41</v>
      </c>
      <c r="AG326" t="s">
        <v>41</v>
      </c>
      <c r="AH326" t="s">
        <v>41</v>
      </c>
      <c r="AI326" s="2" t="s">
        <v>41</v>
      </c>
    </row>
    <row r="327" spans="1:35" ht="58" x14ac:dyDescent="0.35">
      <c r="A327" s="8" t="s">
        <v>1087</v>
      </c>
      <c r="B327" s="6" t="s">
        <v>157</v>
      </c>
      <c r="C327" s="7">
        <v>46028</v>
      </c>
      <c r="D327" s="9" t="str">
        <f>HYPERLINK("https://www.epingalert.org/en/Search?viewData= G/TBT/N/BDI/697, G/TBT/N/KEN/1959, G/TBT/N/RWA/1327, G/TBT/N/TZA/1477, G/TBT/N/UGA/2295"," G/TBT/N/BDI/697, G/TBT/N/KEN/1959, G/TBT/N/RWA/1327, G/TBT/N/TZA/1477, G/TBT/N/UGA/2295")</f>
        <v xml:space="preserve"> G/TBT/N/BDI/697, G/TBT/N/KEN/1959, G/TBT/N/RWA/1327, G/TBT/N/TZA/1477, G/TBT/N/UGA/2295</v>
      </c>
      <c r="E327" s="8" t="s">
        <v>1506</v>
      </c>
      <c r="F327" s="8" t="s">
        <v>1507</v>
      </c>
      <c r="H327" s="8" t="s">
        <v>41</v>
      </c>
      <c r="I327" s="8" t="s">
        <v>1088</v>
      </c>
      <c r="J327" s="8" t="s">
        <v>182</v>
      </c>
      <c r="K327" s="8" t="s">
        <v>41</v>
      </c>
      <c r="L327" s="8" t="s">
        <v>41</v>
      </c>
      <c r="M327" s="6"/>
      <c r="N327" s="7">
        <v>46088</v>
      </c>
      <c r="O327" s="7">
        <v>46112</v>
      </c>
      <c r="P327" s="7" t="s">
        <v>81</v>
      </c>
      <c r="Q327" s="6" t="s">
        <v>43</v>
      </c>
      <c r="R327" s="8" t="s">
        <v>1508</v>
      </c>
      <c r="S327" t="str">
        <f>HYPERLINK("https://docs.wto.org/imrd/directdoc.asp?DDFDocuments/t/G/TBTN26/BDI697.docx", "https://docs.wto.org/imrd/directdoc.asp?DDFDocuments/t/G/TBTN26/BDI697.docx")</f>
        <v>https://docs.wto.org/imrd/directdoc.asp?DDFDocuments/t/G/TBTN26/BDI697.docx</v>
      </c>
      <c r="T327" t="str">
        <f>HYPERLINK("https://docs.wto.org/imrd/directdoc.asp?DDFDocuments/u/G/TBTN26/BDI697.docx", "https://docs.wto.org/imrd/directdoc.asp?DDFDocuments/u/G/TBTN26/BDI697.docx")</f>
        <v>https://docs.wto.org/imrd/directdoc.asp?DDFDocuments/u/G/TBTN26/BDI697.docx</v>
      </c>
      <c r="U327" t="str">
        <f>HYPERLINK("https://docs.wto.org/imrd/directdoc.asp?DDFDocuments/v/G/TBTN26/BDI697.docx", "https://docs.wto.org/imrd/directdoc.asp?DDFDocuments/v/G/TBTN26/BDI697.docx")</f>
        <v>https://docs.wto.org/imrd/directdoc.asp?DDFDocuments/v/G/TBTN26/BDI697.docx</v>
      </c>
      <c r="V327" t="s">
        <v>45</v>
      </c>
      <c r="W327" t="s">
        <v>46</v>
      </c>
      <c r="X327" t="s">
        <v>45</v>
      </c>
      <c r="Y327" t="s">
        <v>46</v>
      </c>
      <c r="Z327" t="s">
        <v>46</v>
      </c>
      <c r="AA327" t="s">
        <v>46</v>
      </c>
      <c r="AB327" t="s">
        <v>46</v>
      </c>
      <c r="AC327" s="2" t="s">
        <v>1101</v>
      </c>
      <c r="AD327" t="s">
        <v>41</v>
      </c>
      <c r="AE327" t="s">
        <v>41</v>
      </c>
      <c r="AF327" t="s">
        <v>41</v>
      </c>
      <c r="AG327" t="s">
        <v>41</v>
      </c>
      <c r="AH327" t="s">
        <v>41</v>
      </c>
      <c r="AI327" s="2" t="s">
        <v>41</v>
      </c>
    </row>
    <row r="328" spans="1:35" ht="58" x14ac:dyDescent="0.35">
      <c r="A328" s="8" t="s">
        <v>1087</v>
      </c>
      <c r="B328" s="6" t="s">
        <v>212</v>
      </c>
      <c r="C328" s="7">
        <v>46028</v>
      </c>
      <c r="D328" s="9" t="str">
        <f>HYPERLINK("https://www.epingalert.org/en/Search?viewData= G/TBT/N/BDI/697, G/TBT/N/KEN/1959, G/TBT/N/RWA/1327, G/TBT/N/TZA/1477, G/TBT/N/UGA/2295"," G/TBT/N/BDI/697, G/TBT/N/KEN/1959, G/TBT/N/RWA/1327, G/TBT/N/TZA/1477, G/TBT/N/UGA/2295")</f>
        <v xml:space="preserve"> G/TBT/N/BDI/697, G/TBT/N/KEN/1959, G/TBT/N/RWA/1327, G/TBT/N/TZA/1477, G/TBT/N/UGA/2295</v>
      </c>
      <c r="E328" s="8" t="s">
        <v>1506</v>
      </c>
      <c r="F328" s="8" t="s">
        <v>1507</v>
      </c>
      <c r="H328" s="8" t="s">
        <v>41</v>
      </c>
      <c r="I328" s="8" t="s">
        <v>1088</v>
      </c>
      <c r="J328" s="8" t="s">
        <v>182</v>
      </c>
      <c r="K328" s="8" t="s">
        <v>41</v>
      </c>
      <c r="L328" s="8" t="s">
        <v>41</v>
      </c>
      <c r="M328" s="6"/>
      <c r="N328" s="7">
        <v>46088</v>
      </c>
      <c r="O328" s="7">
        <v>46112</v>
      </c>
      <c r="P328" s="7" t="s">
        <v>81</v>
      </c>
      <c r="Q328" s="6" t="s">
        <v>43</v>
      </c>
      <c r="R328" s="8" t="s">
        <v>1508</v>
      </c>
      <c r="S328" t="str">
        <f>HYPERLINK("https://docs.wto.org/imrd/directdoc.asp?DDFDocuments/t/G/TBTN26/BDI697.docx", "https://docs.wto.org/imrd/directdoc.asp?DDFDocuments/t/G/TBTN26/BDI697.docx")</f>
        <v>https://docs.wto.org/imrd/directdoc.asp?DDFDocuments/t/G/TBTN26/BDI697.docx</v>
      </c>
      <c r="T328" t="str">
        <f>HYPERLINK("https://docs.wto.org/imrd/directdoc.asp?DDFDocuments/u/G/TBTN26/BDI697.docx", "https://docs.wto.org/imrd/directdoc.asp?DDFDocuments/u/G/TBTN26/BDI697.docx")</f>
        <v>https://docs.wto.org/imrd/directdoc.asp?DDFDocuments/u/G/TBTN26/BDI697.docx</v>
      </c>
      <c r="U328" t="str">
        <f>HYPERLINK("https://docs.wto.org/imrd/directdoc.asp?DDFDocuments/v/G/TBTN26/BDI697.docx", "https://docs.wto.org/imrd/directdoc.asp?DDFDocuments/v/G/TBTN26/BDI697.docx")</f>
        <v>https://docs.wto.org/imrd/directdoc.asp?DDFDocuments/v/G/TBTN26/BDI697.docx</v>
      </c>
      <c r="V328" t="s">
        <v>45</v>
      </c>
      <c r="W328" t="s">
        <v>46</v>
      </c>
      <c r="X328" t="s">
        <v>45</v>
      </c>
      <c r="Y328" t="s">
        <v>46</v>
      </c>
      <c r="Z328" t="s">
        <v>46</v>
      </c>
      <c r="AA328" t="s">
        <v>46</v>
      </c>
      <c r="AB328" t="s">
        <v>46</v>
      </c>
      <c r="AC328" s="2" t="s">
        <v>1101</v>
      </c>
      <c r="AD328" t="s">
        <v>41</v>
      </c>
      <c r="AE328" t="s">
        <v>41</v>
      </c>
      <c r="AF328" t="s">
        <v>41</v>
      </c>
      <c r="AG328" t="s">
        <v>41</v>
      </c>
      <c r="AH328" t="s">
        <v>41</v>
      </c>
      <c r="AI328" s="2" t="s">
        <v>41</v>
      </c>
    </row>
    <row r="329" spans="1:35" ht="43.5" x14ac:dyDescent="0.35">
      <c r="A329" s="8" t="s">
        <v>1087</v>
      </c>
      <c r="B329" s="6" t="s">
        <v>167</v>
      </c>
      <c r="C329" s="7">
        <v>46028</v>
      </c>
      <c r="D329" s="9" t="str">
        <f>HYPERLINK("https://www.epingalert.org/en/Search?viewData= G/TBT/N/BDI/699, G/TBT/N/KEN/1961, G/TBT/N/RWA/1329, G/TBT/N/TZA/1479, G/TBT/N/UGA/2297"," G/TBT/N/BDI/699, G/TBT/N/KEN/1961, G/TBT/N/RWA/1329, G/TBT/N/TZA/1479, G/TBT/N/UGA/2297")</f>
        <v xml:space="preserve"> G/TBT/N/BDI/699, G/TBT/N/KEN/1961, G/TBT/N/RWA/1329, G/TBT/N/TZA/1479, G/TBT/N/UGA/2297</v>
      </c>
      <c r="E329" s="8" t="s">
        <v>1509</v>
      </c>
      <c r="F329" s="8" t="s">
        <v>1074</v>
      </c>
      <c r="H329" s="8" t="s">
        <v>41</v>
      </c>
      <c r="I329" s="8" t="s">
        <v>1088</v>
      </c>
      <c r="J329" s="8" t="s">
        <v>182</v>
      </c>
      <c r="K329" s="8" t="s">
        <v>41</v>
      </c>
      <c r="L329" s="8" t="s">
        <v>41</v>
      </c>
      <c r="M329" s="6"/>
      <c r="N329" s="7">
        <v>46088</v>
      </c>
      <c r="O329" s="7">
        <v>46112</v>
      </c>
      <c r="P329" s="7" t="s">
        <v>81</v>
      </c>
      <c r="Q329" s="6" t="s">
        <v>43</v>
      </c>
      <c r="R329" s="8" t="s">
        <v>1510</v>
      </c>
      <c r="S329" t="str">
        <f>HYPERLINK("https://docs.wto.org/imrd/directdoc.asp?DDFDocuments/t/G/TBTN26/BDI699.docx", "https://docs.wto.org/imrd/directdoc.asp?DDFDocuments/t/G/TBTN26/BDI699.docx")</f>
        <v>https://docs.wto.org/imrd/directdoc.asp?DDFDocuments/t/G/TBTN26/BDI699.docx</v>
      </c>
      <c r="T329" t="str">
        <f>HYPERLINK("https://docs.wto.org/imrd/directdoc.asp?DDFDocuments/u/G/TBTN26/BDI699.docx", "https://docs.wto.org/imrd/directdoc.asp?DDFDocuments/u/G/TBTN26/BDI699.docx")</f>
        <v>https://docs.wto.org/imrd/directdoc.asp?DDFDocuments/u/G/TBTN26/BDI699.docx</v>
      </c>
      <c r="U329" t="str">
        <f>HYPERLINK("https://docs.wto.org/imrd/directdoc.asp?DDFDocuments/v/G/TBTN26/BDI699.docx", "https://docs.wto.org/imrd/directdoc.asp?DDFDocuments/v/G/TBTN26/BDI699.docx")</f>
        <v>https://docs.wto.org/imrd/directdoc.asp?DDFDocuments/v/G/TBTN26/BDI699.docx</v>
      </c>
      <c r="V329" t="s">
        <v>45</v>
      </c>
      <c r="W329" t="s">
        <v>46</v>
      </c>
      <c r="X329" t="s">
        <v>46</v>
      </c>
      <c r="Y329" t="s">
        <v>46</v>
      </c>
      <c r="Z329" t="s">
        <v>46</v>
      </c>
      <c r="AA329" t="s">
        <v>46</v>
      </c>
      <c r="AB329" t="s">
        <v>46</v>
      </c>
      <c r="AC329" s="2" t="s">
        <v>1511</v>
      </c>
      <c r="AD329" t="s">
        <v>41</v>
      </c>
      <c r="AE329" t="s">
        <v>41</v>
      </c>
      <c r="AF329" t="s">
        <v>41</v>
      </c>
      <c r="AG329" t="s">
        <v>41</v>
      </c>
      <c r="AH329" t="s">
        <v>41</v>
      </c>
      <c r="AI329" s="2" t="s">
        <v>41</v>
      </c>
    </row>
    <row r="330" spans="1:35" ht="29" x14ac:dyDescent="0.35">
      <c r="A330" s="8" t="s">
        <v>1109</v>
      </c>
      <c r="B330" s="6" t="s">
        <v>212</v>
      </c>
      <c r="C330" s="7">
        <v>46028</v>
      </c>
      <c r="D330" s="9" t="str">
        <f>HYPERLINK("https://www.epingalert.org/en/Search?viewData= G/TBT/N/BDI/700, G/TBT/N/KEN/1962, G/TBT/N/RWA/1330, G/TBT/N/TZA/1480, G/TBT/N/UGA/2298"," G/TBT/N/BDI/700, G/TBT/N/KEN/1962, G/TBT/N/RWA/1330, G/TBT/N/TZA/1480, G/TBT/N/UGA/2298")</f>
        <v xml:space="preserve"> G/TBT/N/BDI/700, G/TBT/N/KEN/1962, G/TBT/N/RWA/1330, G/TBT/N/TZA/1480, G/TBT/N/UGA/2298</v>
      </c>
      <c r="E330" s="8" t="s">
        <v>1539</v>
      </c>
      <c r="F330" s="8" t="s">
        <v>1108</v>
      </c>
      <c r="H330" s="8" t="s">
        <v>41</v>
      </c>
      <c r="I330" s="8" t="s">
        <v>1110</v>
      </c>
      <c r="J330" s="8" t="s">
        <v>182</v>
      </c>
      <c r="K330" s="8" t="s">
        <v>41</v>
      </c>
      <c r="L330" s="8" t="s">
        <v>41</v>
      </c>
      <c r="M330" s="6"/>
      <c r="N330" s="7">
        <v>46088</v>
      </c>
      <c r="O330" s="7">
        <v>46112</v>
      </c>
      <c r="P330" s="7" t="s">
        <v>81</v>
      </c>
      <c r="Q330" s="6" t="s">
        <v>43</v>
      </c>
      <c r="R330" s="8" t="s">
        <v>1540</v>
      </c>
      <c r="S330" t="str">
        <f>HYPERLINK("https://docs.wto.org/imrd/directdoc.asp?DDFDocuments/t/G/TBTN26/BDI700.docx", "https://docs.wto.org/imrd/directdoc.asp?DDFDocuments/t/G/TBTN26/BDI700.docx")</f>
        <v>https://docs.wto.org/imrd/directdoc.asp?DDFDocuments/t/G/TBTN26/BDI700.docx</v>
      </c>
      <c r="T330" t="str">
        <f>HYPERLINK("https://docs.wto.org/imrd/directdoc.asp?DDFDocuments/u/G/TBTN26/BDI700.docx", "https://docs.wto.org/imrd/directdoc.asp?DDFDocuments/u/G/TBTN26/BDI700.docx")</f>
        <v>https://docs.wto.org/imrd/directdoc.asp?DDFDocuments/u/G/TBTN26/BDI700.docx</v>
      </c>
      <c r="U330" t="str">
        <f>HYPERLINK("https://docs.wto.org/imrd/directdoc.asp?DDFDocuments/v/G/TBTN26/BDI700.docx", "https://docs.wto.org/imrd/directdoc.asp?DDFDocuments/v/G/TBTN26/BDI700.docx")</f>
        <v>https://docs.wto.org/imrd/directdoc.asp?DDFDocuments/v/G/TBTN26/BDI700.docx</v>
      </c>
      <c r="V330" t="s">
        <v>45</v>
      </c>
      <c r="W330" t="s">
        <v>46</v>
      </c>
      <c r="X330" t="s">
        <v>46</v>
      </c>
      <c r="Y330" t="s">
        <v>46</v>
      </c>
      <c r="Z330" t="s">
        <v>46</v>
      </c>
      <c r="AA330" t="s">
        <v>46</v>
      </c>
      <c r="AB330" t="s">
        <v>46</v>
      </c>
      <c r="AC330" s="2" t="s">
        <v>1112</v>
      </c>
      <c r="AD330" t="s">
        <v>41</v>
      </c>
      <c r="AE330" t="s">
        <v>41</v>
      </c>
      <c r="AF330" t="s">
        <v>41</v>
      </c>
      <c r="AG330" t="s">
        <v>41</v>
      </c>
      <c r="AH330" t="s">
        <v>41</v>
      </c>
      <c r="AI330" s="2" t="s">
        <v>41</v>
      </c>
    </row>
    <row r="331" spans="1:35" ht="43.5" x14ac:dyDescent="0.35">
      <c r="A331" s="8" t="s">
        <v>1087</v>
      </c>
      <c r="B331" s="6" t="s">
        <v>176</v>
      </c>
      <c r="C331" s="7">
        <v>46028</v>
      </c>
      <c r="D331" s="9" t="str">
        <f>HYPERLINK("https://www.epingalert.org/en/Search?viewData= G/TBT/N/BDI/698, G/TBT/N/KEN/1960, G/TBT/N/RWA/1328, G/TBT/N/TZA/1478, G/TBT/N/UGA/2296"," G/TBT/N/BDI/698, G/TBT/N/KEN/1960, G/TBT/N/RWA/1328, G/TBT/N/TZA/1478, G/TBT/N/UGA/2296")</f>
        <v xml:space="preserve"> G/TBT/N/BDI/698, G/TBT/N/KEN/1960, G/TBT/N/RWA/1328, G/TBT/N/TZA/1478, G/TBT/N/UGA/2296</v>
      </c>
      <c r="E331" s="8" t="s">
        <v>1512</v>
      </c>
      <c r="F331" s="8" t="s">
        <v>1513</v>
      </c>
      <c r="H331" s="8" t="s">
        <v>41</v>
      </c>
      <c r="I331" s="8" t="s">
        <v>1088</v>
      </c>
      <c r="J331" s="8" t="s">
        <v>182</v>
      </c>
      <c r="K331" s="8" t="s">
        <v>41</v>
      </c>
      <c r="L331" s="8" t="s">
        <v>41</v>
      </c>
      <c r="M331" s="6"/>
      <c r="N331" s="7">
        <v>46088</v>
      </c>
      <c r="O331" s="7">
        <v>46112</v>
      </c>
      <c r="P331" s="7" t="s">
        <v>81</v>
      </c>
      <c r="Q331" s="6" t="s">
        <v>43</v>
      </c>
      <c r="R331" s="8" t="s">
        <v>1514</v>
      </c>
      <c r="S331" t="str">
        <f>HYPERLINK("https://docs.wto.org/imrd/directdoc.asp?DDFDocuments/t/G/TBTN26/BDI698.docx", "https://docs.wto.org/imrd/directdoc.asp?DDFDocuments/t/G/TBTN26/BDI698.docx")</f>
        <v>https://docs.wto.org/imrd/directdoc.asp?DDFDocuments/t/G/TBTN26/BDI698.docx</v>
      </c>
      <c r="T331" t="str">
        <f>HYPERLINK("https://docs.wto.org/imrd/directdoc.asp?DDFDocuments/u/G/TBTN26/BDI698.docx", "https://docs.wto.org/imrd/directdoc.asp?DDFDocuments/u/G/TBTN26/BDI698.docx")</f>
        <v>https://docs.wto.org/imrd/directdoc.asp?DDFDocuments/u/G/TBTN26/BDI698.docx</v>
      </c>
      <c r="U331" t="str">
        <f>HYPERLINK("https://docs.wto.org/imrd/directdoc.asp?DDFDocuments/v/G/TBTN26/BDI698.docx", "https://docs.wto.org/imrd/directdoc.asp?DDFDocuments/v/G/TBTN26/BDI698.docx")</f>
        <v>https://docs.wto.org/imrd/directdoc.asp?DDFDocuments/v/G/TBTN26/BDI698.docx</v>
      </c>
      <c r="V331" t="s">
        <v>45</v>
      </c>
      <c r="W331" t="s">
        <v>46</v>
      </c>
      <c r="X331" t="s">
        <v>45</v>
      </c>
      <c r="Y331" t="s">
        <v>46</v>
      </c>
      <c r="Z331" t="s">
        <v>46</v>
      </c>
      <c r="AA331" t="s">
        <v>46</v>
      </c>
      <c r="AB331" t="s">
        <v>46</v>
      </c>
      <c r="AC331" s="2" t="s">
        <v>317</v>
      </c>
      <c r="AD331" t="s">
        <v>41</v>
      </c>
      <c r="AE331" t="s">
        <v>41</v>
      </c>
      <c r="AF331" t="s">
        <v>41</v>
      </c>
      <c r="AG331" t="s">
        <v>41</v>
      </c>
      <c r="AH331" t="s">
        <v>41</v>
      </c>
      <c r="AI331" s="2" t="s">
        <v>41</v>
      </c>
    </row>
    <row r="332" spans="1:35" ht="217.5" x14ac:dyDescent="0.35">
      <c r="A332" s="8" t="s">
        <v>1547</v>
      </c>
      <c r="B332" s="6" t="s">
        <v>1293</v>
      </c>
      <c r="C332" s="7">
        <v>46028</v>
      </c>
      <c r="D332" s="9" t="str">
        <f>HYPERLINK("https://www.epingalert.org/en/Search?viewData= G/TBT/N/PAN/140"," G/TBT/N/PAN/140")</f>
        <v xml:space="preserve"> G/TBT/N/PAN/140</v>
      </c>
      <c r="E332" s="8" t="s">
        <v>1545</v>
      </c>
      <c r="F332" s="8" t="s">
        <v>1546</v>
      </c>
      <c r="H332" s="8" t="s">
        <v>1272</v>
      </c>
      <c r="I332" s="8" t="s">
        <v>1496</v>
      </c>
      <c r="J332" s="8" t="s">
        <v>120</v>
      </c>
      <c r="K332" s="8" t="s">
        <v>41</v>
      </c>
      <c r="L332" s="8" t="s">
        <v>80</v>
      </c>
      <c r="M332" s="6"/>
      <c r="N332" s="7">
        <v>46088</v>
      </c>
      <c r="O332" s="7" t="s">
        <v>81</v>
      </c>
      <c r="P332" s="7" t="s">
        <v>81</v>
      </c>
      <c r="Q332" s="6" t="s">
        <v>43</v>
      </c>
      <c r="R332" s="8" t="s">
        <v>1548</v>
      </c>
      <c r="S332" t="str">
        <f>HYPERLINK("https://docs.wto.org/imrd/directdoc.asp?DDFDocuments/t/G/TBTN26/PAN140.docx", "https://docs.wto.org/imrd/directdoc.asp?DDFDocuments/t/G/TBTN26/PAN140.docx")</f>
        <v>https://docs.wto.org/imrd/directdoc.asp?DDFDocuments/t/G/TBTN26/PAN140.docx</v>
      </c>
      <c r="T332" t="str">
        <f>HYPERLINK("https://docs.wto.org/imrd/directdoc.asp?DDFDocuments/u/G/TBTN26/PAN140.docx", "https://docs.wto.org/imrd/directdoc.asp?DDFDocuments/u/G/TBTN26/PAN140.docx")</f>
        <v>https://docs.wto.org/imrd/directdoc.asp?DDFDocuments/u/G/TBTN26/PAN140.docx</v>
      </c>
      <c r="U332" t="str">
        <f>HYPERLINK("https://docs.wto.org/imrd/directdoc.asp?DDFDocuments/v/G/TBTN26/PAN140.docx", "https://docs.wto.org/imrd/directdoc.asp?DDFDocuments/v/G/TBTN26/PAN140.docx")</f>
        <v>https://docs.wto.org/imrd/directdoc.asp?DDFDocuments/v/G/TBTN26/PAN140.docx</v>
      </c>
      <c r="V332" t="s">
        <v>45</v>
      </c>
      <c r="W332" t="s">
        <v>46</v>
      </c>
      <c r="X332" t="s">
        <v>46</v>
      </c>
      <c r="Y332" t="s">
        <v>46</v>
      </c>
      <c r="Z332" t="s">
        <v>46</v>
      </c>
      <c r="AA332" t="s">
        <v>46</v>
      </c>
      <c r="AB332" t="s">
        <v>46</v>
      </c>
      <c r="AC332" s="2" t="s">
        <v>1549</v>
      </c>
      <c r="AD332" t="s">
        <v>41</v>
      </c>
      <c r="AE332" t="s">
        <v>41</v>
      </c>
      <c r="AF332" t="s">
        <v>41</v>
      </c>
      <c r="AG332" t="s">
        <v>41</v>
      </c>
      <c r="AH332" t="s">
        <v>41</v>
      </c>
      <c r="AI332" s="2" t="s">
        <v>41</v>
      </c>
    </row>
    <row r="333" spans="1:35" ht="217.5" x14ac:dyDescent="0.35">
      <c r="A333" s="8" t="s">
        <v>1552</v>
      </c>
      <c r="B333" s="6" t="s">
        <v>1293</v>
      </c>
      <c r="C333" s="7">
        <v>46028</v>
      </c>
      <c r="D333" s="9" t="str">
        <f>HYPERLINK("https://www.epingalert.org/en/Search?viewData= G/TBT/N/PAN/137"," G/TBT/N/PAN/137")</f>
        <v xml:space="preserve"> G/TBT/N/PAN/137</v>
      </c>
      <c r="E333" s="8" t="s">
        <v>1550</v>
      </c>
      <c r="F333" s="8" t="s">
        <v>1551</v>
      </c>
      <c r="H333" s="8" t="s">
        <v>41</v>
      </c>
      <c r="I333" s="8" t="s">
        <v>1553</v>
      </c>
      <c r="J333" s="8" t="s">
        <v>120</v>
      </c>
      <c r="K333" s="8" t="s">
        <v>41</v>
      </c>
      <c r="L333" s="8" t="s">
        <v>80</v>
      </c>
      <c r="M333" s="6"/>
      <c r="N333" s="7">
        <v>46088</v>
      </c>
      <c r="O333" s="7" t="s">
        <v>81</v>
      </c>
      <c r="P333" s="7" t="s">
        <v>81</v>
      </c>
      <c r="Q333" s="6" t="s">
        <v>43</v>
      </c>
      <c r="R333" s="8" t="s">
        <v>1554</v>
      </c>
      <c r="S333" t="str">
        <f>HYPERLINK("https://docs.wto.org/imrd/directdoc.asp?DDFDocuments/t/G/TBTN26/PAN137.docx", "https://docs.wto.org/imrd/directdoc.asp?DDFDocuments/t/G/TBTN26/PAN137.docx")</f>
        <v>https://docs.wto.org/imrd/directdoc.asp?DDFDocuments/t/G/TBTN26/PAN137.docx</v>
      </c>
      <c r="T333" t="str">
        <f>HYPERLINK("https://docs.wto.org/imrd/directdoc.asp?DDFDocuments/u/G/TBTN26/PAN137.docx", "https://docs.wto.org/imrd/directdoc.asp?DDFDocuments/u/G/TBTN26/PAN137.docx")</f>
        <v>https://docs.wto.org/imrd/directdoc.asp?DDFDocuments/u/G/TBTN26/PAN137.docx</v>
      </c>
      <c r="U333" t="str">
        <f>HYPERLINK("https://docs.wto.org/imrd/directdoc.asp?DDFDocuments/v/G/TBTN26/PAN137.docx", "https://docs.wto.org/imrd/directdoc.asp?DDFDocuments/v/G/TBTN26/PAN137.docx")</f>
        <v>https://docs.wto.org/imrd/directdoc.asp?DDFDocuments/v/G/TBTN26/PAN137.docx</v>
      </c>
      <c r="V333" t="s">
        <v>45</v>
      </c>
      <c r="W333" t="s">
        <v>46</v>
      </c>
      <c r="X333" t="s">
        <v>46</v>
      </c>
      <c r="Y333" t="s">
        <v>46</v>
      </c>
      <c r="Z333" t="s">
        <v>46</v>
      </c>
      <c r="AA333" t="s">
        <v>46</v>
      </c>
      <c r="AB333" t="s">
        <v>46</v>
      </c>
      <c r="AC333" s="2" t="s">
        <v>1555</v>
      </c>
      <c r="AD333" t="s">
        <v>41</v>
      </c>
      <c r="AE333" t="s">
        <v>41</v>
      </c>
      <c r="AF333" t="s">
        <v>41</v>
      </c>
      <c r="AG333" t="s">
        <v>41</v>
      </c>
      <c r="AH333" t="s">
        <v>41</v>
      </c>
      <c r="AI333" s="2" t="s">
        <v>41</v>
      </c>
    </row>
    <row r="334" spans="1:35" ht="43.5" x14ac:dyDescent="0.35">
      <c r="A334" s="8" t="s">
        <v>1087</v>
      </c>
      <c r="B334" s="6" t="s">
        <v>176</v>
      </c>
      <c r="C334" s="7">
        <v>46028</v>
      </c>
      <c r="D334" s="9" t="str">
        <f>HYPERLINK("https://www.epingalert.org/en/Search?viewData= G/TBT/N/BDI/699, G/TBT/N/KEN/1961, G/TBT/N/RWA/1329, G/TBT/N/TZA/1479, G/TBT/N/UGA/2297"," G/TBT/N/BDI/699, G/TBT/N/KEN/1961, G/TBT/N/RWA/1329, G/TBT/N/TZA/1479, G/TBT/N/UGA/2297")</f>
        <v xml:space="preserve"> G/TBT/N/BDI/699, G/TBT/N/KEN/1961, G/TBT/N/RWA/1329, G/TBT/N/TZA/1479, G/TBT/N/UGA/2297</v>
      </c>
      <c r="E334" s="8" t="s">
        <v>1509</v>
      </c>
      <c r="F334" s="8" t="s">
        <v>1074</v>
      </c>
      <c r="H334" s="8" t="s">
        <v>41</v>
      </c>
      <c r="I334" s="8" t="s">
        <v>1088</v>
      </c>
      <c r="J334" s="8" t="s">
        <v>182</v>
      </c>
      <c r="K334" s="8" t="s">
        <v>41</v>
      </c>
      <c r="L334" s="8" t="s">
        <v>41</v>
      </c>
      <c r="M334" s="6"/>
      <c r="N334" s="7">
        <v>46088</v>
      </c>
      <c r="O334" s="7">
        <v>46112</v>
      </c>
      <c r="P334" s="7" t="s">
        <v>81</v>
      </c>
      <c r="Q334" s="6" t="s">
        <v>43</v>
      </c>
      <c r="R334" s="8" t="s">
        <v>1510</v>
      </c>
      <c r="S334" t="str">
        <f>HYPERLINK("https://docs.wto.org/imrd/directdoc.asp?DDFDocuments/t/G/TBTN26/BDI699.docx", "https://docs.wto.org/imrd/directdoc.asp?DDFDocuments/t/G/TBTN26/BDI699.docx")</f>
        <v>https://docs.wto.org/imrd/directdoc.asp?DDFDocuments/t/G/TBTN26/BDI699.docx</v>
      </c>
      <c r="T334" t="str">
        <f>HYPERLINK("https://docs.wto.org/imrd/directdoc.asp?DDFDocuments/u/G/TBTN26/BDI699.docx", "https://docs.wto.org/imrd/directdoc.asp?DDFDocuments/u/G/TBTN26/BDI699.docx")</f>
        <v>https://docs.wto.org/imrd/directdoc.asp?DDFDocuments/u/G/TBTN26/BDI699.docx</v>
      </c>
      <c r="U334" t="str">
        <f>HYPERLINK("https://docs.wto.org/imrd/directdoc.asp?DDFDocuments/v/G/TBTN26/BDI699.docx", "https://docs.wto.org/imrd/directdoc.asp?DDFDocuments/v/G/TBTN26/BDI699.docx")</f>
        <v>https://docs.wto.org/imrd/directdoc.asp?DDFDocuments/v/G/TBTN26/BDI699.docx</v>
      </c>
      <c r="V334" t="s">
        <v>45</v>
      </c>
      <c r="W334" t="s">
        <v>46</v>
      </c>
      <c r="X334" t="s">
        <v>46</v>
      </c>
      <c r="Y334" t="s">
        <v>46</v>
      </c>
      <c r="Z334" t="s">
        <v>46</v>
      </c>
      <c r="AA334" t="s">
        <v>46</v>
      </c>
      <c r="AB334" t="s">
        <v>46</v>
      </c>
      <c r="AC334" s="2" t="s">
        <v>1511</v>
      </c>
      <c r="AD334" t="s">
        <v>41</v>
      </c>
      <c r="AE334" t="s">
        <v>41</v>
      </c>
      <c r="AF334" t="s">
        <v>41</v>
      </c>
      <c r="AG334" t="s">
        <v>41</v>
      </c>
      <c r="AH334" t="s">
        <v>41</v>
      </c>
      <c r="AI334" s="2" t="s">
        <v>41</v>
      </c>
    </row>
    <row r="335" spans="1:35" ht="43.5" x14ac:dyDescent="0.35">
      <c r="A335" s="8" t="s">
        <v>1087</v>
      </c>
      <c r="B335" s="6" t="s">
        <v>212</v>
      </c>
      <c r="C335" s="7">
        <v>46028</v>
      </c>
      <c r="D335" s="9" t="str">
        <f>HYPERLINK("https://www.epingalert.org/en/Search?viewData= G/TBT/N/BDI/698, G/TBT/N/KEN/1960, G/TBT/N/RWA/1328, G/TBT/N/TZA/1478, G/TBT/N/UGA/2296"," G/TBT/N/BDI/698, G/TBT/N/KEN/1960, G/TBT/N/RWA/1328, G/TBT/N/TZA/1478, G/TBT/N/UGA/2296")</f>
        <v xml:space="preserve"> G/TBT/N/BDI/698, G/TBT/N/KEN/1960, G/TBT/N/RWA/1328, G/TBT/N/TZA/1478, G/TBT/N/UGA/2296</v>
      </c>
      <c r="E335" s="8" t="s">
        <v>1512</v>
      </c>
      <c r="F335" s="8" t="s">
        <v>1513</v>
      </c>
      <c r="H335" s="8" t="s">
        <v>41</v>
      </c>
      <c r="I335" s="8" t="s">
        <v>1088</v>
      </c>
      <c r="J335" s="8" t="s">
        <v>182</v>
      </c>
      <c r="K335" s="8" t="s">
        <v>41</v>
      </c>
      <c r="L335" s="8" t="s">
        <v>41</v>
      </c>
      <c r="M335" s="6"/>
      <c r="N335" s="7">
        <v>46088</v>
      </c>
      <c r="O335" s="7">
        <v>46112</v>
      </c>
      <c r="P335" s="7" t="s">
        <v>81</v>
      </c>
      <c r="Q335" s="6" t="s">
        <v>43</v>
      </c>
      <c r="R335" s="8" t="s">
        <v>1514</v>
      </c>
      <c r="S335" t="str">
        <f>HYPERLINK("https://docs.wto.org/imrd/directdoc.asp?DDFDocuments/t/G/TBTN26/BDI698.docx", "https://docs.wto.org/imrd/directdoc.asp?DDFDocuments/t/G/TBTN26/BDI698.docx")</f>
        <v>https://docs.wto.org/imrd/directdoc.asp?DDFDocuments/t/G/TBTN26/BDI698.docx</v>
      </c>
      <c r="T335" t="str">
        <f>HYPERLINK("https://docs.wto.org/imrd/directdoc.asp?DDFDocuments/u/G/TBTN26/BDI698.docx", "https://docs.wto.org/imrd/directdoc.asp?DDFDocuments/u/G/TBTN26/BDI698.docx")</f>
        <v>https://docs.wto.org/imrd/directdoc.asp?DDFDocuments/u/G/TBTN26/BDI698.docx</v>
      </c>
      <c r="U335" t="str">
        <f>HYPERLINK("https://docs.wto.org/imrd/directdoc.asp?DDFDocuments/v/G/TBTN26/BDI698.docx", "https://docs.wto.org/imrd/directdoc.asp?DDFDocuments/v/G/TBTN26/BDI698.docx")</f>
        <v>https://docs.wto.org/imrd/directdoc.asp?DDFDocuments/v/G/TBTN26/BDI698.docx</v>
      </c>
      <c r="V335" t="s">
        <v>45</v>
      </c>
      <c r="W335" t="s">
        <v>46</v>
      </c>
      <c r="X335" t="s">
        <v>45</v>
      </c>
      <c r="Y335" t="s">
        <v>46</v>
      </c>
      <c r="Z335" t="s">
        <v>46</v>
      </c>
      <c r="AA335" t="s">
        <v>46</v>
      </c>
      <c r="AB335" t="s">
        <v>46</v>
      </c>
      <c r="AC335" s="2" t="s">
        <v>317</v>
      </c>
      <c r="AD335" t="s">
        <v>41</v>
      </c>
      <c r="AE335" t="s">
        <v>41</v>
      </c>
      <c r="AF335" t="s">
        <v>41</v>
      </c>
      <c r="AG335" t="s">
        <v>41</v>
      </c>
      <c r="AH335" t="s">
        <v>41</v>
      </c>
      <c r="AI335" s="2" t="s">
        <v>41</v>
      </c>
    </row>
    <row r="336" spans="1:35" ht="391.5" x14ac:dyDescent="0.35">
      <c r="A336" s="8" t="s">
        <v>1494</v>
      </c>
      <c r="B336" s="6" t="s">
        <v>176</v>
      </c>
      <c r="C336" s="7">
        <v>46028</v>
      </c>
      <c r="D336" s="9" t="str">
        <f>HYPERLINK("https://www.epingalert.org/en/Search?viewData= G/TBT/N/BDI/701, G/TBT/N/KEN/1965, G/TBT/N/RWA/1331, G/TBT/N/TZA/1481, G/TBT/N/UGA/2299"," G/TBT/N/BDI/701, G/TBT/N/KEN/1965, G/TBT/N/RWA/1331, G/TBT/N/TZA/1481, G/TBT/N/UGA/2299")</f>
        <v xml:space="preserve"> G/TBT/N/BDI/701, G/TBT/N/KEN/1965, G/TBT/N/RWA/1331, G/TBT/N/TZA/1481, G/TBT/N/UGA/2299</v>
      </c>
      <c r="E336" s="8" t="s">
        <v>1492</v>
      </c>
      <c r="F336" s="8" t="s">
        <v>1493</v>
      </c>
      <c r="H336" s="8" t="s">
        <v>1495</v>
      </c>
      <c r="I336" s="8" t="s">
        <v>1496</v>
      </c>
      <c r="J336" s="8" t="s">
        <v>520</v>
      </c>
      <c r="K336" s="8" t="s">
        <v>41</v>
      </c>
      <c r="L336" s="8" t="s">
        <v>80</v>
      </c>
      <c r="M336" s="6"/>
      <c r="N336" s="7">
        <v>46088</v>
      </c>
      <c r="O336" s="7" t="s">
        <v>81</v>
      </c>
      <c r="P336" s="7" t="s">
        <v>82</v>
      </c>
      <c r="Q336" s="6" t="s">
        <v>43</v>
      </c>
      <c r="R336" s="8" t="s">
        <v>1497</v>
      </c>
      <c r="S336" t="str">
        <f>HYPERLINK("https://docs.wto.org/imrd/directdoc.asp?DDFDocuments/t/G/TBTN26/BDI701.docx", "https://docs.wto.org/imrd/directdoc.asp?DDFDocuments/t/G/TBTN26/BDI701.docx")</f>
        <v>https://docs.wto.org/imrd/directdoc.asp?DDFDocuments/t/G/TBTN26/BDI701.docx</v>
      </c>
      <c r="T336" t="str">
        <f>HYPERLINK("https://docs.wto.org/imrd/directdoc.asp?DDFDocuments/u/G/TBTN26/BDI701.docx", "https://docs.wto.org/imrd/directdoc.asp?DDFDocuments/u/G/TBTN26/BDI701.docx")</f>
        <v>https://docs.wto.org/imrd/directdoc.asp?DDFDocuments/u/G/TBTN26/BDI701.docx</v>
      </c>
      <c r="U336" t="str">
        <f>HYPERLINK("https://docs.wto.org/imrd/directdoc.asp?DDFDocuments/v/G/TBTN26/BDI701.docx", "https://docs.wto.org/imrd/directdoc.asp?DDFDocuments/v/G/TBTN26/BDI701.docx")</f>
        <v>https://docs.wto.org/imrd/directdoc.asp?DDFDocuments/v/G/TBTN26/BDI701.docx</v>
      </c>
      <c r="V336" t="s">
        <v>45</v>
      </c>
      <c r="W336" t="s">
        <v>46</v>
      </c>
      <c r="X336" t="s">
        <v>46</v>
      </c>
      <c r="Y336" t="s">
        <v>46</v>
      </c>
      <c r="Z336" t="s">
        <v>46</v>
      </c>
      <c r="AA336" t="s">
        <v>46</v>
      </c>
      <c r="AB336" t="s">
        <v>46</v>
      </c>
      <c r="AC336" s="2" t="s">
        <v>1498</v>
      </c>
      <c r="AD336" t="s">
        <v>41</v>
      </c>
      <c r="AE336" t="s">
        <v>41</v>
      </c>
      <c r="AF336" t="s">
        <v>41</v>
      </c>
      <c r="AG336" t="s">
        <v>41</v>
      </c>
      <c r="AH336" t="s">
        <v>41</v>
      </c>
      <c r="AI336" s="2" t="s">
        <v>41</v>
      </c>
    </row>
    <row r="337" spans="1:35" ht="188.5" x14ac:dyDescent="0.35">
      <c r="A337" s="8" t="s">
        <v>1558</v>
      </c>
      <c r="B337" s="6" t="s">
        <v>1113</v>
      </c>
      <c r="C337" s="7">
        <v>46028</v>
      </c>
      <c r="D337" s="9" t="str">
        <f>HYPERLINK("https://www.epingalert.org/en/Search?viewData= G/TBT/N/ISR/1409"," G/TBT/N/ISR/1409")</f>
        <v xml:space="preserve"> G/TBT/N/ISR/1409</v>
      </c>
      <c r="E337" s="8" t="s">
        <v>1556</v>
      </c>
      <c r="F337" s="8" t="s">
        <v>1557</v>
      </c>
      <c r="H337" s="8" t="s">
        <v>41</v>
      </c>
      <c r="I337" s="8" t="s">
        <v>1559</v>
      </c>
      <c r="J337" s="8" t="s">
        <v>1560</v>
      </c>
      <c r="K337" s="8" t="s">
        <v>41</v>
      </c>
      <c r="L337" s="8" t="s">
        <v>80</v>
      </c>
      <c r="M337" s="6"/>
      <c r="N337" s="7">
        <v>46088</v>
      </c>
      <c r="O337" s="7" t="s">
        <v>81</v>
      </c>
      <c r="P337" s="7">
        <v>46023</v>
      </c>
      <c r="Q337" s="6" t="s">
        <v>43</v>
      </c>
      <c r="R337" s="8" t="s">
        <v>1561</v>
      </c>
      <c r="S337" t="str">
        <f>HYPERLINK("https://docs.wto.org/imrd/directdoc.asp?DDFDocuments/t/G/TBTN26/ISR1409.docx", "https://docs.wto.org/imrd/directdoc.asp?DDFDocuments/t/G/TBTN26/ISR1409.docx")</f>
        <v>https://docs.wto.org/imrd/directdoc.asp?DDFDocuments/t/G/TBTN26/ISR1409.docx</v>
      </c>
      <c r="T337" t="str">
        <f>HYPERLINK("https://docs.wto.org/imrd/directdoc.asp?DDFDocuments/u/G/TBTN26/ISR1409.docx", "https://docs.wto.org/imrd/directdoc.asp?DDFDocuments/u/G/TBTN26/ISR1409.docx")</f>
        <v>https://docs.wto.org/imrd/directdoc.asp?DDFDocuments/u/G/TBTN26/ISR1409.docx</v>
      </c>
      <c r="U337" t="str">
        <f>HYPERLINK("https://docs.wto.org/imrd/directdoc.asp?DDFDocuments/v/G/TBTN26/ISR1409.docx", "https://docs.wto.org/imrd/directdoc.asp?DDFDocuments/v/G/TBTN26/ISR1409.docx")</f>
        <v>https://docs.wto.org/imrd/directdoc.asp?DDFDocuments/v/G/TBTN26/ISR1409.docx</v>
      </c>
      <c r="V337" t="s">
        <v>45</v>
      </c>
      <c r="W337" t="s">
        <v>46</v>
      </c>
      <c r="X337" t="s">
        <v>45</v>
      </c>
      <c r="Y337" t="s">
        <v>46</v>
      </c>
      <c r="Z337" t="s">
        <v>46</v>
      </c>
      <c r="AA337" t="s">
        <v>46</v>
      </c>
      <c r="AB337" t="s">
        <v>46</v>
      </c>
      <c r="AC337" s="2" t="s">
        <v>1562</v>
      </c>
      <c r="AD337" t="s">
        <v>41</v>
      </c>
      <c r="AE337" t="s">
        <v>41</v>
      </c>
      <c r="AF337" t="s">
        <v>41</v>
      </c>
      <c r="AG337" t="s">
        <v>41</v>
      </c>
      <c r="AH337" t="s">
        <v>41</v>
      </c>
      <c r="AI337" s="2" t="s">
        <v>41</v>
      </c>
    </row>
    <row r="338" spans="1:35" ht="217.5" x14ac:dyDescent="0.35">
      <c r="A338" s="8" t="s">
        <v>1439</v>
      </c>
      <c r="B338" s="6" t="s">
        <v>1293</v>
      </c>
      <c r="C338" s="7">
        <v>46028</v>
      </c>
      <c r="D338" s="9" t="str">
        <f>HYPERLINK("https://www.epingalert.org/en/Search?viewData= G/TBT/N/PAN/136"," G/TBT/N/PAN/136")</f>
        <v xml:space="preserve"> G/TBT/N/PAN/136</v>
      </c>
      <c r="E338" s="8" t="s">
        <v>1563</v>
      </c>
      <c r="F338" s="8" t="s">
        <v>1564</v>
      </c>
      <c r="H338" s="8" t="s">
        <v>1565</v>
      </c>
      <c r="I338" s="8" t="s">
        <v>1273</v>
      </c>
      <c r="J338" s="8" t="s">
        <v>120</v>
      </c>
      <c r="K338" s="8" t="s">
        <v>41</v>
      </c>
      <c r="L338" s="8" t="s">
        <v>80</v>
      </c>
      <c r="M338" s="6"/>
      <c r="N338" s="7">
        <v>46088</v>
      </c>
      <c r="O338" s="7" t="s">
        <v>81</v>
      </c>
      <c r="P338" s="7" t="s">
        <v>81</v>
      </c>
      <c r="Q338" s="6" t="s">
        <v>43</v>
      </c>
      <c r="R338" s="8" t="s">
        <v>1566</v>
      </c>
      <c r="S338" t="str">
        <f>HYPERLINK("https://docs.wto.org/imrd/directdoc.asp?DDFDocuments/t/G/TBTN26/PAN136.docx", "https://docs.wto.org/imrd/directdoc.asp?DDFDocuments/t/G/TBTN26/PAN136.docx")</f>
        <v>https://docs.wto.org/imrd/directdoc.asp?DDFDocuments/t/G/TBTN26/PAN136.docx</v>
      </c>
      <c r="T338" t="str">
        <f>HYPERLINK("https://docs.wto.org/imrd/directdoc.asp?DDFDocuments/u/G/TBTN26/PAN136.docx", "https://docs.wto.org/imrd/directdoc.asp?DDFDocuments/u/G/TBTN26/PAN136.docx")</f>
        <v>https://docs.wto.org/imrd/directdoc.asp?DDFDocuments/u/G/TBTN26/PAN136.docx</v>
      </c>
      <c r="U338" t="str">
        <f>HYPERLINK("https://docs.wto.org/imrd/directdoc.asp?DDFDocuments/v/G/TBTN26/PAN136.docx", "https://docs.wto.org/imrd/directdoc.asp?DDFDocuments/v/G/TBTN26/PAN136.docx")</f>
        <v>https://docs.wto.org/imrd/directdoc.asp?DDFDocuments/v/G/TBTN26/PAN136.docx</v>
      </c>
      <c r="V338" t="s">
        <v>45</v>
      </c>
      <c r="W338" t="s">
        <v>46</v>
      </c>
      <c r="X338" t="s">
        <v>46</v>
      </c>
      <c r="Y338" t="s">
        <v>46</v>
      </c>
      <c r="Z338" t="s">
        <v>46</v>
      </c>
      <c r="AA338" t="s">
        <v>46</v>
      </c>
      <c r="AB338" t="s">
        <v>46</v>
      </c>
      <c r="AC338" s="2" t="s">
        <v>1567</v>
      </c>
      <c r="AD338" t="s">
        <v>41</v>
      </c>
      <c r="AE338" t="s">
        <v>41</v>
      </c>
      <c r="AF338" t="s">
        <v>41</v>
      </c>
      <c r="AG338" t="s">
        <v>41</v>
      </c>
      <c r="AH338" t="s">
        <v>41</v>
      </c>
      <c r="AI338" s="2" t="s">
        <v>41</v>
      </c>
    </row>
    <row r="339" spans="1:35" ht="43.5" x14ac:dyDescent="0.35">
      <c r="A339" s="8" t="s">
        <v>1087</v>
      </c>
      <c r="B339" s="6" t="s">
        <v>96</v>
      </c>
      <c r="C339" s="7">
        <v>46028</v>
      </c>
      <c r="D339" s="9" t="str">
        <f>HYPERLINK("https://www.epingalert.org/en/Search?viewData= G/TBT/N/BDI/699, G/TBT/N/KEN/1961, G/TBT/N/RWA/1329, G/TBT/N/TZA/1479, G/TBT/N/UGA/2297"," G/TBT/N/BDI/699, G/TBT/N/KEN/1961, G/TBT/N/RWA/1329, G/TBT/N/TZA/1479, G/TBT/N/UGA/2297")</f>
        <v xml:space="preserve"> G/TBT/N/BDI/699, G/TBT/N/KEN/1961, G/TBT/N/RWA/1329, G/TBT/N/TZA/1479, G/TBT/N/UGA/2297</v>
      </c>
      <c r="E339" s="8" t="s">
        <v>1509</v>
      </c>
      <c r="F339" s="8" t="s">
        <v>1074</v>
      </c>
      <c r="H339" s="8" t="s">
        <v>41</v>
      </c>
      <c r="I339" s="8" t="s">
        <v>1088</v>
      </c>
      <c r="J339" s="8" t="s">
        <v>182</v>
      </c>
      <c r="K339" s="8" t="s">
        <v>41</v>
      </c>
      <c r="L339" s="8" t="s">
        <v>41</v>
      </c>
      <c r="M339" s="6"/>
      <c r="N339" s="7">
        <v>46088</v>
      </c>
      <c r="O339" s="7">
        <v>46112</v>
      </c>
      <c r="P339" s="7" t="s">
        <v>81</v>
      </c>
      <c r="Q339" s="6" t="s">
        <v>43</v>
      </c>
      <c r="R339" s="8" t="s">
        <v>1510</v>
      </c>
      <c r="S339" t="str">
        <f>HYPERLINK("https://docs.wto.org/imrd/directdoc.asp?DDFDocuments/t/G/TBTN26/BDI699.docx", "https://docs.wto.org/imrd/directdoc.asp?DDFDocuments/t/G/TBTN26/BDI699.docx")</f>
        <v>https://docs.wto.org/imrd/directdoc.asp?DDFDocuments/t/G/TBTN26/BDI699.docx</v>
      </c>
      <c r="T339" t="str">
        <f>HYPERLINK("https://docs.wto.org/imrd/directdoc.asp?DDFDocuments/u/G/TBTN26/BDI699.docx", "https://docs.wto.org/imrd/directdoc.asp?DDFDocuments/u/G/TBTN26/BDI699.docx")</f>
        <v>https://docs.wto.org/imrd/directdoc.asp?DDFDocuments/u/G/TBTN26/BDI699.docx</v>
      </c>
      <c r="U339" t="str">
        <f>HYPERLINK("https://docs.wto.org/imrd/directdoc.asp?DDFDocuments/v/G/TBTN26/BDI699.docx", "https://docs.wto.org/imrd/directdoc.asp?DDFDocuments/v/G/TBTN26/BDI699.docx")</f>
        <v>https://docs.wto.org/imrd/directdoc.asp?DDFDocuments/v/G/TBTN26/BDI699.docx</v>
      </c>
      <c r="V339" t="s">
        <v>45</v>
      </c>
      <c r="W339" t="s">
        <v>46</v>
      </c>
      <c r="X339" t="s">
        <v>46</v>
      </c>
      <c r="Y339" t="s">
        <v>46</v>
      </c>
      <c r="Z339" t="s">
        <v>46</v>
      </c>
      <c r="AA339" t="s">
        <v>46</v>
      </c>
      <c r="AB339" t="s">
        <v>46</v>
      </c>
      <c r="AC339" s="2" t="s">
        <v>1511</v>
      </c>
      <c r="AD339" t="s">
        <v>41</v>
      </c>
      <c r="AE339" t="s">
        <v>41</v>
      </c>
      <c r="AF339" t="s">
        <v>41</v>
      </c>
      <c r="AG339" t="s">
        <v>41</v>
      </c>
      <c r="AH339" t="s">
        <v>41</v>
      </c>
      <c r="AI339" s="2" t="s">
        <v>41</v>
      </c>
    </row>
    <row r="340" spans="1:35" ht="58" x14ac:dyDescent="0.35">
      <c r="A340" s="8" t="s">
        <v>1087</v>
      </c>
      <c r="B340" s="6" t="s">
        <v>96</v>
      </c>
      <c r="C340" s="7">
        <v>46028</v>
      </c>
      <c r="D340" s="9" t="str">
        <f>HYPERLINK("https://www.epingalert.org/en/Search?viewData= G/TBT/N/BDI/697, G/TBT/N/KEN/1959, G/TBT/N/RWA/1327, G/TBT/N/TZA/1477, G/TBT/N/UGA/2295"," G/TBT/N/BDI/697, G/TBT/N/KEN/1959, G/TBT/N/RWA/1327, G/TBT/N/TZA/1477, G/TBT/N/UGA/2295")</f>
        <v xml:space="preserve"> G/TBT/N/BDI/697, G/TBT/N/KEN/1959, G/TBT/N/RWA/1327, G/TBT/N/TZA/1477, G/TBT/N/UGA/2295</v>
      </c>
      <c r="E340" s="8" t="s">
        <v>1506</v>
      </c>
      <c r="F340" s="8" t="s">
        <v>1507</v>
      </c>
      <c r="H340" s="8" t="s">
        <v>41</v>
      </c>
      <c r="I340" s="8" t="s">
        <v>1088</v>
      </c>
      <c r="J340" s="8" t="s">
        <v>182</v>
      </c>
      <c r="K340" s="8" t="s">
        <v>41</v>
      </c>
      <c r="L340" s="8" t="s">
        <v>41</v>
      </c>
      <c r="M340" s="6"/>
      <c r="N340" s="7">
        <v>46088</v>
      </c>
      <c r="O340" s="7">
        <v>46112</v>
      </c>
      <c r="P340" s="7" t="s">
        <v>81</v>
      </c>
      <c r="Q340" s="6" t="s">
        <v>43</v>
      </c>
      <c r="R340" s="8" t="s">
        <v>1508</v>
      </c>
      <c r="S340" t="str">
        <f>HYPERLINK("https://docs.wto.org/imrd/directdoc.asp?DDFDocuments/t/G/TBTN26/BDI697.docx", "https://docs.wto.org/imrd/directdoc.asp?DDFDocuments/t/G/TBTN26/BDI697.docx")</f>
        <v>https://docs.wto.org/imrd/directdoc.asp?DDFDocuments/t/G/TBTN26/BDI697.docx</v>
      </c>
      <c r="T340" t="str">
        <f>HYPERLINK("https://docs.wto.org/imrd/directdoc.asp?DDFDocuments/u/G/TBTN26/BDI697.docx", "https://docs.wto.org/imrd/directdoc.asp?DDFDocuments/u/G/TBTN26/BDI697.docx")</f>
        <v>https://docs.wto.org/imrd/directdoc.asp?DDFDocuments/u/G/TBTN26/BDI697.docx</v>
      </c>
      <c r="U340" t="str">
        <f>HYPERLINK("https://docs.wto.org/imrd/directdoc.asp?DDFDocuments/v/G/TBTN26/BDI697.docx", "https://docs.wto.org/imrd/directdoc.asp?DDFDocuments/v/G/TBTN26/BDI697.docx")</f>
        <v>https://docs.wto.org/imrd/directdoc.asp?DDFDocuments/v/G/TBTN26/BDI697.docx</v>
      </c>
      <c r="V340" t="s">
        <v>45</v>
      </c>
      <c r="W340" t="s">
        <v>46</v>
      </c>
      <c r="X340" t="s">
        <v>45</v>
      </c>
      <c r="Y340" t="s">
        <v>46</v>
      </c>
      <c r="Z340" t="s">
        <v>46</v>
      </c>
      <c r="AA340" t="s">
        <v>46</v>
      </c>
      <c r="AB340" t="s">
        <v>46</v>
      </c>
      <c r="AC340" s="2" t="s">
        <v>1101</v>
      </c>
      <c r="AD340" t="s">
        <v>41</v>
      </c>
      <c r="AE340" t="s">
        <v>41</v>
      </c>
      <c r="AF340" t="s">
        <v>41</v>
      </c>
      <c r="AG340" t="s">
        <v>41</v>
      </c>
      <c r="AH340" t="s">
        <v>41</v>
      </c>
      <c r="AI340" s="2" t="s">
        <v>41</v>
      </c>
    </row>
    <row r="341" spans="1:35" ht="29" x14ac:dyDescent="0.35">
      <c r="A341" s="8" t="s">
        <v>1570</v>
      </c>
      <c r="B341" s="6" t="s">
        <v>96</v>
      </c>
      <c r="C341" s="7">
        <v>46028</v>
      </c>
      <c r="D341" s="9" t="str">
        <f>HYPERLINK("https://www.epingalert.org/en/Search?viewData= G/TBT/N/KEN/1964"," G/TBT/N/KEN/1964")</f>
        <v xml:space="preserve"> G/TBT/N/KEN/1964</v>
      </c>
      <c r="E341" s="8" t="s">
        <v>1568</v>
      </c>
      <c r="F341" s="8" t="s">
        <v>1569</v>
      </c>
      <c r="H341" s="8" t="s">
        <v>41</v>
      </c>
      <c r="I341" s="8" t="s">
        <v>1571</v>
      </c>
      <c r="J341" s="8" t="s">
        <v>1572</v>
      </c>
      <c r="K341" s="8" t="s">
        <v>41</v>
      </c>
      <c r="L341" s="8" t="s">
        <v>41</v>
      </c>
      <c r="M341" s="6"/>
      <c r="N341" s="7">
        <v>46088</v>
      </c>
      <c r="O341" s="7" t="s">
        <v>81</v>
      </c>
      <c r="P341" s="7" t="s">
        <v>81</v>
      </c>
      <c r="Q341" s="6" t="s">
        <v>43</v>
      </c>
      <c r="R341" s="8" t="s">
        <v>1573</v>
      </c>
      <c r="S341" t="str">
        <f>HYPERLINK("https://docs.wto.org/imrd/directdoc.asp?DDFDocuments/t/G/TBTN26/KEN1964.docx", "https://docs.wto.org/imrd/directdoc.asp?DDFDocuments/t/G/TBTN26/KEN1964.docx")</f>
        <v>https://docs.wto.org/imrd/directdoc.asp?DDFDocuments/t/G/TBTN26/KEN1964.docx</v>
      </c>
      <c r="T341" t="str">
        <f>HYPERLINK("https://docs.wto.org/imrd/directdoc.asp?DDFDocuments/u/G/TBTN26/KEN1964.docx", "https://docs.wto.org/imrd/directdoc.asp?DDFDocuments/u/G/TBTN26/KEN1964.docx")</f>
        <v>https://docs.wto.org/imrd/directdoc.asp?DDFDocuments/u/G/TBTN26/KEN1964.docx</v>
      </c>
      <c r="U341" t="str">
        <f>HYPERLINK("https://docs.wto.org/imrd/directdoc.asp?DDFDocuments/v/G/TBTN26/KEN1964.docx", "https://docs.wto.org/imrd/directdoc.asp?DDFDocuments/v/G/TBTN26/KEN1964.docx")</f>
        <v>https://docs.wto.org/imrd/directdoc.asp?DDFDocuments/v/G/TBTN26/KEN1964.docx</v>
      </c>
      <c r="V341" t="s">
        <v>45</v>
      </c>
      <c r="W341" t="s">
        <v>46</v>
      </c>
      <c r="X341" t="s">
        <v>45</v>
      </c>
      <c r="Y341" t="s">
        <v>46</v>
      </c>
      <c r="Z341" t="s">
        <v>46</v>
      </c>
      <c r="AA341" t="s">
        <v>46</v>
      </c>
      <c r="AB341" t="s">
        <v>46</v>
      </c>
      <c r="AC341" s="2" t="s">
        <v>1574</v>
      </c>
      <c r="AD341" t="s">
        <v>41</v>
      </c>
      <c r="AE341" t="s">
        <v>41</v>
      </c>
      <c r="AF341" t="s">
        <v>41</v>
      </c>
      <c r="AG341" t="s">
        <v>41</v>
      </c>
      <c r="AH341" t="s">
        <v>41</v>
      </c>
      <c r="AI341" s="2" t="s">
        <v>41</v>
      </c>
    </row>
    <row r="342" spans="1:35" ht="391.5" x14ac:dyDescent="0.35">
      <c r="A342" s="8" t="s">
        <v>1494</v>
      </c>
      <c r="B342" s="6" t="s">
        <v>157</v>
      </c>
      <c r="C342" s="7">
        <v>46028</v>
      </c>
      <c r="D342" s="9" t="str">
        <f>HYPERLINK("https://www.epingalert.org/en/Search?viewData= G/TBT/N/BDI/701, G/TBT/N/KEN/1965, G/TBT/N/RWA/1331, G/TBT/N/TZA/1481, G/TBT/N/UGA/2299"," G/TBT/N/BDI/701, G/TBT/N/KEN/1965, G/TBT/N/RWA/1331, G/TBT/N/TZA/1481, G/TBT/N/UGA/2299")</f>
        <v xml:space="preserve"> G/TBT/N/BDI/701, G/TBT/N/KEN/1965, G/TBT/N/RWA/1331, G/TBT/N/TZA/1481, G/TBT/N/UGA/2299</v>
      </c>
      <c r="E342" s="8" t="s">
        <v>1492</v>
      </c>
      <c r="F342" s="8" t="s">
        <v>1493</v>
      </c>
      <c r="H342" s="8" t="s">
        <v>1495</v>
      </c>
      <c r="I342" s="8" t="s">
        <v>1496</v>
      </c>
      <c r="J342" s="8" t="s">
        <v>520</v>
      </c>
      <c r="K342" s="8" t="s">
        <v>41</v>
      </c>
      <c r="L342" s="8" t="s">
        <v>80</v>
      </c>
      <c r="M342" s="6"/>
      <c r="N342" s="7">
        <v>46088</v>
      </c>
      <c r="O342" s="7" t="s">
        <v>81</v>
      </c>
      <c r="P342" s="7" t="s">
        <v>82</v>
      </c>
      <c r="Q342" s="6" t="s">
        <v>43</v>
      </c>
      <c r="R342" s="8" t="s">
        <v>1497</v>
      </c>
      <c r="S342" t="str">
        <f>HYPERLINK("https://docs.wto.org/imrd/directdoc.asp?DDFDocuments/t/G/TBTN26/BDI701.docx", "https://docs.wto.org/imrd/directdoc.asp?DDFDocuments/t/G/TBTN26/BDI701.docx")</f>
        <v>https://docs.wto.org/imrd/directdoc.asp?DDFDocuments/t/G/TBTN26/BDI701.docx</v>
      </c>
      <c r="T342" t="str">
        <f>HYPERLINK("https://docs.wto.org/imrd/directdoc.asp?DDFDocuments/u/G/TBTN26/BDI701.docx", "https://docs.wto.org/imrd/directdoc.asp?DDFDocuments/u/G/TBTN26/BDI701.docx")</f>
        <v>https://docs.wto.org/imrd/directdoc.asp?DDFDocuments/u/G/TBTN26/BDI701.docx</v>
      </c>
      <c r="U342" t="str">
        <f>HYPERLINK("https://docs.wto.org/imrd/directdoc.asp?DDFDocuments/v/G/TBTN26/BDI701.docx", "https://docs.wto.org/imrd/directdoc.asp?DDFDocuments/v/G/TBTN26/BDI701.docx")</f>
        <v>https://docs.wto.org/imrd/directdoc.asp?DDFDocuments/v/G/TBTN26/BDI701.docx</v>
      </c>
      <c r="V342" t="s">
        <v>45</v>
      </c>
      <c r="W342" t="s">
        <v>46</v>
      </c>
      <c r="X342" t="s">
        <v>46</v>
      </c>
      <c r="Y342" t="s">
        <v>46</v>
      </c>
      <c r="Z342" t="s">
        <v>46</v>
      </c>
      <c r="AA342" t="s">
        <v>46</v>
      </c>
      <c r="AB342" t="s">
        <v>46</v>
      </c>
      <c r="AC342" s="2" t="s">
        <v>1498</v>
      </c>
      <c r="AD342" t="s">
        <v>41</v>
      </c>
      <c r="AE342" t="s">
        <v>41</v>
      </c>
      <c r="AF342" t="s">
        <v>41</v>
      </c>
      <c r="AG342" t="s">
        <v>41</v>
      </c>
      <c r="AH342" t="s">
        <v>41</v>
      </c>
      <c r="AI342" s="2" t="s">
        <v>41</v>
      </c>
    </row>
    <row r="343" spans="1:35" ht="29" x14ac:dyDescent="0.35">
      <c r="A343" s="8" t="s">
        <v>1109</v>
      </c>
      <c r="B343" s="6" t="s">
        <v>167</v>
      </c>
      <c r="C343" s="7">
        <v>46028</v>
      </c>
      <c r="D343" s="9" t="str">
        <f>HYPERLINK("https://www.epingalert.org/en/Search?viewData= G/TBT/N/BDI/700, G/TBT/N/KEN/1962, G/TBT/N/RWA/1330, G/TBT/N/TZA/1480, G/TBT/N/UGA/2298"," G/TBT/N/BDI/700, G/TBT/N/KEN/1962, G/TBT/N/RWA/1330, G/TBT/N/TZA/1480, G/TBT/N/UGA/2298")</f>
        <v xml:space="preserve"> G/TBT/N/BDI/700, G/TBT/N/KEN/1962, G/TBT/N/RWA/1330, G/TBT/N/TZA/1480, G/TBT/N/UGA/2298</v>
      </c>
      <c r="E343" s="8" t="s">
        <v>1539</v>
      </c>
      <c r="F343" s="8" t="s">
        <v>1108</v>
      </c>
      <c r="H343" s="8" t="s">
        <v>41</v>
      </c>
      <c r="I343" s="8" t="s">
        <v>1110</v>
      </c>
      <c r="J343" s="8" t="s">
        <v>182</v>
      </c>
      <c r="K343" s="8" t="s">
        <v>41</v>
      </c>
      <c r="L343" s="8" t="s">
        <v>41</v>
      </c>
      <c r="M343" s="6"/>
      <c r="N343" s="7">
        <v>46088</v>
      </c>
      <c r="O343" s="7">
        <v>46112</v>
      </c>
      <c r="P343" s="7" t="s">
        <v>81</v>
      </c>
      <c r="Q343" s="6" t="s">
        <v>43</v>
      </c>
      <c r="R343" s="8" t="s">
        <v>1540</v>
      </c>
      <c r="S343" t="str">
        <f>HYPERLINK("https://docs.wto.org/imrd/directdoc.asp?DDFDocuments/t/G/TBTN26/BDI700.docx", "https://docs.wto.org/imrd/directdoc.asp?DDFDocuments/t/G/TBTN26/BDI700.docx")</f>
        <v>https://docs.wto.org/imrd/directdoc.asp?DDFDocuments/t/G/TBTN26/BDI700.docx</v>
      </c>
      <c r="T343" t="str">
        <f>HYPERLINK("https://docs.wto.org/imrd/directdoc.asp?DDFDocuments/u/G/TBTN26/BDI700.docx", "https://docs.wto.org/imrd/directdoc.asp?DDFDocuments/u/G/TBTN26/BDI700.docx")</f>
        <v>https://docs.wto.org/imrd/directdoc.asp?DDFDocuments/u/G/TBTN26/BDI700.docx</v>
      </c>
      <c r="U343" t="str">
        <f>HYPERLINK("https://docs.wto.org/imrd/directdoc.asp?DDFDocuments/v/G/TBTN26/BDI700.docx", "https://docs.wto.org/imrd/directdoc.asp?DDFDocuments/v/G/TBTN26/BDI700.docx")</f>
        <v>https://docs.wto.org/imrd/directdoc.asp?DDFDocuments/v/G/TBTN26/BDI700.docx</v>
      </c>
      <c r="V343" t="s">
        <v>45</v>
      </c>
      <c r="W343" t="s">
        <v>46</v>
      </c>
      <c r="X343" t="s">
        <v>46</v>
      </c>
      <c r="Y343" t="s">
        <v>46</v>
      </c>
      <c r="Z343" t="s">
        <v>46</v>
      </c>
      <c r="AA343" t="s">
        <v>46</v>
      </c>
      <c r="AB343" t="s">
        <v>46</v>
      </c>
      <c r="AC343" s="2" t="s">
        <v>1112</v>
      </c>
      <c r="AD343" t="s">
        <v>41</v>
      </c>
      <c r="AE343" t="s">
        <v>41</v>
      </c>
      <c r="AF343" t="s">
        <v>41</v>
      </c>
      <c r="AG343" t="s">
        <v>41</v>
      </c>
      <c r="AH343" t="s">
        <v>41</v>
      </c>
      <c r="AI343" s="2" t="s">
        <v>41</v>
      </c>
    </row>
    <row r="344" spans="1:35" ht="246.5" x14ac:dyDescent="0.35">
      <c r="A344" s="8" t="s">
        <v>1578</v>
      </c>
      <c r="B344" s="6" t="s">
        <v>1575</v>
      </c>
      <c r="C344" s="7">
        <v>46028</v>
      </c>
      <c r="D344" s="9" t="str">
        <f>HYPERLINK("https://www.epingalert.org/en/Search?viewData= G/TBT/N/DEU/20"," G/TBT/N/DEU/20")</f>
        <v xml:space="preserve"> G/TBT/N/DEU/20</v>
      </c>
      <c r="E344" s="8" t="s">
        <v>1576</v>
      </c>
      <c r="F344" s="8" t="s">
        <v>1577</v>
      </c>
      <c r="H344" s="8" t="s">
        <v>1579</v>
      </c>
      <c r="I344" s="8" t="s">
        <v>41</v>
      </c>
      <c r="J344" s="8" t="s">
        <v>1580</v>
      </c>
      <c r="K344" s="8" t="s">
        <v>1581</v>
      </c>
      <c r="L344" s="8" t="s">
        <v>41</v>
      </c>
      <c r="M344" s="6"/>
      <c r="N344" s="7">
        <v>46088</v>
      </c>
      <c r="O344" s="7" t="s">
        <v>1582</v>
      </c>
      <c r="P344" s="7" t="s">
        <v>1583</v>
      </c>
      <c r="Q344" s="6" t="s">
        <v>43</v>
      </c>
      <c r="R344" s="8" t="s">
        <v>1584</v>
      </c>
      <c r="S344" t="str">
        <f>HYPERLINK("https://docs.wto.org/imrd/directdoc.asp?DDFDocuments/t/G/TBTN26/DEU20.docx", "https://docs.wto.org/imrd/directdoc.asp?DDFDocuments/t/G/TBTN26/DEU20.docx")</f>
        <v>https://docs.wto.org/imrd/directdoc.asp?DDFDocuments/t/G/TBTN26/DEU20.docx</v>
      </c>
      <c r="T344" t="str">
        <f>HYPERLINK("https://docs.wto.org/imrd/directdoc.asp?DDFDocuments/u/G/TBTN26/DEU20.docx", "https://docs.wto.org/imrd/directdoc.asp?DDFDocuments/u/G/TBTN26/DEU20.docx")</f>
        <v>https://docs.wto.org/imrd/directdoc.asp?DDFDocuments/u/G/TBTN26/DEU20.docx</v>
      </c>
      <c r="U344" t="str">
        <f>HYPERLINK("https://docs.wto.org/imrd/directdoc.asp?DDFDocuments/v/G/TBTN26/DEU20.docx", "https://docs.wto.org/imrd/directdoc.asp?DDFDocuments/v/G/TBTN26/DEU20.docx")</f>
        <v>https://docs.wto.org/imrd/directdoc.asp?DDFDocuments/v/G/TBTN26/DEU20.docx</v>
      </c>
      <c r="V344" t="s">
        <v>45</v>
      </c>
      <c r="W344" t="s">
        <v>46</v>
      </c>
      <c r="X344" t="s">
        <v>46</v>
      </c>
      <c r="Y344" t="s">
        <v>46</v>
      </c>
      <c r="Z344" t="s">
        <v>46</v>
      </c>
      <c r="AA344" t="s">
        <v>46</v>
      </c>
      <c r="AB344" t="s">
        <v>46</v>
      </c>
      <c r="AC344" s="2" t="s">
        <v>1585</v>
      </c>
      <c r="AD344" t="s">
        <v>41</v>
      </c>
      <c r="AE344" t="s">
        <v>41</v>
      </c>
      <c r="AF344" t="s">
        <v>41</v>
      </c>
      <c r="AG344" t="s">
        <v>41</v>
      </c>
      <c r="AH344" t="s">
        <v>41</v>
      </c>
      <c r="AI344" s="2" t="s">
        <v>41</v>
      </c>
    </row>
    <row r="345" spans="1:35" ht="58" x14ac:dyDescent="0.35">
      <c r="A345" s="8" t="s">
        <v>1587</v>
      </c>
      <c r="B345" s="6" t="s">
        <v>337</v>
      </c>
      <c r="C345" s="7">
        <v>46028</v>
      </c>
      <c r="D345" s="9" t="str">
        <f>HYPERLINK("https://www.epingalert.org/en/Search?viewData= G/TBT/N/JPN/894"," G/TBT/N/JPN/894")</f>
        <v xml:space="preserve"> G/TBT/N/JPN/894</v>
      </c>
      <c r="E345" s="8" t="s">
        <v>1520</v>
      </c>
      <c r="F345" s="8" t="s">
        <v>1586</v>
      </c>
      <c r="H345" s="8" t="s">
        <v>41</v>
      </c>
      <c r="I345" s="8" t="s">
        <v>1523</v>
      </c>
      <c r="J345" s="8" t="s">
        <v>78</v>
      </c>
      <c r="K345" s="8" t="s">
        <v>1588</v>
      </c>
      <c r="L345" s="8" t="s">
        <v>41</v>
      </c>
      <c r="M345" s="6"/>
      <c r="N345" s="7">
        <v>46088</v>
      </c>
      <c r="O345" s="7" t="s">
        <v>1525</v>
      </c>
      <c r="P345" s="7" t="s">
        <v>1525</v>
      </c>
      <c r="Q345" s="6" t="s">
        <v>43</v>
      </c>
      <c r="R345" s="8" t="s">
        <v>1589</v>
      </c>
      <c r="S345" t="str">
        <f>HYPERLINK("https://docs.wto.org/imrd/directdoc.asp?DDFDocuments/t/G/TBTN26/JPN894.docx", "https://docs.wto.org/imrd/directdoc.asp?DDFDocuments/t/G/TBTN26/JPN894.docx")</f>
        <v>https://docs.wto.org/imrd/directdoc.asp?DDFDocuments/t/G/TBTN26/JPN894.docx</v>
      </c>
      <c r="T345" t="str">
        <f>HYPERLINK("https://docs.wto.org/imrd/directdoc.asp?DDFDocuments/u/G/TBTN26/JPN894.docx", "https://docs.wto.org/imrd/directdoc.asp?DDFDocuments/u/G/TBTN26/JPN894.docx")</f>
        <v>https://docs.wto.org/imrd/directdoc.asp?DDFDocuments/u/G/TBTN26/JPN894.docx</v>
      </c>
      <c r="U345" t="str">
        <f>HYPERLINK("https://docs.wto.org/imrd/directdoc.asp?DDFDocuments/v/G/TBTN26/JPN894.docx", "https://docs.wto.org/imrd/directdoc.asp?DDFDocuments/v/G/TBTN26/JPN894.docx")</f>
        <v>https://docs.wto.org/imrd/directdoc.asp?DDFDocuments/v/G/TBTN26/JPN894.docx</v>
      </c>
      <c r="V345" t="s">
        <v>45</v>
      </c>
      <c r="W345" t="s">
        <v>46</v>
      </c>
      <c r="X345" t="s">
        <v>46</v>
      </c>
      <c r="Y345" t="s">
        <v>46</v>
      </c>
      <c r="Z345" t="s">
        <v>46</v>
      </c>
      <c r="AA345" t="s">
        <v>46</v>
      </c>
      <c r="AB345" t="s">
        <v>46</v>
      </c>
      <c r="AC345" s="2" t="s">
        <v>1527</v>
      </c>
      <c r="AD345" t="s">
        <v>41</v>
      </c>
      <c r="AE345" t="s">
        <v>41</v>
      </c>
      <c r="AF345" t="s">
        <v>41</v>
      </c>
      <c r="AG345" t="s">
        <v>41</v>
      </c>
      <c r="AH345" t="s">
        <v>41</v>
      </c>
      <c r="AI345" s="2" t="s">
        <v>41</v>
      </c>
    </row>
    <row r="346" spans="1:35" ht="391.5" x14ac:dyDescent="0.35">
      <c r="A346" s="8" t="s">
        <v>1494</v>
      </c>
      <c r="B346" s="6" t="s">
        <v>167</v>
      </c>
      <c r="C346" s="7">
        <v>46028</v>
      </c>
      <c r="D346" s="9" t="str">
        <f>HYPERLINK("https://www.epingalert.org/en/Search?viewData= G/TBT/N/BDI/701, G/TBT/N/KEN/1965, G/TBT/N/RWA/1331, G/TBT/N/TZA/1481, G/TBT/N/UGA/2299"," G/TBT/N/BDI/701, G/TBT/N/KEN/1965, G/TBT/N/RWA/1331, G/TBT/N/TZA/1481, G/TBT/N/UGA/2299")</f>
        <v xml:space="preserve"> G/TBT/N/BDI/701, G/TBT/N/KEN/1965, G/TBT/N/RWA/1331, G/TBT/N/TZA/1481, G/TBT/N/UGA/2299</v>
      </c>
      <c r="E346" s="8" t="s">
        <v>1492</v>
      </c>
      <c r="F346" s="8" t="s">
        <v>1493</v>
      </c>
      <c r="H346" s="8" t="s">
        <v>1495</v>
      </c>
      <c r="I346" s="8" t="s">
        <v>1496</v>
      </c>
      <c r="J346" s="8" t="s">
        <v>520</v>
      </c>
      <c r="K346" s="8" t="s">
        <v>41</v>
      </c>
      <c r="L346" s="8" t="s">
        <v>80</v>
      </c>
      <c r="M346" s="6"/>
      <c r="N346" s="7">
        <v>46088</v>
      </c>
      <c r="O346" s="7" t="s">
        <v>81</v>
      </c>
      <c r="P346" s="7" t="s">
        <v>82</v>
      </c>
      <c r="Q346" s="6" t="s">
        <v>43</v>
      </c>
      <c r="R346" s="8" t="s">
        <v>1497</v>
      </c>
      <c r="S346" t="str">
        <f>HYPERLINK("https://docs.wto.org/imrd/directdoc.asp?DDFDocuments/t/G/TBTN26/BDI701.docx", "https://docs.wto.org/imrd/directdoc.asp?DDFDocuments/t/G/TBTN26/BDI701.docx")</f>
        <v>https://docs.wto.org/imrd/directdoc.asp?DDFDocuments/t/G/TBTN26/BDI701.docx</v>
      </c>
      <c r="T346" t="str">
        <f>HYPERLINK("https://docs.wto.org/imrd/directdoc.asp?DDFDocuments/u/G/TBTN26/BDI701.docx", "https://docs.wto.org/imrd/directdoc.asp?DDFDocuments/u/G/TBTN26/BDI701.docx")</f>
        <v>https://docs.wto.org/imrd/directdoc.asp?DDFDocuments/u/G/TBTN26/BDI701.docx</v>
      </c>
      <c r="U346" t="str">
        <f>HYPERLINK("https://docs.wto.org/imrd/directdoc.asp?DDFDocuments/v/G/TBTN26/BDI701.docx", "https://docs.wto.org/imrd/directdoc.asp?DDFDocuments/v/G/TBTN26/BDI701.docx")</f>
        <v>https://docs.wto.org/imrd/directdoc.asp?DDFDocuments/v/G/TBTN26/BDI701.docx</v>
      </c>
      <c r="V346" t="s">
        <v>45</v>
      </c>
      <c r="W346" t="s">
        <v>46</v>
      </c>
      <c r="X346" t="s">
        <v>46</v>
      </c>
      <c r="Y346" t="s">
        <v>46</v>
      </c>
      <c r="Z346" t="s">
        <v>46</v>
      </c>
      <c r="AA346" t="s">
        <v>46</v>
      </c>
      <c r="AB346" t="s">
        <v>46</v>
      </c>
      <c r="AC346" s="2" t="s">
        <v>1498</v>
      </c>
      <c r="AD346" t="s">
        <v>41</v>
      </c>
      <c r="AE346" t="s">
        <v>41</v>
      </c>
      <c r="AF346" t="s">
        <v>41</v>
      </c>
      <c r="AG346" t="s">
        <v>41</v>
      </c>
      <c r="AH346" t="s">
        <v>41</v>
      </c>
      <c r="AI346" s="2" t="s">
        <v>41</v>
      </c>
    </row>
    <row r="347" spans="1:35" ht="29" x14ac:dyDescent="0.35">
      <c r="A347" s="8" t="s">
        <v>1109</v>
      </c>
      <c r="B347" s="6" t="s">
        <v>157</v>
      </c>
      <c r="C347" s="7">
        <v>46028</v>
      </c>
      <c r="D347" s="9" t="str">
        <f>HYPERLINK("https://www.epingalert.org/en/Search?viewData= G/TBT/N/BDI/700, G/TBT/N/KEN/1962, G/TBT/N/RWA/1330, G/TBT/N/TZA/1480, G/TBT/N/UGA/2298"," G/TBT/N/BDI/700, G/TBT/N/KEN/1962, G/TBT/N/RWA/1330, G/TBT/N/TZA/1480, G/TBT/N/UGA/2298")</f>
        <v xml:space="preserve"> G/TBT/N/BDI/700, G/TBT/N/KEN/1962, G/TBT/N/RWA/1330, G/TBT/N/TZA/1480, G/TBT/N/UGA/2298</v>
      </c>
      <c r="E347" s="8" t="s">
        <v>1539</v>
      </c>
      <c r="F347" s="8" t="s">
        <v>1108</v>
      </c>
      <c r="H347" s="8" t="s">
        <v>41</v>
      </c>
      <c r="I347" s="8" t="s">
        <v>1110</v>
      </c>
      <c r="J347" s="8" t="s">
        <v>182</v>
      </c>
      <c r="K347" s="8" t="s">
        <v>41</v>
      </c>
      <c r="L347" s="8" t="s">
        <v>41</v>
      </c>
      <c r="M347" s="6"/>
      <c r="N347" s="7">
        <v>46088</v>
      </c>
      <c r="O347" s="7">
        <v>46112</v>
      </c>
      <c r="P347" s="7" t="s">
        <v>81</v>
      </c>
      <c r="Q347" s="6" t="s">
        <v>43</v>
      </c>
      <c r="R347" s="8" t="s">
        <v>1540</v>
      </c>
      <c r="S347" t="str">
        <f>HYPERLINK("https://docs.wto.org/imrd/directdoc.asp?DDFDocuments/t/G/TBTN26/BDI700.docx", "https://docs.wto.org/imrd/directdoc.asp?DDFDocuments/t/G/TBTN26/BDI700.docx")</f>
        <v>https://docs.wto.org/imrd/directdoc.asp?DDFDocuments/t/G/TBTN26/BDI700.docx</v>
      </c>
      <c r="T347" t="str">
        <f>HYPERLINK("https://docs.wto.org/imrd/directdoc.asp?DDFDocuments/u/G/TBTN26/BDI700.docx", "https://docs.wto.org/imrd/directdoc.asp?DDFDocuments/u/G/TBTN26/BDI700.docx")</f>
        <v>https://docs.wto.org/imrd/directdoc.asp?DDFDocuments/u/G/TBTN26/BDI700.docx</v>
      </c>
      <c r="U347" t="str">
        <f>HYPERLINK("https://docs.wto.org/imrd/directdoc.asp?DDFDocuments/v/G/TBTN26/BDI700.docx", "https://docs.wto.org/imrd/directdoc.asp?DDFDocuments/v/G/TBTN26/BDI700.docx")</f>
        <v>https://docs.wto.org/imrd/directdoc.asp?DDFDocuments/v/G/TBTN26/BDI700.docx</v>
      </c>
      <c r="V347" t="s">
        <v>45</v>
      </c>
      <c r="W347" t="s">
        <v>46</v>
      </c>
      <c r="X347" t="s">
        <v>46</v>
      </c>
      <c r="Y347" t="s">
        <v>46</v>
      </c>
      <c r="Z347" t="s">
        <v>46</v>
      </c>
      <c r="AA347" t="s">
        <v>46</v>
      </c>
      <c r="AB347" t="s">
        <v>46</v>
      </c>
      <c r="AC347" s="2" t="s">
        <v>1112</v>
      </c>
      <c r="AD347" t="s">
        <v>41</v>
      </c>
      <c r="AE347" t="s">
        <v>41</v>
      </c>
      <c r="AF347" t="s">
        <v>41</v>
      </c>
      <c r="AG347" t="s">
        <v>41</v>
      </c>
      <c r="AH347" t="s">
        <v>41</v>
      </c>
      <c r="AI347" s="2" t="s">
        <v>41</v>
      </c>
    </row>
    <row r="348" spans="1:35" ht="29" x14ac:dyDescent="0.35">
      <c r="A348" s="8" t="s">
        <v>1109</v>
      </c>
      <c r="B348" s="6" t="s">
        <v>176</v>
      </c>
      <c r="C348" s="7">
        <v>46028</v>
      </c>
      <c r="D348" s="9" t="str">
        <f>HYPERLINK("https://www.epingalert.org/en/Search?viewData= G/TBT/N/BDI/700, G/TBT/N/KEN/1962, G/TBT/N/RWA/1330, G/TBT/N/TZA/1480, G/TBT/N/UGA/2298"," G/TBT/N/BDI/700, G/TBT/N/KEN/1962, G/TBT/N/RWA/1330, G/TBT/N/TZA/1480, G/TBT/N/UGA/2298")</f>
        <v xml:space="preserve"> G/TBT/N/BDI/700, G/TBT/N/KEN/1962, G/TBT/N/RWA/1330, G/TBT/N/TZA/1480, G/TBT/N/UGA/2298</v>
      </c>
      <c r="E348" s="8" t="s">
        <v>1539</v>
      </c>
      <c r="F348" s="8" t="s">
        <v>1108</v>
      </c>
      <c r="H348" s="8" t="s">
        <v>41</v>
      </c>
      <c r="I348" s="8" t="s">
        <v>1110</v>
      </c>
      <c r="J348" s="8" t="s">
        <v>182</v>
      </c>
      <c r="K348" s="8" t="s">
        <v>41</v>
      </c>
      <c r="L348" s="8" t="s">
        <v>41</v>
      </c>
      <c r="M348" s="6"/>
      <c r="N348" s="7">
        <v>46088</v>
      </c>
      <c r="O348" s="7">
        <v>46112</v>
      </c>
      <c r="P348" s="7" t="s">
        <v>81</v>
      </c>
      <c r="Q348" s="6" t="s">
        <v>43</v>
      </c>
      <c r="R348" s="8" t="s">
        <v>1540</v>
      </c>
      <c r="S348" t="str">
        <f>HYPERLINK("https://docs.wto.org/imrd/directdoc.asp?DDFDocuments/t/G/TBTN26/BDI700.docx", "https://docs.wto.org/imrd/directdoc.asp?DDFDocuments/t/G/TBTN26/BDI700.docx")</f>
        <v>https://docs.wto.org/imrd/directdoc.asp?DDFDocuments/t/G/TBTN26/BDI700.docx</v>
      </c>
      <c r="T348" t="str">
        <f>HYPERLINK("https://docs.wto.org/imrd/directdoc.asp?DDFDocuments/u/G/TBTN26/BDI700.docx", "https://docs.wto.org/imrd/directdoc.asp?DDFDocuments/u/G/TBTN26/BDI700.docx")</f>
        <v>https://docs.wto.org/imrd/directdoc.asp?DDFDocuments/u/G/TBTN26/BDI700.docx</v>
      </c>
      <c r="U348" t="str">
        <f>HYPERLINK("https://docs.wto.org/imrd/directdoc.asp?DDFDocuments/v/G/TBTN26/BDI700.docx", "https://docs.wto.org/imrd/directdoc.asp?DDFDocuments/v/G/TBTN26/BDI700.docx")</f>
        <v>https://docs.wto.org/imrd/directdoc.asp?DDFDocuments/v/G/TBTN26/BDI700.docx</v>
      </c>
      <c r="V348" t="s">
        <v>45</v>
      </c>
      <c r="W348" t="s">
        <v>46</v>
      </c>
      <c r="X348" t="s">
        <v>46</v>
      </c>
      <c r="Y348" t="s">
        <v>46</v>
      </c>
      <c r="Z348" t="s">
        <v>46</v>
      </c>
      <c r="AA348" t="s">
        <v>46</v>
      </c>
      <c r="AB348" t="s">
        <v>46</v>
      </c>
      <c r="AC348" s="2" t="s">
        <v>1112</v>
      </c>
      <c r="AD348" t="s">
        <v>41</v>
      </c>
      <c r="AE348" t="s">
        <v>41</v>
      </c>
      <c r="AF348" t="s">
        <v>41</v>
      </c>
      <c r="AG348" t="s">
        <v>41</v>
      </c>
      <c r="AH348" t="s">
        <v>41</v>
      </c>
      <c r="AI348" s="2" t="s">
        <v>41</v>
      </c>
    </row>
    <row r="349" spans="1:35" ht="217.5" x14ac:dyDescent="0.35">
      <c r="A349" s="8" t="s">
        <v>1547</v>
      </c>
      <c r="B349" s="6" t="s">
        <v>1293</v>
      </c>
      <c r="C349" s="7">
        <v>46028</v>
      </c>
      <c r="D349" s="9" t="str">
        <f>HYPERLINK("https://www.epingalert.org/en/Search?viewData= G/TBT/N/PAN/139"," G/TBT/N/PAN/139")</f>
        <v xml:space="preserve"> G/TBT/N/PAN/139</v>
      </c>
      <c r="E349" s="8" t="s">
        <v>1590</v>
      </c>
      <c r="F349" s="8" t="s">
        <v>1591</v>
      </c>
      <c r="H349" s="8" t="s">
        <v>1272</v>
      </c>
      <c r="I349" s="8" t="s">
        <v>1496</v>
      </c>
      <c r="J349" s="8" t="s">
        <v>120</v>
      </c>
      <c r="K349" s="8" t="s">
        <v>41</v>
      </c>
      <c r="L349" s="8" t="s">
        <v>80</v>
      </c>
      <c r="M349" s="6"/>
      <c r="N349" s="7">
        <v>46088</v>
      </c>
      <c r="O349" s="7" t="s">
        <v>81</v>
      </c>
      <c r="P349" s="7" t="s">
        <v>81</v>
      </c>
      <c r="Q349" s="6" t="s">
        <v>43</v>
      </c>
      <c r="R349" s="8" t="s">
        <v>1592</v>
      </c>
      <c r="S349" t="str">
        <f>HYPERLINK("https://docs.wto.org/imrd/directdoc.asp?DDFDocuments/t/G/TBTN26/PAN139.docx", "https://docs.wto.org/imrd/directdoc.asp?DDFDocuments/t/G/TBTN26/PAN139.docx")</f>
        <v>https://docs.wto.org/imrd/directdoc.asp?DDFDocuments/t/G/TBTN26/PAN139.docx</v>
      </c>
      <c r="T349" t="str">
        <f>HYPERLINK("https://docs.wto.org/imrd/directdoc.asp?DDFDocuments/u/G/TBTN26/PAN139.docx", "https://docs.wto.org/imrd/directdoc.asp?DDFDocuments/u/G/TBTN26/PAN139.docx")</f>
        <v>https://docs.wto.org/imrd/directdoc.asp?DDFDocuments/u/G/TBTN26/PAN139.docx</v>
      </c>
      <c r="U349" t="str">
        <f>HYPERLINK("https://docs.wto.org/imrd/directdoc.asp?DDFDocuments/v/G/TBTN26/PAN139.docx", "https://docs.wto.org/imrd/directdoc.asp?DDFDocuments/v/G/TBTN26/PAN139.docx")</f>
        <v>https://docs.wto.org/imrd/directdoc.asp?DDFDocuments/v/G/TBTN26/PAN139.docx</v>
      </c>
      <c r="V349" t="s">
        <v>45</v>
      </c>
      <c r="W349" t="s">
        <v>46</v>
      </c>
      <c r="X349" t="s">
        <v>46</v>
      </c>
      <c r="Y349" t="s">
        <v>46</v>
      </c>
      <c r="Z349" t="s">
        <v>46</v>
      </c>
      <c r="AA349" t="s">
        <v>46</v>
      </c>
      <c r="AB349" t="s">
        <v>46</v>
      </c>
      <c r="AC349" s="2" t="s">
        <v>1549</v>
      </c>
      <c r="AD349" t="s">
        <v>41</v>
      </c>
      <c r="AE349" t="s">
        <v>41</v>
      </c>
      <c r="AF349" t="s">
        <v>41</v>
      </c>
      <c r="AG349" t="s">
        <v>41</v>
      </c>
      <c r="AH349" t="s">
        <v>41</v>
      </c>
      <c r="AI349" s="2" t="s">
        <v>41</v>
      </c>
    </row>
    <row r="350" spans="1:35" ht="43.5" x14ac:dyDescent="0.35">
      <c r="A350" s="8" t="s">
        <v>1087</v>
      </c>
      <c r="B350" s="6" t="s">
        <v>167</v>
      </c>
      <c r="C350" s="7">
        <v>46028</v>
      </c>
      <c r="D350" s="9" t="str">
        <f>HYPERLINK("https://www.epingalert.org/en/Search?viewData= G/TBT/N/BDI/698, G/TBT/N/KEN/1960, G/TBT/N/RWA/1328, G/TBT/N/TZA/1478, G/TBT/N/UGA/2296"," G/TBT/N/BDI/698, G/TBT/N/KEN/1960, G/TBT/N/RWA/1328, G/TBT/N/TZA/1478, G/TBT/N/UGA/2296")</f>
        <v xml:space="preserve"> G/TBT/N/BDI/698, G/TBT/N/KEN/1960, G/TBT/N/RWA/1328, G/TBT/N/TZA/1478, G/TBT/N/UGA/2296</v>
      </c>
      <c r="E350" s="8" t="s">
        <v>1512</v>
      </c>
      <c r="F350" s="8" t="s">
        <v>1513</v>
      </c>
      <c r="H350" s="8" t="s">
        <v>41</v>
      </c>
      <c r="I350" s="8" t="s">
        <v>1088</v>
      </c>
      <c r="J350" s="8" t="s">
        <v>182</v>
      </c>
      <c r="K350" s="8" t="s">
        <v>41</v>
      </c>
      <c r="L350" s="8" t="s">
        <v>41</v>
      </c>
      <c r="M350" s="6"/>
      <c r="N350" s="7">
        <v>46088</v>
      </c>
      <c r="O350" s="7">
        <v>46112</v>
      </c>
      <c r="P350" s="7" t="s">
        <v>81</v>
      </c>
      <c r="Q350" s="6" t="s">
        <v>43</v>
      </c>
      <c r="R350" s="8" t="s">
        <v>1514</v>
      </c>
      <c r="S350" t="str">
        <f>HYPERLINK("https://docs.wto.org/imrd/directdoc.asp?DDFDocuments/t/G/TBTN26/BDI698.docx", "https://docs.wto.org/imrd/directdoc.asp?DDFDocuments/t/G/TBTN26/BDI698.docx")</f>
        <v>https://docs.wto.org/imrd/directdoc.asp?DDFDocuments/t/G/TBTN26/BDI698.docx</v>
      </c>
      <c r="T350" t="str">
        <f>HYPERLINK("https://docs.wto.org/imrd/directdoc.asp?DDFDocuments/u/G/TBTN26/BDI698.docx", "https://docs.wto.org/imrd/directdoc.asp?DDFDocuments/u/G/TBTN26/BDI698.docx")</f>
        <v>https://docs.wto.org/imrd/directdoc.asp?DDFDocuments/u/G/TBTN26/BDI698.docx</v>
      </c>
      <c r="U350" t="str">
        <f>HYPERLINK("https://docs.wto.org/imrd/directdoc.asp?DDFDocuments/v/G/TBTN26/BDI698.docx", "https://docs.wto.org/imrd/directdoc.asp?DDFDocuments/v/G/TBTN26/BDI698.docx")</f>
        <v>https://docs.wto.org/imrd/directdoc.asp?DDFDocuments/v/G/TBTN26/BDI698.docx</v>
      </c>
      <c r="V350" t="s">
        <v>45</v>
      </c>
      <c r="W350" t="s">
        <v>46</v>
      </c>
      <c r="X350" t="s">
        <v>45</v>
      </c>
      <c r="Y350" t="s">
        <v>46</v>
      </c>
      <c r="Z350" t="s">
        <v>46</v>
      </c>
      <c r="AA350" t="s">
        <v>46</v>
      </c>
      <c r="AB350" t="s">
        <v>46</v>
      </c>
      <c r="AC350" s="2" t="s">
        <v>317</v>
      </c>
      <c r="AD350" t="s">
        <v>41</v>
      </c>
      <c r="AE350" t="s">
        <v>41</v>
      </c>
      <c r="AF350" t="s">
        <v>41</v>
      </c>
      <c r="AG350" t="s">
        <v>41</v>
      </c>
      <c r="AH350" t="s">
        <v>41</v>
      </c>
      <c r="AI350" s="2" t="s">
        <v>41</v>
      </c>
    </row>
    <row r="351" spans="1:35" ht="217.5" x14ac:dyDescent="0.35">
      <c r="A351" s="8" t="s">
        <v>1547</v>
      </c>
      <c r="B351" s="6" t="s">
        <v>1293</v>
      </c>
      <c r="C351" s="7">
        <v>46028</v>
      </c>
      <c r="D351" s="9" t="str">
        <f>HYPERLINK("https://www.epingalert.org/en/Search?viewData= G/TBT/N/PAN/138"," G/TBT/N/PAN/138")</f>
        <v xml:space="preserve"> G/TBT/N/PAN/138</v>
      </c>
      <c r="E351" s="8" t="s">
        <v>1593</v>
      </c>
      <c r="F351" s="8" t="s">
        <v>1594</v>
      </c>
      <c r="H351" s="8" t="s">
        <v>1272</v>
      </c>
      <c r="I351" s="8" t="s">
        <v>1496</v>
      </c>
      <c r="J351" s="8" t="s">
        <v>120</v>
      </c>
      <c r="K351" s="8" t="s">
        <v>41</v>
      </c>
      <c r="L351" s="8" t="s">
        <v>80</v>
      </c>
      <c r="M351" s="6"/>
      <c r="N351" s="7">
        <v>46088</v>
      </c>
      <c r="O351" s="7" t="s">
        <v>81</v>
      </c>
      <c r="P351" s="7" t="s">
        <v>81</v>
      </c>
      <c r="Q351" s="6" t="s">
        <v>43</v>
      </c>
      <c r="R351" s="8" t="s">
        <v>1595</v>
      </c>
      <c r="S351" t="str">
        <f>HYPERLINK("https://docs.wto.org/imrd/directdoc.asp?DDFDocuments/t/G/TBTN26/PAN138.docx", "https://docs.wto.org/imrd/directdoc.asp?DDFDocuments/t/G/TBTN26/PAN138.docx")</f>
        <v>https://docs.wto.org/imrd/directdoc.asp?DDFDocuments/t/G/TBTN26/PAN138.docx</v>
      </c>
      <c r="T351" t="str">
        <f>HYPERLINK("https://docs.wto.org/imrd/directdoc.asp?DDFDocuments/u/G/TBTN26/PAN138.docx", "https://docs.wto.org/imrd/directdoc.asp?DDFDocuments/u/G/TBTN26/PAN138.docx")</f>
        <v>https://docs.wto.org/imrd/directdoc.asp?DDFDocuments/u/G/TBTN26/PAN138.docx</v>
      </c>
      <c r="U351" t="str">
        <f>HYPERLINK("https://docs.wto.org/imrd/directdoc.asp?DDFDocuments/v/G/TBTN26/PAN138.docx", "https://docs.wto.org/imrd/directdoc.asp?DDFDocuments/v/G/TBTN26/PAN138.docx")</f>
        <v>https://docs.wto.org/imrd/directdoc.asp?DDFDocuments/v/G/TBTN26/PAN138.docx</v>
      </c>
      <c r="V351" t="s">
        <v>45</v>
      </c>
      <c r="W351" t="s">
        <v>46</v>
      </c>
      <c r="X351" t="s">
        <v>46</v>
      </c>
      <c r="Y351" t="s">
        <v>46</v>
      </c>
      <c r="Z351" t="s">
        <v>46</v>
      </c>
      <c r="AA351" t="s">
        <v>46</v>
      </c>
      <c r="AB351" t="s">
        <v>46</v>
      </c>
      <c r="AC351" s="2" t="s">
        <v>1596</v>
      </c>
      <c r="AD351" t="s">
        <v>41</v>
      </c>
      <c r="AE351" t="s">
        <v>41</v>
      </c>
      <c r="AF351" t="s">
        <v>41</v>
      </c>
      <c r="AG351" t="s">
        <v>41</v>
      </c>
      <c r="AH351" t="s">
        <v>41</v>
      </c>
      <c r="AI351" s="2" t="s">
        <v>41</v>
      </c>
    </row>
    <row r="352" spans="1:35" ht="72.5" x14ac:dyDescent="0.35">
      <c r="A352" s="8" t="s">
        <v>1599</v>
      </c>
      <c r="B352" s="6" t="s">
        <v>558</v>
      </c>
      <c r="C352" s="7">
        <v>46028</v>
      </c>
      <c r="D352" s="9" t="str">
        <f>HYPERLINK("https://www.epingalert.org/en/Search?viewData= G/TBT/N/CHN/2171"," G/TBT/N/CHN/2171")</f>
        <v xml:space="preserve"> G/TBT/N/CHN/2171</v>
      </c>
      <c r="E352" s="8" t="s">
        <v>1597</v>
      </c>
      <c r="F352" s="8" t="s">
        <v>1598</v>
      </c>
      <c r="H352" s="8" t="s">
        <v>1600</v>
      </c>
      <c r="I352" s="8" t="s">
        <v>1601</v>
      </c>
      <c r="J352" s="8" t="s">
        <v>325</v>
      </c>
      <c r="K352" s="8" t="s">
        <v>41</v>
      </c>
      <c r="L352" s="8" t="s">
        <v>41</v>
      </c>
      <c r="M352" s="6"/>
      <c r="N352" s="7" t="s">
        <v>41</v>
      </c>
      <c r="O352" s="7" t="s">
        <v>81</v>
      </c>
      <c r="P352" s="7" t="s">
        <v>1224</v>
      </c>
      <c r="Q352" s="6" t="s">
        <v>43</v>
      </c>
      <c r="R352" s="8" t="s">
        <v>1602</v>
      </c>
      <c r="S352" t="str">
        <f>HYPERLINK("https://docs.wto.org/imrd/directdoc.asp?DDFDocuments/t/G/TBTN26/CHN2171.docx", "https://docs.wto.org/imrd/directdoc.asp?DDFDocuments/t/G/TBTN26/CHN2171.docx")</f>
        <v>https://docs.wto.org/imrd/directdoc.asp?DDFDocuments/t/G/TBTN26/CHN2171.docx</v>
      </c>
      <c r="T352" t="str">
        <f>HYPERLINK("https://docs.wto.org/imrd/directdoc.asp?DDFDocuments/u/G/TBTN26/CHN2171.docx", "https://docs.wto.org/imrd/directdoc.asp?DDFDocuments/u/G/TBTN26/CHN2171.docx")</f>
        <v>https://docs.wto.org/imrd/directdoc.asp?DDFDocuments/u/G/TBTN26/CHN2171.docx</v>
      </c>
      <c r="U352" t="str">
        <f>HYPERLINK("https://docs.wto.org/imrd/directdoc.asp?DDFDocuments/v/G/TBTN26/CHN2171.docx", "https://docs.wto.org/imrd/directdoc.asp?DDFDocuments/v/G/TBTN26/CHN2171.docx")</f>
        <v>https://docs.wto.org/imrd/directdoc.asp?DDFDocuments/v/G/TBTN26/CHN2171.docx</v>
      </c>
      <c r="V352" t="s">
        <v>46</v>
      </c>
      <c r="W352" t="s">
        <v>46</v>
      </c>
      <c r="X352" t="s">
        <v>46</v>
      </c>
      <c r="Y352" t="s">
        <v>45</v>
      </c>
      <c r="Z352" t="s">
        <v>46</v>
      </c>
      <c r="AA352" t="s">
        <v>46</v>
      </c>
      <c r="AB352" t="s">
        <v>46</v>
      </c>
      <c r="AC352" s="2" t="s">
        <v>41</v>
      </c>
      <c r="AD352" t="s">
        <v>41</v>
      </c>
      <c r="AE352" t="s">
        <v>41</v>
      </c>
      <c r="AF352" t="s">
        <v>41</v>
      </c>
      <c r="AG352" t="s">
        <v>41</v>
      </c>
      <c r="AH352" t="s">
        <v>41</v>
      </c>
      <c r="AI352" s="2" t="s">
        <v>41</v>
      </c>
    </row>
    <row r="353" spans="1:35" ht="203" x14ac:dyDescent="0.35">
      <c r="A353" s="8" t="s">
        <v>1530</v>
      </c>
      <c r="B353" s="6" t="s">
        <v>157</v>
      </c>
      <c r="C353" s="7">
        <v>46028</v>
      </c>
      <c r="D353" s="9" t="str">
        <f>HYPERLINK("https://www.epingalert.org/en/Search?viewData= G/TBT/N/TZA/1475"," G/TBT/N/TZA/1475")</f>
        <v xml:space="preserve"> G/TBT/N/TZA/1475</v>
      </c>
      <c r="E353" s="8" t="s">
        <v>1603</v>
      </c>
      <c r="F353" s="8" t="s">
        <v>1604</v>
      </c>
      <c r="H353" s="8" t="s">
        <v>1531</v>
      </c>
      <c r="I353" s="8" t="s">
        <v>1496</v>
      </c>
      <c r="J353" s="8" t="s">
        <v>945</v>
      </c>
      <c r="K353" s="8" t="s">
        <v>41</v>
      </c>
      <c r="L353" s="8" t="s">
        <v>80</v>
      </c>
      <c r="M353" s="6"/>
      <c r="N353" s="7">
        <v>46088</v>
      </c>
      <c r="O353" s="7" t="s">
        <v>81</v>
      </c>
      <c r="P353" s="7" t="s">
        <v>81</v>
      </c>
      <c r="Q353" s="6" t="s">
        <v>43</v>
      </c>
      <c r="R353" s="8" t="s">
        <v>1605</v>
      </c>
      <c r="S353" t="str">
        <f>HYPERLINK("https://docs.wto.org/imrd/directdoc.asp?DDFDocuments/t/G/TBTN26/TZA1475.docx", "https://docs.wto.org/imrd/directdoc.asp?DDFDocuments/t/G/TBTN26/TZA1475.docx")</f>
        <v>https://docs.wto.org/imrd/directdoc.asp?DDFDocuments/t/G/TBTN26/TZA1475.docx</v>
      </c>
      <c r="T353" t="str">
        <f>HYPERLINK("https://docs.wto.org/imrd/directdoc.asp?DDFDocuments/u/G/TBTN26/TZA1475.docx", "https://docs.wto.org/imrd/directdoc.asp?DDFDocuments/u/G/TBTN26/TZA1475.docx")</f>
        <v>https://docs.wto.org/imrd/directdoc.asp?DDFDocuments/u/G/TBTN26/TZA1475.docx</v>
      </c>
      <c r="U353" t="str">
        <f>HYPERLINK("https://docs.wto.org/imrd/directdoc.asp?DDFDocuments/v/G/TBTN26/TZA1475.docx", "https://docs.wto.org/imrd/directdoc.asp?DDFDocuments/v/G/TBTN26/TZA1475.docx")</f>
        <v>https://docs.wto.org/imrd/directdoc.asp?DDFDocuments/v/G/TBTN26/TZA1475.docx</v>
      </c>
      <c r="V353" t="s">
        <v>45</v>
      </c>
      <c r="W353" t="s">
        <v>46</v>
      </c>
      <c r="X353" t="s">
        <v>46</v>
      </c>
      <c r="Y353" t="s">
        <v>46</v>
      </c>
      <c r="Z353" t="s">
        <v>46</v>
      </c>
      <c r="AA353" t="s">
        <v>46</v>
      </c>
      <c r="AB353" t="s">
        <v>46</v>
      </c>
      <c r="AC353" s="2" t="s">
        <v>1606</v>
      </c>
      <c r="AD353" t="s">
        <v>41</v>
      </c>
      <c r="AE353" t="s">
        <v>41</v>
      </c>
      <c r="AF353" t="s">
        <v>41</v>
      </c>
      <c r="AG353" t="s">
        <v>41</v>
      </c>
      <c r="AH353" t="s">
        <v>41</v>
      </c>
      <c r="AI353" s="2" t="s">
        <v>41</v>
      </c>
    </row>
    <row r="354" spans="1:35" ht="43.5" x14ac:dyDescent="0.35">
      <c r="A354" s="8" t="s">
        <v>1087</v>
      </c>
      <c r="B354" s="6" t="s">
        <v>157</v>
      </c>
      <c r="C354" s="7">
        <v>46028</v>
      </c>
      <c r="D354" s="9" t="str">
        <f>HYPERLINK("https://www.epingalert.org/en/Search?viewData= G/TBT/N/BDI/699, G/TBT/N/KEN/1961, G/TBT/N/RWA/1329, G/TBT/N/TZA/1479, G/TBT/N/UGA/2297"," G/TBT/N/BDI/699, G/TBT/N/KEN/1961, G/TBT/N/RWA/1329, G/TBT/N/TZA/1479, G/TBT/N/UGA/2297")</f>
        <v xml:space="preserve"> G/TBT/N/BDI/699, G/TBT/N/KEN/1961, G/TBT/N/RWA/1329, G/TBT/N/TZA/1479, G/TBT/N/UGA/2297</v>
      </c>
      <c r="E354" s="8" t="s">
        <v>1509</v>
      </c>
      <c r="F354" s="8" t="s">
        <v>1074</v>
      </c>
      <c r="H354" s="8" t="s">
        <v>41</v>
      </c>
      <c r="I354" s="8" t="s">
        <v>1088</v>
      </c>
      <c r="J354" s="8" t="s">
        <v>182</v>
      </c>
      <c r="K354" s="8" t="s">
        <v>41</v>
      </c>
      <c r="L354" s="8" t="s">
        <v>41</v>
      </c>
      <c r="M354" s="6"/>
      <c r="N354" s="7">
        <v>46088</v>
      </c>
      <c r="O354" s="7">
        <v>46112</v>
      </c>
      <c r="P354" s="7" t="s">
        <v>81</v>
      </c>
      <c r="Q354" s="6" t="s">
        <v>43</v>
      </c>
      <c r="R354" s="8" t="s">
        <v>1510</v>
      </c>
      <c r="S354" t="str">
        <f>HYPERLINK("https://docs.wto.org/imrd/directdoc.asp?DDFDocuments/t/G/TBTN26/BDI699.docx", "https://docs.wto.org/imrd/directdoc.asp?DDFDocuments/t/G/TBTN26/BDI699.docx")</f>
        <v>https://docs.wto.org/imrd/directdoc.asp?DDFDocuments/t/G/TBTN26/BDI699.docx</v>
      </c>
      <c r="T354" t="str">
        <f>HYPERLINK("https://docs.wto.org/imrd/directdoc.asp?DDFDocuments/u/G/TBTN26/BDI699.docx", "https://docs.wto.org/imrd/directdoc.asp?DDFDocuments/u/G/TBTN26/BDI699.docx")</f>
        <v>https://docs.wto.org/imrd/directdoc.asp?DDFDocuments/u/G/TBTN26/BDI699.docx</v>
      </c>
      <c r="U354" t="str">
        <f>HYPERLINK("https://docs.wto.org/imrd/directdoc.asp?DDFDocuments/v/G/TBTN26/BDI699.docx", "https://docs.wto.org/imrd/directdoc.asp?DDFDocuments/v/G/TBTN26/BDI699.docx")</f>
        <v>https://docs.wto.org/imrd/directdoc.asp?DDFDocuments/v/G/TBTN26/BDI699.docx</v>
      </c>
      <c r="V354" t="s">
        <v>45</v>
      </c>
      <c r="W354" t="s">
        <v>46</v>
      </c>
      <c r="X354" t="s">
        <v>46</v>
      </c>
      <c r="Y354" t="s">
        <v>46</v>
      </c>
      <c r="Z354" t="s">
        <v>46</v>
      </c>
      <c r="AA354" t="s">
        <v>46</v>
      </c>
      <c r="AB354" t="s">
        <v>46</v>
      </c>
      <c r="AC354" s="2" t="s">
        <v>1511</v>
      </c>
      <c r="AD354" t="s">
        <v>41</v>
      </c>
      <c r="AE354" t="s">
        <v>41</v>
      </c>
      <c r="AF354" t="s">
        <v>41</v>
      </c>
      <c r="AG354" t="s">
        <v>41</v>
      </c>
      <c r="AH354" t="s">
        <v>41</v>
      </c>
      <c r="AI354" s="2" t="s">
        <v>41</v>
      </c>
    </row>
    <row r="355" spans="1:35" ht="145" x14ac:dyDescent="0.35">
      <c r="A355" s="8" t="s">
        <v>1609</v>
      </c>
      <c r="B355" s="6" t="s">
        <v>327</v>
      </c>
      <c r="C355" s="7">
        <v>46027</v>
      </c>
      <c r="D355" s="9" t="str">
        <f>HYPERLINK("https://www.epingalert.org/en/Search?viewData= G/TBT/N/UKR/366"," G/TBT/N/UKR/366")</f>
        <v xml:space="preserve"> G/TBT/N/UKR/366</v>
      </c>
      <c r="E355" s="8" t="s">
        <v>1607</v>
      </c>
      <c r="F355" s="8" t="s">
        <v>1608</v>
      </c>
      <c r="H355" s="8" t="s">
        <v>41</v>
      </c>
      <c r="I355" s="8" t="s">
        <v>1610</v>
      </c>
      <c r="J355" s="8" t="s">
        <v>325</v>
      </c>
      <c r="K355" s="8" t="s">
        <v>41</v>
      </c>
      <c r="L355" s="8" t="s">
        <v>102</v>
      </c>
      <c r="M355" s="6"/>
      <c r="N355" s="7">
        <v>46087</v>
      </c>
      <c r="O355" s="7" t="s">
        <v>81</v>
      </c>
      <c r="P355" s="7" t="s">
        <v>1611</v>
      </c>
      <c r="Q355" s="6" t="s">
        <v>43</v>
      </c>
      <c r="R355" s="8" t="s">
        <v>1612</v>
      </c>
      <c r="S355" t="str">
        <f>HYPERLINK("https://docs.wto.org/imrd/directdoc.asp?DDFDocuments/t/G/TBTN26/UKR366.docx", "https://docs.wto.org/imrd/directdoc.asp?DDFDocuments/t/G/TBTN26/UKR366.docx")</f>
        <v>https://docs.wto.org/imrd/directdoc.asp?DDFDocuments/t/G/TBTN26/UKR366.docx</v>
      </c>
      <c r="T355" t="str">
        <f>HYPERLINK("https://docs.wto.org/imrd/directdoc.asp?DDFDocuments/u/G/TBTN26/UKR366.docx", "https://docs.wto.org/imrd/directdoc.asp?DDFDocuments/u/G/TBTN26/UKR366.docx")</f>
        <v>https://docs.wto.org/imrd/directdoc.asp?DDFDocuments/u/G/TBTN26/UKR366.docx</v>
      </c>
      <c r="U355" t="str">
        <f>HYPERLINK("https://docs.wto.org/imrd/directdoc.asp?DDFDocuments/v/G/TBTN26/UKR366.docx", "https://docs.wto.org/imrd/directdoc.asp?DDFDocuments/v/G/TBTN26/UKR366.docx")</f>
        <v>https://docs.wto.org/imrd/directdoc.asp?DDFDocuments/v/G/TBTN26/UKR366.docx</v>
      </c>
      <c r="V355" t="s">
        <v>45</v>
      </c>
      <c r="W355" t="s">
        <v>46</v>
      </c>
      <c r="X355" t="s">
        <v>45</v>
      </c>
      <c r="Y355" t="s">
        <v>46</v>
      </c>
      <c r="Z355" t="s">
        <v>46</v>
      </c>
      <c r="AA355" t="s">
        <v>46</v>
      </c>
      <c r="AB355" t="s">
        <v>46</v>
      </c>
      <c r="AC355" s="2" t="s">
        <v>1613</v>
      </c>
      <c r="AD355" t="s">
        <v>41</v>
      </c>
      <c r="AE355" t="s">
        <v>41</v>
      </c>
      <c r="AF355" t="s">
        <v>41</v>
      </c>
      <c r="AG355" t="s">
        <v>41</v>
      </c>
      <c r="AH355" t="s">
        <v>41</v>
      </c>
      <c r="AI355" s="2" t="s">
        <v>41</v>
      </c>
    </row>
    <row r="356" spans="1:35" ht="72.5" x14ac:dyDescent="0.35">
      <c r="A356" s="8" t="s">
        <v>1616</v>
      </c>
      <c r="B356" s="6" t="s">
        <v>34</v>
      </c>
      <c r="C356" s="7">
        <v>46027</v>
      </c>
      <c r="D356" s="9" t="str">
        <f>HYPERLINK("https://www.epingalert.org/en/Search?viewData= G/TBT/N/CHL/767"," G/TBT/N/CHL/767")</f>
        <v xml:space="preserve"> G/TBT/N/CHL/767</v>
      </c>
      <c r="E356" s="8" t="s">
        <v>1614</v>
      </c>
      <c r="F356" s="8" t="s">
        <v>1615</v>
      </c>
      <c r="H356" s="8" t="s">
        <v>41</v>
      </c>
      <c r="I356" s="8" t="s">
        <v>1617</v>
      </c>
      <c r="J356" s="8" t="s">
        <v>153</v>
      </c>
      <c r="K356" s="8" t="s">
        <v>41</v>
      </c>
      <c r="L356" s="8" t="s">
        <v>41</v>
      </c>
      <c r="M356" s="6"/>
      <c r="N356" s="7">
        <v>46087</v>
      </c>
      <c r="O356" s="7" t="s">
        <v>42</v>
      </c>
      <c r="P356" s="7" t="s">
        <v>42</v>
      </c>
      <c r="Q356" s="6" t="s">
        <v>43</v>
      </c>
      <c r="R356" s="8" t="s">
        <v>1618</v>
      </c>
      <c r="S356" t="str">
        <f>HYPERLINK("https://docs.wto.org/imrd/directdoc.asp?DDFDocuments/t/G/TBTN26/CHL767.docx", "https://docs.wto.org/imrd/directdoc.asp?DDFDocuments/t/G/TBTN26/CHL767.docx")</f>
        <v>https://docs.wto.org/imrd/directdoc.asp?DDFDocuments/t/G/TBTN26/CHL767.docx</v>
      </c>
      <c r="T356" t="str">
        <f>HYPERLINK("https://docs.wto.org/imrd/directdoc.asp?DDFDocuments/u/G/TBTN26/CHL767.docx", "https://docs.wto.org/imrd/directdoc.asp?DDFDocuments/u/G/TBTN26/CHL767.docx")</f>
        <v>https://docs.wto.org/imrd/directdoc.asp?DDFDocuments/u/G/TBTN26/CHL767.docx</v>
      </c>
      <c r="U356" t="str">
        <f>HYPERLINK("https://docs.wto.org/imrd/directdoc.asp?DDFDocuments/v/G/TBTN26/CHL767.docx", "https://docs.wto.org/imrd/directdoc.asp?DDFDocuments/v/G/TBTN26/CHL767.docx")</f>
        <v>https://docs.wto.org/imrd/directdoc.asp?DDFDocuments/v/G/TBTN26/CHL767.docx</v>
      </c>
      <c r="V356" t="s">
        <v>45</v>
      </c>
      <c r="W356" t="s">
        <v>46</v>
      </c>
      <c r="X356" t="s">
        <v>46</v>
      </c>
      <c r="Y356" t="s">
        <v>46</v>
      </c>
      <c r="Z356" t="s">
        <v>46</v>
      </c>
      <c r="AA356" t="s">
        <v>46</v>
      </c>
      <c r="AB356" t="s">
        <v>46</v>
      </c>
      <c r="AC356" s="2" t="s">
        <v>1619</v>
      </c>
      <c r="AD356" t="s">
        <v>41</v>
      </c>
      <c r="AE356" t="s">
        <v>41</v>
      </c>
      <c r="AF356" t="s">
        <v>41</v>
      </c>
      <c r="AG356" t="s">
        <v>41</v>
      </c>
      <c r="AH356" t="s">
        <v>41</v>
      </c>
      <c r="AI356" s="2" t="s">
        <v>41</v>
      </c>
    </row>
    <row r="357" spans="1:35" ht="43.5" x14ac:dyDescent="0.35">
      <c r="A357" s="8" t="s">
        <v>1622</v>
      </c>
      <c r="B357" s="6" t="s">
        <v>34</v>
      </c>
      <c r="C357" s="7">
        <v>46027</v>
      </c>
      <c r="D357" s="9" t="str">
        <f>HYPERLINK("https://www.epingalert.org/en/Search?viewData= G/TBT/N/CHL/771"," G/TBT/N/CHL/771")</f>
        <v xml:space="preserve"> G/TBT/N/CHL/771</v>
      </c>
      <c r="E357" s="8" t="s">
        <v>1620</v>
      </c>
      <c r="F357" s="8" t="s">
        <v>1621</v>
      </c>
      <c r="H357" s="8" t="s">
        <v>41</v>
      </c>
      <c r="I357" s="8" t="s">
        <v>1623</v>
      </c>
      <c r="J357" s="8" t="s">
        <v>153</v>
      </c>
      <c r="K357" s="8" t="s">
        <v>41</v>
      </c>
      <c r="L357" s="8" t="s">
        <v>41</v>
      </c>
      <c r="M357" s="6"/>
      <c r="N357" s="7">
        <v>46087</v>
      </c>
      <c r="O357" s="7" t="s">
        <v>42</v>
      </c>
      <c r="P357" s="7" t="s">
        <v>42</v>
      </c>
      <c r="Q357" s="6" t="s">
        <v>43</v>
      </c>
      <c r="R357" s="8" t="s">
        <v>1618</v>
      </c>
      <c r="S357" t="str">
        <f>HYPERLINK("https://docs.wto.org/imrd/directdoc.asp?DDFDocuments/t/G/TBTN26/CHL771.docx", "https://docs.wto.org/imrd/directdoc.asp?DDFDocuments/t/G/TBTN26/CHL771.docx")</f>
        <v>https://docs.wto.org/imrd/directdoc.asp?DDFDocuments/t/G/TBTN26/CHL771.docx</v>
      </c>
      <c r="T357" t="str">
        <f>HYPERLINK("https://docs.wto.org/imrd/directdoc.asp?DDFDocuments/u/G/TBTN26/CHL771.docx", "https://docs.wto.org/imrd/directdoc.asp?DDFDocuments/u/G/TBTN26/CHL771.docx")</f>
        <v>https://docs.wto.org/imrd/directdoc.asp?DDFDocuments/u/G/TBTN26/CHL771.docx</v>
      </c>
      <c r="U357" t="str">
        <f>HYPERLINK("https://docs.wto.org/imrd/directdoc.asp?DDFDocuments/v/G/TBTN26/CHL771.docx", "https://docs.wto.org/imrd/directdoc.asp?DDFDocuments/v/G/TBTN26/CHL771.docx")</f>
        <v>https://docs.wto.org/imrd/directdoc.asp?DDFDocuments/v/G/TBTN26/CHL771.docx</v>
      </c>
      <c r="V357" t="s">
        <v>45</v>
      </c>
      <c r="W357" t="s">
        <v>46</v>
      </c>
      <c r="X357" t="s">
        <v>46</v>
      </c>
      <c r="Y357" t="s">
        <v>46</v>
      </c>
      <c r="Z357" t="s">
        <v>46</v>
      </c>
      <c r="AA357" t="s">
        <v>46</v>
      </c>
      <c r="AB357" t="s">
        <v>46</v>
      </c>
      <c r="AC357" s="2" t="s">
        <v>1619</v>
      </c>
      <c r="AD357" t="s">
        <v>41</v>
      </c>
      <c r="AE357" t="s">
        <v>41</v>
      </c>
      <c r="AF357" t="s">
        <v>41</v>
      </c>
      <c r="AG357" t="s">
        <v>41</v>
      </c>
      <c r="AH357" t="s">
        <v>41</v>
      </c>
      <c r="AI357" s="2" t="s">
        <v>41</v>
      </c>
    </row>
    <row r="358" spans="1:35" ht="43.5" x14ac:dyDescent="0.35">
      <c r="A358" s="8" t="s">
        <v>1626</v>
      </c>
      <c r="B358" s="6" t="s">
        <v>1016</v>
      </c>
      <c r="C358" s="7">
        <v>46027</v>
      </c>
      <c r="D358" s="9" t="str">
        <f>HYPERLINK("https://www.epingalert.org/en/Search?viewData= G/TBT/N/RUS/180"," G/TBT/N/RUS/180")</f>
        <v xml:space="preserve"> G/TBT/N/RUS/180</v>
      </c>
      <c r="E358" s="8" t="s">
        <v>1624</v>
      </c>
      <c r="F358" s="8" t="s">
        <v>1625</v>
      </c>
      <c r="H358" s="8" t="s">
        <v>41</v>
      </c>
      <c r="I358" s="8" t="s">
        <v>1627</v>
      </c>
      <c r="J358" s="8" t="s">
        <v>1628</v>
      </c>
      <c r="K358" s="8" t="s">
        <v>1629</v>
      </c>
      <c r="L358" s="8" t="s">
        <v>41</v>
      </c>
      <c r="M358" s="6"/>
      <c r="N358" s="7">
        <v>46094</v>
      </c>
      <c r="O358" s="7" t="s">
        <v>81</v>
      </c>
      <c r="P358" s="7" t="s">
        <v>81</v>
      </c>
      <c r="Q358" s="6" t="s">
        <v>43</v>
      </c>
      <c r="R358" s="6"/>
      <c r="S358" t="str">
        <f>HYPERLINK("https://docs.wto.org/imrd/directdoc.asp?DDFDocuments/t/G/TBTN26/RUS180.docx", "https://docs.wto.org/imrd/directdoc.asp?DDFDocuments/t/G/TBTN26/RUS180.docx")</f>
        <v>https://docs.wto.org/imrd/directdoc.asp?DDFDocuments/t/G/TBTN26/RUS180.docx</v>
      </c>
      <c r="T358" t="str">
        <f>HYPERLINK("https://docs.wto.org/imrd/directdoc.asp?DDFDocuments/u/G/TBTN26/RUS180.docx", "https://docs.wto.org/imrd/directdoc.asp?DDFDocuments/u/G/TBTN26/RUS180.docx")</f>
        <v>https://docs.wto.org/imrd/directdoc.asp?DDFDocuments/u/G/TBTN26/RUS180.docx</v>
      </c>
      <c r="U358" t="str">
        <f>HYPERLINK("https://docs.wto.org/imrd/directdoc.asp?DDFDocuments/v/G/TBTN26/RUS180.docx", "https://docs.wto.org/imrd/directdoc.asp?DDFDocuments/v/G/TBTN26/RUS180.docx")</f>
        <v>https://docs.wto.org/imrd/directdoc.asp?DDFDocuments/v/G/TBTN26/RUS180.docx</v>
      </c>
      <c r="V358" t="s">
        <v>45</v>
      </c>
      <c r="W358" t="s">
        <v>46</v>
      </c>
      <c r="X358" t="s">
        <v>46</v>
      </c>
      <c r="Y358" t="s">
        <v>46</v>
      </c>
      <c r="Z358" t="s">
        <v>46</v>
      </c>
      <c r="AA358" t="s">
        <v>46</v>
      </c>
      <c r="AB358" t="s">
        <v>46</v>
      </c>
      <c r="AC358" s="2" t="s">
        <v>1630</v>
      </c>
      <c r="AD358" t="s">
        <v>41</v>
      </c>
      <c r="AE358" t="s">
        <v>41</v>
      </c>
      <c r="AF358" t="s">
        <v>41</v>
      </c>
      <c r="AG358" t="s">
        <v>41</v>
      </c>
      <c r="AH358" t="s">
        <v>41</v>
      </c>
      <c r="AI358" s="2" t="s">
        <v>41</v>
      </c>
    </row>
    <row r="359" spans="1:35" ht="116" x14ac:dyDescent="0.35">
      <c r="A359" s="8" t="s">
        <v>1633</v>
      </c>
      <c r="B359" s="6" t="s">
        <v>327</v>
      </c>
      <c r="C359" s="7">
        <v>46027</v>
      </c>
      <c r="D359" s="9" t="str">
        <f>HYPERLINK("https://www.epingalert.org/en/Search?viewData= G/TBT/N/UKR/365"," G/TBT/N/UKR/365")</f>
        <v xml:space="preserve"> G/TBT/N/UKR/365</v>
      </c>
      <c r="E359" s="8" t="s">
        <v>1631</v>
      </c>
      <c r="F359" s="8" t="s">
        <v>1632</v>
      </c>
      <c r="H359" s="8" t="s">
        <v>41</v>
      </c>
      <c r="I359" s="8" t="s">
        <v>314</v>
      </c>
      <c r="J359" s="8" t="s">
        <v>489</v>
      </c>
      <c r="K359" s="8" t="s">
        <v>41</v>
      </c>
      <c r="L359" s="8" t="s">
        <v>41</v>
      </c>
      <c r="M359" s="6"/>
      <c r="N359" s="7">
        <v>46087</v>
      </c>
      <c r="O359" s="7">
        <v>45964</v>
      </c>
      <c r="P359" s="7">
        <v>46007</v>
      </c>
      <c r="Q359" s="6" t="s">
        <v>43</v>
      </c>
      <c r="R359" s="8" t="s">
        <v>1634</v>
      </c>
      <c r="S359" t="str">
        <f>HYPERLINK("https://docs.wto.org/imrd/directdoc.asp?DDFDocuments/t/G/TBTN26/UKR365.docx", "https://docs.wto.org/imrd/directdoc.asp?DDFDocuments/t/G/TBTN26/UKR365.docx")</f>
        <v>https://docs.wto.org/imrd/directdoc.asp?DDFDocuments/t/G/TBTN26/UKR365.docx</v>
      </c>
      <c r="T359" t="str">
        <f>HYPERLINK("https://docs.wto.org/imrd/directdoc.asp?DDFDocuments/u/G/TBTN26/UKR365.docx", "https://docs.wto.org/imrd/directdoc.asp?DDFDocuments/u/G/TBTN26/UKR365.docx")</f>
        <v>https://docs.wto.org/imrd/directdoc.asp?DDFDocuments/u/G/TBTN26/UKR365.docx</v>
      </c>
      <c r="U359" t="str">
        <f>HYPERLINK("https://docs.wto.org/imrd/directdoc.asp?DDFDocuments/v/G/TBTN26/UKR365.docx", "https://docs.wto.org/imrd/directdoc.asp?DDFDocuments/v/G/TBTN26/UKR365.docx")</f>
        <v>https://docs.wto.org/imrd/directdoc.asp?DDFDocuments/v/G/TBTN26/UKR365.docx</v>
      </c>
      <c r="V359" t="s">
        <v>45</v>
      </c>
      <c r="W359" t="s">
        <v>46</v>
      </c>
      <c r="X359" t="s">
        <v>45</v>
      </c>
      <c r="Y359" t="s">
        <v>46</v>
      </c>
      <c r="Z359" t="s">
        <v>46</v>
      </c>
      <c r="AA359" t="s">
        <v>46</v>
      </c>
      <c r="AB359" t="s">
        <v>46</v>
      </c>
      <c r="AC359" s="2" t="s">
        <v>1635</v>
      </c>
      <c r="AD359" t="s">
        <v>41</v>
      </c>
      <c r="AE359" t="s">
        <v>41</v>
      </c>
      <c r="AF359" t="s">
        <v>41</v>
      </c>
      <c r="AG359" t="s">
        <v>41</v>
      </c>
      <c r="AH359" t="s">
        <v>41</v>
      </c>
      <c r="AI359" s="2" t="s">
        <v>41</v>
      </c>
    </row>
    <row r="360" spans="1:35" ht="391.5" x14ac:dyDescent="0.35">
      <c r="A360" s="8" t="s">
        <v>1638</v>
      </c>
      <c r="B360" s="6" t="s">
        <v>493</v>
      </c>
      <c r="C360" s="7">
        <v>46027</v>
      </c>
      <c r="D360" s="9" t="str">
        <f>HYPERLINK("https://www.epingalert.org/en/Search?viewData= G/TBT/N/CAN/765"," G/TBT/N/CAN/765")</f>
        <v xml:space="preserve"> G/TBT/N/CAN/765</v>
      </c>
      <c r="E360" s="8" t="s">
        <v>1636</v>
      </c>
      <c r="F360" s="8" t="s">
        <v>1637</v>
      </c>
      <c r="H360" s="8" t="s">
        <v>41</v>
      </c>
      <c r="I360" s="8" t="s">
        <v>273</v>
      </c>
      <c r="J360" s="8" t="s">
        <v>78</v>
      </c>
      <c r="K360" s="8" t="s">
        <v>1639</v>
      </c>
      <c r="L360" s="8" t="s">
        <v>102</v>
      </c>
      <c r="M360" s="6"/>
      <c r="N360" s="7">
        <v>46071</v>
      </c>
      <c r="O360" s="7" t="s">
        <v>81</v>
      </c>
      <c r="P360" s="7" t="s">
        <v>1640</v>
      </c>
      <c r="Q360" s="6" t="s">
        <v>43</v>
      </c>
      <c r="R360" s="8" t="s">
        <v>1641</v>
      </c>
      <c r="S360" t="str">
        <f>HYPERLINK("https://docs.wto.org/imrd/directdoc.asp?DDFDocuments/t/G/TBTN26/CAN765.docx", "https://docs.wto.org/imrd/directdoc.asp?DDFDocuments/t/G/TBTN26/CAN765.docx")</f>
        <v>https://docs.wto.org/imrd/directdoc.asp?DDFDocuments/t/G/TBTN26/CAN765.docx</v>
      </c>
      <c r="T360" t="str">
        <f>HYPERLINK("https://docs.wto.org/imrd/directdoc.asp?DDFDocuments/u/G/TBTN26/CAN765.docx", "https://docs.wto.org/imrd/directdoc.asp?DDFDocuments/u/G/TBTN26/CAN765.docx")</f>
        <v>https://docs.wto.org/imrd/directdoc.asp?DDFDocuments/u/G/TBTN26/CAN765.docx</v>
      </c>
      <c r="U360" t="str">
        <f>HYPERLINK("https://docs.wto.org/imrd/directdoc.asp?DDFDocuments/v/G/TBTN26/CAN765.docx", "https://docs.wto.org/imrd/directdoc.asp?DDFDocuments/v/G/TBTN26/CAN765.docx")</f>
        <v>https://docs.wto.org/imrd/directdoc.asp?DDFDocuments/v/G/TBTN26/CAN765.docx</v>
      </c>
      <c r="V360" t="s">
        <v>45</v>
      </c>
      <c r="W360" t="s">
        <v>46</v>
      </c>
      <c r="X360" t="s">
        <v>46</v>
      </c>
      <c r="Y360" t="s">
        <v>46</v>
      </c>
      <c r="Z360" t="s">
        <v>46</v>
      </c>
      <c r="AA360" t="s">
        <v>46</v>
      </c>
      <c r="AB360" t="s">
        <v>46</v>
      </c>
      <c r="AC360" s="2" t="s">
        <v>1642</v>
      </c>
      <c r="AD360" t="s">
        <v>41</v>
      </c>
      <c r="AE360" t="s">
        <v>41</v>
      </c>
      <c r="AF360" t="s">
        <v>41</v>
      </c>
      <c r="AG360" t="s">
        <v>41</v>
      </c>
      <c r="AH360" t="s">
        <v>41</v>
      </c>
      <c r="AI360" s="2" t="s">
        <v>41</v>
      </c>
    </row>
    <row r="361" spans="1:35" ht="130.5" x14ac:dyDescent="0.35">
      <c r="A361" s="8" t="s">
        <v>1645</v>
      </c>
      <c r="B361" s="6" t="s">
        <v>34</v>
      </c>
      <c r="C361" s="7">
        <v>46027</v>
      </c>
      <c r="D361" s="9" t="str">
        <f>HYPERLINK("https://www.epingalert.org/en/Search?viewData= G/TBT/N/CHL/772"," G/TBT/N/CHL/772")</f>
        <v xml:space="preserve"> G/TBT/N/CHL/772</v>
      </c>
      <c r="E361" s="8" t="s">
        <v>1643</v>
      </c>
      <c r="F361" s="8" t="s">
        <v>1644</v>
      </c>
      <c r="H361" s="8" t="s">
        <v>1646</v>
      </c>
      <c r="I361" s="8" t="s">
        <v>1647</v>
      </c>
      <c r="J361" s="8" t="s">
        <v>153</v>
      </c>
      <c r="K361" s="8" t="s">
        <v>41</v>
      </c>
      <c r="L361" s="8" t="s">
        <v>41</v>
      </c>
      <c r="M361" s="6"/>
      <c r="N361" s="7">
        <v>46087</v>
      </c>
      <c r="O361" s="7" t="s">
        <v>42</v>
      </c>
      <c r="P361" s="7" t="s">
        <v>42</v>
      </c>
      <c r="Q361" s="6" t="s">
        <v>43</v>
      </c>
      <c r="R361" s="6"/>
      <c r="S361" t="str">
        <f>HYPERLINK("https://docs.wto.org/imrd/directdoc.asp?DDFDocuments/t/G/TBTN26/CHL772.docx", "https://docs.wto.org/imrd/directdoc.asp?DDFDocuments/t/G/TBTN26/CHL772.docx")</f>
        <v>https://docs.wto.org/imrd/directdoc.asp?DDFDocuments/t/G/TBTN26/CHL772.docx</v>
      </c>
      <c r="T361" t="str">
        <f>HYPERLINK("https://docs.wto.org/imrd/directdoc.asp?DDFDocuments/u/G/TBTN26/CHL772.docx", "https://docs.wto.org/imrd/directdoc.asp?DDFDocuments/u/G/TBTN26/CHL772.docx")</f>
        <v>https://docs.wto.org/imrd/directdoc.asp?DDFDocuments/u/G/TBTN26/CHL772.docx</v>
      </c>
      <c r="U361" t="str">
        <f>HYPERLINK("https://docs.wto.org/imrd/directdoc.asp?DDFDocuments/v/G/TBTN26/CHL772.docx", "https://docs.wto.org/imrd/directdoc.asp?DDFDocuments/v/G/TBTN26/CHL772.docx")</f>
        <v>https://docs.wto.org/imrd/directdoc.asp?DDFDocuments/v/G/TBTN26/CHL772.docx</v>
      </c>
      <c r="V361" t="s">
        <v>45</v>
      </c>
      <c r="W361" t="s">
        <v>46</v>
      </c>
      <c r="X361" t="s">
        <v>46</v>
      </c>
      <c r="Y361" t="s">
        <v>46</v>
      </c>
      <c r="Z361" t="s">
        <v>46</v>
      </c>
      <c r="AA361" t="s">
        <v>46</v>
      </c>
      <c r="AB361" t="s">
        <v>46</v>
      </c>
      <c r="AC361" s="2" t="s">
        <v>1619</v>
      </c>
      <c r="AD361" t="s">
        <v>41</v>
      </c>
      <c r="AE361" t="s">
        <v>41</v>
      </c>
      <c r="AF361" t="s">
        <v>41</v>
      </c>
      <c r="AG361" t="s">
        <v>41</v>
      </c>
      <c r="AH361" t="s">
        <v>41</v>
      </c>
      <c r="AI361" s="2" t="s">
        <v>41</v>
      </c>
    </row>
    <row r="362" spans="1:35" ht="116" x14ac:dyDescent="0.35">
      <c r="A362" s="8" t="s">
        <v>1650</v>
      </c>
      <c r="B362" s="6" t="s">
        <v>327</v>
      </c>
      <c r="C362" s="7">
        <v>46027</v>
      </c>
      <c r="D362" s="9" t="str">
        <f>HYPERLINK("https://www.epingalert.org/en/Search?viewData= G/TBT/N/UKR/367"," G/TBT/N/UKR/367")</f>
        <v xml:space="preserve"> G/TBT/N/UKR/367</v>
      </c>
      <c r="E362" s="8" t="s">
        <v>1648</v>
      </c>
      <c r="F362" s="8" t="s">
        <v>1649</v>
      </c>
      <c r="H362" s="8" t="s">
        <v>41</v>
      </c>
      <c r="I362" s="8" t="s">
        <v>273</v>
      </c>
      <c r="J362" s="8" t="s">
        <v>609</v>
      </c>
      <c r="K362" s="8" t="s">
        <v>41</v>
      </c>
      <c r="L362" s="8" t="s">
        <v>102</v>
      </c>
      <c r="M362" s="6"/>
      <c r="N362" s="7">
        <v>46087</v>
      </c>
      <c r="O362" s="7" t="s">
        <v>81</v>
      </c>
      <c r="P362" s="7" t="s">
        <v>1651</v>
      </c>
      <c r="Q362" s="6" t="s">
        <v>43</v>
      </c>
      <c r="R362" s="8" t="s">
        <v>1652</v>
      </c>
      <c r="S362" t="str">
        <f>HYPERLINK("https://docs.wto.org/imrd/directdoc.asp?DDFDocuments/t/G/TBTN26/UKR367.docx", "https://docs.wto.org/imrd/directdoc.asp?DDFDocuments/t/G/TBTN26/UKR367.docx")</f>
        <v>https://docs.wto.org/imrd/directdoc.asp?DDFDocuments/t/G/TBTN26/UKR367.docx</v>
      </c>
      <c r="T362" t="str">
        <f>HYPERLINK("https://docs.wto.org/imrd/directdoc.asp?DDFDocuments/u/G/TBTN26/UKR367.docx", "https://docs.wto.org/imrd/directdoc.asp?DDFDocuments/u/G/TBTN26/UKR367.docx")</f>
        <v>https://docs.wto.org/imrd/directdoc.asp?DDFDocuments/u/G/TBTN26/UKR367.docx</v>
      </c>
      <c r="U362" t="str">
        <f>HYPERLINK("https://docs.wto.org/imrd/directdoc.asp?DDFDocuments/v/G/TBTN26/UKR367.docx", "https://docs.wto.org/imrd/directdoc.asp?DDFDocuments/v/G/TBTN26/UKR367.docx")</f>
        <v>https://docs.wto.org/imrd/directdoc.asp?DDFDocuments/v/G/TBTN26/UKR367.docx</v>
      </c>
      <c r="V362" t="s">
        <v>45</v>
      </c>
      <c r="W362" t="s">
        <v>46</v>
      </c>
      <c r="X362" t="s">
        <v>45</v>
      </c>
      <c r="Y362" t="s">
        <v>46</v>
      </c>
      <c r="Z362" t="s">
        <v>46</v>
      </c>
      <c r="AA362" t="s">
        <v>46</v>
      </c>
      <c r="AB362" t="s">
        <v>46</v>
      </c>
      <c r="AC362" s="2" t="s">
        <v>1653</v>
      </c>
      <c r="AD362" t="s">
        <v>41</v>
      </c>
      <c r="AE362" t="s">
        <v>41</v>
      </c>
      <c r="AF362" t="s">
        <v>41</v>
      </c>
      <c r="AG362" t="s">
        <v>41</v>
      </c>
      <c r="AH362" t="s">
        <v>41</v>
      </c>
      <c r="AI362" s="2" t="s">
        <v>41</v>
      </c>
    </row>
    <row r="363" spans="1:35" ht="159.5" x14ac:dyDescent="0.35">
      <c r="A363" s="8" t="s">
        <v>1638</v>
      </c>
      <c r="B363" s="6" t="s">
        <v>493</v>
      </c>
      <c r="C363" s="7">
        <v>46027</v>
      </c>
      <c r="D363" s="9" t="str">
        <f>HYPERLINK("https://www.epingalert.org/en/Search?viewData= G/TBT/N/CAN/766"," G/TBT/N/CAN/766")</f>
        <v xml:space="preserve"> G/TBT/N/CAN/766</v>
      </c>
      <c r="E363" s="8" t="s">
        <v>1654</v>
      </c>
      <c r="F363" s="8" t="s">
        <v>1655</v>
      </c>
      <c r="H363" s="8" t="s">
        <v>41</v>
      </c>
      <c r="I363" s="8" t="s">
        <v>273</v>
      </c>
      <c r="J363" s="8" t="s">
        <v>78</v>
      </c>
      <c r="K363" s="8" t="s">
        <v>1656</v>
      </c>
      <c r="L363" s="8" t="s">
        <v>102</v>
      </c>
      <c r="M363" s="6"/>
      <c r="N363" s="7">
        <v>46101</v>
      </c>
      <c r="O363" s="7" t="s">
        <v>81</v>
      </c>
      <c r="P363" s="7" t="s">
        <v>1657</v>
      </c>
      <c r="Q363" s="6" t="s">
        <v>43</v>
      </c>
      <c r="R363" s="8" t="s">
        <v>1658</v>
      </c>
      <c r="S363" t="str">
        <f>HYPERLINK("https://docs.wto.org/imrd/directdoc.asp?DDFDocuments/t/G/TBTN26/CAN766.docx", "https://docs.wto.org/imrd/directdoc.asp?DDFDocuments/t/G/TBTN26/CAN766.docx")</f>
        <v>https://docs.wto.org/imrd/directdoc.asp?DDFDocuments/t/G/TBTN26/CAN766.docx</v>
      </c>
      <c r="T363" t="str">
        <f>HYPERLINK("https://docs.wto.org/imrd/directdoc.asp?DDFDocuments/u/G/TBTN26/CAN766.docx", "https://docs.wto.org/imrd/directdoc.asp?DDFDocuments/u/G/TBTN26/CAN766.docx")</f>
        <v>https://docs.wto.org/imrd/directdoc.asp?DDFDocuments/u/G/TBTN26/CAN766.docx</v>
      </c>
      <c r="U363" t="str">
        <f>HYPERLINK("https://docs.wto.org/imrd/directdoc.asp?DDFDocuments/v/G/TBTN26/CAN766.docx", "https://docs.wto.org/imrd/directdoc.asp?DDFDocuments/v/G/TBTN26/CAN766.docx")</f>
        <v>https://docs.wto.org/imrd/directdoc.asp?DDFDocuments/v/G/TBTN26/CAN766.docx</v>
      </c>
      <c r="V363" t="s">
        <v>45</v>
      </c>
      <c r="W363" t="s">
        <v>46</v>
      </c>
      <c r="X363" t="s">
        <v>46</v>
      </c>
      <c r="Y363" t="s">
        <v>46</v>
      </c>
      <c r="Z363" t="s">
        <v>46</v>
      </c>
      <c r="AA363" t="s">
        <v>46</v>
      </c>
      <c r="AB363" t="s">
        <v>46</v>
      </c>
      <c r="AC363" s="2" t="s">
        <v>1659</v>
      </c>
      <c r="AD363" t="s">
        <v>41</v>
      </c>
      <c r="AE363" t="s">
        <v>41</v>
      </c>
      <c r="AF363" t="s">
        <v>41</v>
      </c>
      <c r="AG363" t="s">
        <v>41</v>
      </c>
      <c r="AH363" t="s">
        <v>41</v>
      </c>
      <c r="AI363" s="2" t="s">
        <v>41</v>
      </c>
    </row>
    <row r="364" spans="1:35" ht="130.5" x14ac:dyDescent="0.35">
      <c r="A364" s="8" t="s">
        <v>1662</v>
      </c>
      <c r="B364" s="6" t="s">
        <v>667</v>
      </c>
      <c r="C364" s="7">
        <v>46027</v>
      </c>
      <c r="D364" s="9" t="str">
        <f>HYPERLINK("https://www.epingalert.org/en/Search?viewData= G/TBT/N/KGZ/62"," G/TBT/N/KGZ/62")</f>
        <v xml:space="preserve"> G/TBT/N/KGZ/62</v>
      </c>
      <c r="E364" s="8" t="s">
        <v>1660</v>
      </c>
      <c r="F364" s="8" t="s">
        <v>1661</v>
      </c>
      <c r="H364" s="8" t="s">
        <v>1663</v>
      </c>
      <c r="I364" s="8" t="s">
        <v>352</v>
      </c>
      <c r="J364" s="8" t="s">
        <v>325</v>
      </c>
      <c r="K364" s="8" t="s">
        <v>1664</v>
      </c>
      <c r="L364" s="8" t="s">
        <v>897</v>
      </c>
      <c r="M364" s="6"/>
      <c r="N364" s="7">
        <v>46087</v>
      </c>
      <c r="O364" s="7" t="s">
        <v>1665</v>
      </c>
      <c r="P364" s="7" t="s">
        <v>1665</v>
      </c>
      <c r="Q364" s="6" t="s">
        <v>43</v>
      </c>
      <c r="R364" s="8" t="s">
        <v>1666</v>
      </c>
      <c r="S364" t="str">
        <f>HYPERLINK("https://docs.wto.org/imrd/directdoc.asp?DDFDocuments/t/G/TBTN26/KGZ62.docx", "https://docs.wto.org/imrd/directdoc.asp?DDFDocuments/t/G/TBTN26/KGZ62.docx")</f>
        <v>https://docs.wto.org/imrd/directdoc.asp?DDFDocuments/t/G/TBTN26/KGZ62.docx</v>
      </c>
      <c r="T364" t="str">
        <f>HYPERLINK("https://docs.wto.org/imrd/directdoc.asp?DDFDocuments/u/G/TBTN26/KGZ62.docx", "https://docs.wto.org/imrd/directdoc.asp?DDFDocuments/u/G/TBTN26/KGZ62.docx")</f>
        <v>https://docs.wto.org/imrd/directdoc.asp?DDFDocuments/u/G/TBTN26/KGZ62.docx</v>
      </c>
      <c r="U364" t="str">
        <f>HYPERLINK("https://docs.wto.org/imrd/directdoc.asp?DDFDocuments/v/G/TBTN26/KGZ62.docx", "https://docs.wto.org/imrd/directdoc.asp?DDFDocuments/v/G/TBTN26/KGZ62.docx")</f>
        <v>https://docs.wto.org/imrd/directdoc.asp?DDFDocuments/v/G/TBTN26/KGZ62.docx</v>
      </c>
      <c r="V364" t="s">
        <v>45</v>
      </c>
      <c r="W364" t="s">
        <v>46</v>
      </c>
      <c r="X364" t="s">
        <v>46</v>
      </c>
      <c r="Y364" t="s">
        <v>46</v>
      </c>
      <c r="Z364" t="s">
        <v>46</v>
      </c>
      <c r="AA364" t="s">
        <v>46</v>
      </c>
      <c r="AB364" t="s">
        <v>46</v>
      </c>
      <c r="AC364" s="2" t="s">
        <v>1667</v>
      </c>
      <c r="AD364" t="s">
        <v>41</v>
      </c>
      <c r="AE364" t="s">
        <v>41</v>
      </c>
      <c r="AF364" t="s">
        <v>41</v>
      </c>
      <c r="AG364" t="s">
        <v>41</v>
      </c>
      <c r="AH364" t="s">
        <v>41</v>
      </c>
      <c r="AI364" s="2" t="s">
        <v>41</v>
      </c>
    </row>
    <row r="365" spans="1:35" ht="130.5" x14ac:dyDescent="0.35">
      <c r="A365" s="8" t="s">
        <v>1670</v>
      </c>
      <c r="B365" s="6" t="s">
        <v>34</v>
      </c>
      <c r="C365" s="7">
        <v>46027</v>
      </c>
      <c r="D365" s="9" t="str">
        <f>HYPERLINK("https://www.epingalert.org/en/Search?viewData= G/TBT/N/CHL/768"," G/TBT/N/CHL/768")</f>
        <v xml:space="preserve"> G/TBT/N/CHL/768</v>
      </c>
      <c r="E365" s="8" t="s">
        <v>1668</v>
      </c>
      <c r="F365" s="8" t="s">
        <v>1669</v>
      </c>
      <c r="H365" s="8" t="s">
        <v>41</v>
      </c>
      <c r="I365" s="8" t="s">
        <v>1671</v>
      </c>
      <c r="J365" s="8" t="s">
        <v>153</v>
      </c>
      <c r="K365" s="8" t="s">
        <v>41</v>
      </c>
      <c r="L365" s="8" t="s">
        <v>41</v>
      </c>
      <c r="M365" s="6"/>
      <c r="N365" s="7">
        <v>46087</v>
      </c>
      <c r="O365" s="7" t="s">
        <v>42</v>
      </c>
      <c r="P365" s="7" t="s">
        <v>42</v>
      </c>
      <c r="Q365" s="6" t="s">
        <v>43</v>
      </c>
      <c r="R365" s="6"/>
      <c r="S365" t="str">
        <f>HYPERLINK("https://docs.wto.org/imrd/directdoc.asp?DDFDocuments/t/G/TBTN26/CHL768.docx", "https://docs.wto.org/imrd/directdoc.asp?DDFDocuments/t/G/TBTN26/CHL768.docx")</f>
        <v>https://docs.wto.org/imrd/directdoc.asp?DDFDocuments/t/G/TBTN26/CHL768.docx</v>
      </c>
      <c r="T365" t="str">
        <f>HYPERLINK("https://docs.wto.org/imrd/directdoc.asp?DDFDocuments/u/G/TBTN26/CHL768.docx", "https://docs.wto.org/imrd/directdoc.asp?DDFDocuments/u/G/TBTN26/CHL768.docx")</f>
        <v>https://docs.wto.org/imrd/directdoc.asp?DDFDocuments/u/G/TBTN26/CHL768.docx</v>
      </c>
      <c r="U365" t="str">
        <f>HYPERLINK("https://docs.wto.org/imrd/directdoc.asp?DDFDocuments/v/G/TBTN26/CHL768.docx", "https://docs.wto.org/imrd/directdoc.asp?DDFDocuments/v/G/TBTN26/CHL768.docx")</f>
        <v>https://docs.wto.org/imrd/directdoc.asp?DDFDocuments/v/G/TBTN26/CHL768.docx</v>
      </c>
      <c r="V365" t="s">
        <v>45</v>
      </c>
      <c r="W365" t="s">
        <v>46</v>
      </c>
      <c r="X365" t="s">
        <v>46</v>
      </c>
      <c r="Y365" t="s">
        <v>46</v>
      </c>
      <c r="Z365" t="s">
        <v>46</v>
      </c>
      <c r="AA365" t="s">
        <v>46</v>
      </c>
      <c r="AB365" t="s">
        <v>46</v>
      </c>
      <c r="AC365" s="2" t="s">
        <v>1672</v>
      </c>
      <c r="AD365" t="s">
        <v>41</v>
      </c>
      <c r="AE365" t="s">
        <v>41</v>
      </c>
      <c r="AF365" t="s">
        <v>41</v>
      </c>
      <c r="AG365" t="s">
        <v>41</v>
      </c>
      <c r="AH365" t="s">
        <v>41</v>
      </c>
      <c r="AI365" s="2" t="s">
        <v>41</v>
      </c>
    </row>
    <row r="366" spans="1:35" ht="101.5" x14ac:dyDescent="0.35">
      <c r="A366" s="8" t="s">
        <v>1675</v>
      </c>
      <c r="B366" s="6" t="s">
        <v>34</v>
      </c>
      <c r="C366" s="7">
        <v>46027</v>
      </c>
      <c r="D366" s="9" t="str">
        <f>HYPERLINK("https://www.epingalert.org/en/Search?viewData= G/TBT/N/CHL/769"," G/TBT/N/CHL/769")</f>
        <v xml:space="preserve"> G/TBT/N/CHL/769</v>
      </c>
      <c r="E366" s="8" t="s">
        <v>1673</v>
      </c>
      <c r="F366" s="8" t="s">
        <v>1674</v>
      </c>
      <c r="H366" s="8" t="s">
        <v>41</v>
      </c>
      <c r="I366" s="8" t="s">
        <v>1676</v>
      </c>
      <c r="J366" s="8" t="s">
        <v>153</v>
      </c>
      <c r="K366" s="8" t="s">
        <v>41</v>
      </c>
      <c r="L366" s="8" t="s">
        <v>41</v>
      </c>
      <c r="M366" s="6"/>
      <c r="N366" s="7">
        <v>46087</v>
      </c>
      <c r="O366" s="7" t="s">
        <v>42</v>
      </c>
      <c r="P366" s="7" t="s">
        <v>42</v>
      </c>
      <c r="Q366" s="6" t="s">
        <v>43</v>
      </c>
      <c r="R366" s="6"/>
      <c r="S366" t="str">
        <f>HYPERLINK("https://docs.wto.org/imrd/directdoc.asp?DDFDocuments/t/G/TBTN26/CHL769.docx", "https://docs.wto.org/imrd/directdoc.asp?DDFDocuments/t/G/TBTN26/CHL769.docx")</f>
        <v>https://docs.wto.org/imrd/directdoc.asp?DDFDocuments/t/G/TBTN26/CHL769.docx</v>
      </c>
      <c r="T366" t="str">
        <f>HYPERLINK("https://docs.wto.org/imrd/directdoc.asp?DDFDocuments/u/G/TBTN26/CHL769.docx", "https://docs.wto.org/imrd/directdoc.asp?DDFDocuments/u/G/TBTN26/CHL769.docx")</f>
        <v>https://docs.wto.org/imrd/directdoc.asp?DDFDocuments/u/G/TBTN26/CHL769.docx</v>
      </c>
      <c r="U366" t="str">
        <f>HYPERLINK("https://docs.wto.org/imrd/directdoc.asp?DDFDocuments/v/G/TBTN26/CHL769.docx", "https://docs.wto.org/imrd/directdoc.asp?DDFDocuments/v/G/TBTN26/CHL769.docx")</f>
        <v>https://docs.wto.org/imrd/directdoc.asp?DDFDocuments/v/G/TBTN26/CHL769.docx</v>
      </c>
      <c r="V366" t="s">
        <v>45</v>
      </c>
      <c r="W366" t="s">
        <v>46</v>
      </c>
      <c r="X366" t="s">
        <v>46</v>
      </c>
      <c r="Y366" t="s">
        <v>46</v>
      </c>
      <c r="Z366" t="s">
        <v>46</v>
      </c>
      <c r="AA366" t="s">
        <v>46</v>
      </c>
      <c r="AB366" t="s">
        <v>46</v>
      </c>
      <c r="AC366" s="2" t="s">
        <v>1619</v>
      </c>
      <c r="AD366" t="s">
        <v>41</v>
      </c>
      <c r="AE366" t="s">
        <v>41</v>
      </c>
      <c r="AF366" t="s">
        <v>41</v>
      </c>
      <c r="AG366" t="s">
        <v>41</v>
      </c>
      <c r="AH366" t="s">
        <v>41</v>
      </c>
      <c r="AI366" s="2" t="s">
        <v>41</v>
      </c>
    </row>
    <row r="367" spans="1:35" ht="87" x14ac:dyDescent="0.35">
      <c r="A367" s="8" t="s">
        <v>1679</v>
      </c>
      <c r="B367" s="6" t="s">
        <v>34</v>
      </c>
      <c r="C367" s="7">
        <v>46027</v>
      </c>
      <c r="D367" s="9" t="str">
        <f>HYPERLINK("https://www.epingalert.org/en/Search?viewData= G/TBT/N/CHL/770"," G/TBT/N/CHL/770")</f>
        <v xml:space="preserve"> G/TBT/N/CHL/770</v>
      </c>
      <c r="E367" s="8" t="s">
        <v>1677</v>
      </c>
      <c r="F367" s="8" t="s">
        <v>1678</v>
      </c>
      <c r="H367" s="8" t="s">
        <v>41</v>
      </c>
      <c r="I367" s="8" t="s">
        <v>1680</v>
      </c>
      <c r="J367" s="8" t="s">
        <v>153</v>
      </c>
      <c r="K367" s="8" t="s">
        <v>41</v>
      </c>
      <c r="L367" s="8" t="s">
        <v>41</v>
      </c>
      <c r="M367" s="6"/>
      <c r="N367" s="7">
        <v>46087</v>
      </c>
      <c r="O367" s="7" t="s">
        <v>42</v>
      </c>
      <c r="P367" s="7" t="s">
        <v>42</v>
      </c>
      <c r="Q367" s="6" t="s">
        <v>43</v>
      </c>
      <c r="R367" s="6"/>
      <c r="S367" t="str">
        <f>HYPERLINK("https://docs.wto.org/imrd/directdoc.asp?DDFDocuments/t/G/TBTN26/CHL770.docx", "https://docs.wto.org/imrd/directdoc.asp?DDFDocuments/t/G/TBTN26/CHL770.docx")</f>
        <v>https://docs.wto.org/imrd/directdoc.asp?DDFDocuments/t/G/TBTN26/CHL770.docx</v>
      </c>
      <c r="T367" t="str">
        <f>HYPERLINK("https://docs.wto.org/imrd/directdoc.asp?DDFDocuments/u/G/TBTN26/CHL770.docx", "https://docs.wto.org/imrd/directdoc.asp?DDFDocuments/u/G/TBTN26/CHL770.docx")</f>
        <v>https://docs.wto.org/imrd/directdoc.asp?DDFDocuments/u/G/TBTN26/CHL770.docx</v>
      </c>
      <c r="U367" t="str">
        <f>HYPERLINK("https://docs.wto.org/imrd/directdoc.asp?DDFDocuments/v/G/TBTN26/CHL770.docx", "https://docs.wto.org/imrd/directdoc.asp?DDFDocuments/v/G/TBTN26/CHL770.docx")</f>
        <v>https://docs.wto.org/imrd/directdoc.asp?DDFDocuments/v/G/TBTN26/CHL770.docx</v>
      </c>
      <c r="V367" t="s">
        <v>45</v>
      </c>
      <c r="W367" t="s">
        <v>46</v>
      </c>
      <c r="X367" t="s">
        <v>46</v>
      </c>
      <c r="Y367" t="s">
        <v>46</v>
      </c>
      <c r="Z367" t="s">
        <v>46</v>
      </c>
      <c r="AA367" t="s">
        <v>46</v>
      </c>
      <c r="AB367" t="s">
        <v>46</v>
      </c>
      <c r="AC367" s="2" t="s">
        <v>1619</v>
      </c>
      <c r="AD367" t="s">
        <v>41</v>
      </c>
      <c r="AE367" t="s">
        <v>41</v>
      </c>
      <c r="AF367" t="s">
        <v>41</v>
      </c>
      <c r="AG367" t="s">
        <v>41</v>
      </c>
      <c r="AH367" t="s">
        <v>41</v>
      </c>
      <c r="AI367" s="2" t="s">
        <v>41</v>
      </c>
    </row>
    <row r="368" spans="1:35" ht="319" x14ac:dyDescent="0.35">
      <c r="A368" s="8" t="s">
        <v>1683</v>
      </c>
      <c r="B368" s="6" t="s">
        <v>988</v>
      </c>
      <c r="C368" s="7">
        <v>46027</v>
      </c>
      <c r="D368" s="9" t="str">
        <f>HYPERLINK("https://www.epingalert.org/en/Search?viewData= G/TBT/N/TUR/231"," G/TBT/N/TUR/231")</f>
        <v xml:space="preserve"> G/TBT/N/TUR/231</v>
      </c>
      <c r="E368" s="8" t="s">
        <v>1681</v>
      </c>
      <c r="F368" s="8" t="s">
        <v>1682</v>
      </c>
      <c r="H368" s="8" t="s">
        <v>41</v>
      </c>
      <c r="I368" s="8" t="s">
        <v>1684</v>
      </c>
      <c r="J368" s="8" t="s">
        <v>1685</v>
      </c>
      <c r="K368" s="8" t="s">
        <v>1686</v>
      </c>
      <c r="L368" s="8" t="s">
        <v>41</v>
      </c>
      <c r="M368" s="6"/>
      <c r="N368" s="7">
        <v>46087</v>
      </c>
      <c r="O368" s="7" t="s">
        <v>994</v>
      </c>
      <c r="P368" s="7" t="s">
        <v>1687</v>
      </c>
      <c r="Q368" s="6" t="s">
        <v>43</v>
      </c>
      <c r="R368" s="8" t="s">
        <v>1688</v>
      </c>
      <c r="S368" t="str">
        <f>HYPERLINK("https://docs.wto.org/imrd/directdoc.asp?DDFDocuments/t/G/TBTN26/TUR231.docx", "https://docs.wto.org/imrd/directdoc.asp?DDFDocuments/t/G/TBTN26/TUR231.docx")</f>
        <v>https://docs.wto.org/imrd/directdoc.asp?DDFDocuments/t/G/TBTN26/TUR231.docx</v>
      </c>
      <c r="T368" t="str">
        <f>HYPERLINK("https://docs.wto.org/imrd/directdoc.asp?DDFDocuments/u/G/TBTN26/TUR231.docx", "https://docs.wto.org/imrd/directdoc.asp?DDFDocuments/u/G/TBTN26/TUR231.docx")</f>
        <v>https://docs.wto.org/imrd/directdoc.asp?DDFDocuments/u/G/TBTN26/TUR231.docx</v>
      </c>
      <c r="U368" t="str">
        <f>HYPERLINK("https://docs.wto.org/imrd/directdoc.asp?DDFDocuments/v/G/TBTN26/TUR231.docx", "https://docs.wto.org/imrd/directdoc.asp?DDFDocuments/v/G/TBTN26/TUR231.docx")</f>
        <v>https://docs.wto.org/imrd/directdoc.asp?DDFDocuments/v/G/TBTN26/TUR231.docx</v>
      </c>
      <c r="V368" t="s">
        <v>45</v>
      </c>
      <c r="W368" t="s">
        <v>46</v>
      </c>
      <c r="X368" t="s">
        <v>46</v>
      </c>
      <c r="Y368" t="s">
        <v>46</v>
      </c>
      <c r="Z368" t="s">
        <v>46</v>
      </c>
      <c r="AA368" t="s">
        <v>46</v>
      </c>
      <c r="AB368" t="s">
        <v>46</v>
      </c>
      <c r="AC368" s="2" t="s">
        <v>1689</v>
      </c>
      <c r="AD368" t="s">
        <v>41</v>
      </c>
      <c r="AE368" t="s">
        <v>41</v>
      </c>
      <c r="AF368" t="s">
        <v>41</v>
      </c>
      <c r="AG368" t="s">
        <v>41</v>
      </c>
      <c r="AH368" t="s">
        <v>41</v>
      </c>
      <c r="AI368" s="2" t="s">
        <v>41</v>
      </c>
    </row>
    <row r="369" spans="1:35" ht="87" x14ac:dyDescent="0.35">
      <c r="A369" s="8" t="s">
        <v>1692</v>
      </c>
      <c r="B369" s="6" t="s">
        <v>269</v>
      </c>
      <c r="C369" s="7">
        <v>46027</v>
      </c>
      <c r="D369" s="9" t="str">
        <f>HYPERLINK("https://www.epingalert.org/en/Search?viewData= G/TBT/N/KOR/1336"," G/TBT/N/KOR/1336")</f>
        <v xml:space="preserve"> G/TBT/N/KOR/1336</v>
      </c>
      <c r="E369" s="8" t="s">
        <v>1690</v>
      </c>
      <c r="F369" s="8" t="s">
        <v>1691</v>
      </c>
      <c r="H369" s="8" t="s">
        <v>41</v>
      </c>
      <c r="I369" s="8" t="s">
        <v>953</v>
      </c>
      <c r="J369" s="8" t="s">
        <v>1265</v>
      </c>
      <c r="K369" s="8" t="s">
        <v>41</v>
      </c>
      <c r="L369" s="8" t="s">
        <v>897</v>
      </c>
      <c r="M369" s="6"/>
      <c r="N369" s="7">
        <v>46087</v>
      </c>
      <c r="O369" s="7" t="s">
        <v>81</v>
      </c>
      <c r="P369" s="7" t="s">
        <v>81</v>
      </c>
      <c r="Q369" s="6" t="s">
        <v>43</v>
      </c>
      <c r="R369" s="8" t="s">
        <v>1693</v>
      </c>
      <c r="S369" t="str">
        <f>HYPERLINK("https://docs.wto.org/imrd/directdoc.asp?DDFDocuments/t/G/TBTN26/KOR1336.docx", "https://docs.wto.org/imrd/directdoc.asp?DDFDocuments/t/G/TBTN26/KOR1336.docx")</f>
        <v>https://docs.wto.org/imrd/directdoc.asp?DDFDocuments/t/G/TBTN26/KOR1336.docx</v>
      </c>
      <c r="T369" t="str">
        <f>HYPERLINK("https://docs.wto.org/imrd/directdoc.asp?DDFDocuments/u/G/TBTN26/KOR1336.docx", "https://docs.wto.org/imrd/directdoc.asp?DDFDocuments/u/G/TBTN26/KOR1336.docx")</f>
        <v>https://docs.wto.org/imrd/directdoc.asp?DDFDocuments/u/G/TBTN26/KOR1336.docx</v>
      </c>
      <c r="U369" t="str">
        <f>HYPERLINK("https://docs.wto.org/imrd/directdoc.asp?DDFDocuments/v/G/TBTN26/KOR1336.docx", "https://docs.wto.org/imrd/directdoc.asp?DDFDocuments/v/G/TBTN26/KOR1336.docx")</f>
        <v>https://docs.wto.org/imrd/directdoc.asp?DDFDocuments/v/G/TBTN26/KOR1336.docx</v>
      </c>
      <c r="V369" t="s">
        <v>45</v>
      </c>
      <c r="W369" t="s">
        <v>46</v>
      </c>
      <c r="X369" t="s">
        <v>46</v>
      </c>
      <c r="Y369" t="s">
        <v>46</v>
      </c>
      <c r="Z369" t="s">
        <v>46</v>
      </c>
      <c r="AA369" t="s">
        <v>46</v>
      </c>
      <c r="AB369" t="s">
        <v>46</v>
      </c>
      <c r="AC369" s="2" t="s">
        <v>1694</v>
      </c>
      <c r="AD369" t="s">
        <v>41</v>
      </c>
      <c r="AE369" t="s">
        <v>41</v>
      </c>
      <c r="AF369" t="s">
        <v>41</v>
      </c>
      <c r="AG369" t="s">
        <v>41</v>
      </c>
      <c r="AH369" t="s">
        <v>41</v>
      </c>
      <c r="AI369"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2026-03-25T13:03:55Z</dcterms:created>
  <dcterms:modified xsi:type="dcterms:W3CDTF">2026-03-25T13:03:55Z</dcterms:modified>
</cp:coreProperties>
</file>