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O:\Kundecentret\Information\Overvågning - vedligeholdelse\Notifikationer\Arkiv 2025\"/>
    </mc:Choice>
  </mc:AlternateContent>
  <xr:revisionPtr revIDLastSave="0" documentId="13_ncr:1_{D068A4FD-4975-4151-9E2C-398EB28DCB3B}" xr6:coauthVersionLast="47" xr6:coauthVersionMax="47" xr10:uidLastSave="{00000000-0000-0000-0000-000000000000}"/>
  <bookViews>
    <workbookView xWindow="-120" yWindow="-120" windowWidth="29040" windowHeight="15720" xr2:uid="{00000000-000D-0000-FFFF-FFFF00000000}"/>
  </bookViews>
  <sheets>
    <sheet name="Notification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81" i="1" l="1"/>
  <c r="P281" i="1"/>
  <c r="O281" i="1"/>
  <c r="D281" i="1"/>
  <c r="Q280" i="1"/>
  <c r="P280" i="1"/>
  <c r="O280" i="1"/>
  <c r="D280" i="1"/>
  <c r="Q279" i="1"/>
  <c r="P279" i="1"/>
  <c r="O279" i="1"/>
  <c r="D279" i="1"/>
  <c r="Q278" i="1"/>
  <c r="P278" i="1"/>
  <c r="O278" i="1"/>
  <c r="D278" i="1"/>
  <c r="Q277" i="1"/>
  <c r="P277" i="1"/>
  <c r="O277" i="1"/>
  <c r="D277" i="1"/>
  <c r="Q276" i="1"/>
  <c r="P276" i="1"/>
  <c r="O276" i="1"/>
  <c r="D276" i="1"/>
  <c r="Q275" i="1"/>
  <c r="P275" i="1"/>
  <c r="O275" i="1"/>
  <c r="D275" i="1"/>
  <c r="Q274" i="1"/>
  <c r="P274" i="1"/>
  <c r="O274" i="1"/>
  <c r="D274" i="1"/>
  <c r="Q273" i="1"/>
  <c r="P273" i="1"/>
  <c r="O273" i="1"/>
  <c r="D273" i="1"/>
  <c r="Q272" i="1"/>
  <c r="P272" i="1"/>
  <c r="O272" i="1"/>
  <c r="D272" i="1"/>
  <c r="Q271" i="1"/>
  <c r="P271" i="1"/>
  <c r="O271" i="1"/>
  <c r="D271" i="1"/>
  <c r="Q270" i="1"/>
  <c r="P270" i="1"/>
  <c r="O270" i="1"/>
  <c r="D270" i="1"/>
  <c r="Q269" i="1"/>
  <c r="P269" i="1"/>
  <c r="O269" i="1"/>
  <c r="D269" i="1"/>
  <c r="Q268" i="1"/>
  <c r="P268" i="1"/>
  <c r="O268" i="1"/>
  <c r="D268" i="1"/>
  <c r="Q267" i="1"/>
  <c r="P267" i="1"/>
  <c r="O267" i="1"/>
  <c r="D267" i="1"/>
  <c r="Q266" i="1"/>
  <c r="P266" i="1"/>
  <c r="O266" i="1"/>
  <c r="D266" i="1"/>
  <c r="Q265" i="1"/>
  <c r="P265" i="1"/>
  <c r="O265" i="1"/>
  <c r="D265" i="1"/>
  <c r="Q264" i="1"/>
  <c r="P264" i="1"/>
  <c r="O264" i="1"/>
  <c r="D264" i="1"/>
  <c r="Q263" i="1"/>
  <c r="P263" i="1"/>
  <c r="O263" i="1"/>
  <c r="D263" i="1"/>
  <c r="Q262" i="1"/>
  <c r="P262" i="1"/>
  <c r="O262" i="1"/>
  <c r="D262" i="1"/>
  <c r="Q261" i="1"/>
  <c r="P261" i="1"/>
  <c r="O261" i="1"/>
  <c r="D261" i="1"/>
  <c r="Q260" i="1"/>
  <c r="P260" i="1"/>
  <c r="O260" i="1"/>
  <c r="D260" i="1"/>
  <c r="Q259" i="1"/>
  <c r="P259" i="1"/>
  <c r="O259" i="1"/>
  <c r="D259" i="1"/>
  <c r="Q258" i="1"/>
  <c r="P258" i="1"/>
  <c r="O258" i="1"/>
  <c r="D258" i="1"/>
  <c r="Q257" i="1"/>
  <c r="P257" i="1"/>
  <c r="O257" i="1"/>
  <c r="D257" i="1"/>
  <c r="Q256" i="1"/>
  <c r="P256" i="1"/>
  <c r="O256" i="1"/>
  <c r="D256" i="1"/>
  <c r="Q255" i="1"/>
  <c r="P255" i="1"/>
  <c r="O255" i="1"/>
  <c r="D255" i="1"/>
  <c r="Q254" i="1"/>
  <c r="P254" i="1"/>
  <c r="O254" i="1"/>
  <c r="D254" i="1"/>
  <c r="Q253" i="1"/>
  <c r="P253" i="1"/>
  <c r="O253" i="1"/>
  <c r="D253" i="1"/>
  <c r="Q252" i="1"/>
  <c r="P252" i="1"/>
  <c r="O252" i="1"/>
  <c r="D252" i="1"/>
  <c r="Q251" i="1"/>
  <c r="P251" i="1"/>
  <c r="O251" i="1"/>
  <c r="D251" i="1"/>
  <c r="Q250" i="1"/>
  <c r="P250" i="1"/>
  <c r="O250" i="1"/>
  <c r="D250" i="1"/>
  <c r="Q249" i="1"/>
  <c r="P249" i="1"/>
  <c r="O249" i="1"/>
  <c r="D249" i="1"/>
  <c r="Q248" i="1"/>
  <c r="P248" i="1"/>
  <c r="O248" i="1"/>
  <c r="D248" i="1"/>
  <c r="Q247" i="1"/>
  <c r="P247" i="1"/>
  <c r="O247" i="1"/>
  <c r="D247" i="1"/>
  <c r="Q246" i="1"/>
  <c r="P246" i="1"/>
  <c r="O246" i="1"/>
  <c r="D246" i="1"/>
  <c r="Q245" i="1"/>
  <c r="P245" i="1"/>
  <c r="O245" i="1"/>
  <c r="D245" i="1"/>
  <c r="Q244" i="1"/>
  <c r="P244" i="1"/>
  <c r="O244" i="1"/>
  <c r="D244" i="1"/>
  <c r="Q243" i="1"/>
  <c r="P243" i="1"/>
  <c r="O243" i="1"/>
  <c r="D243" i="1"/>
  <c r="Q242" i="1"/>
  <c r="P242" i="1"/>
  <c r="O242" i="1"/>
  <c r="D242" i="1"/>
  <c r="Q241" i="1"/>
  <c r="P241" i="1"/>
  <c r="O241" i="1"/>
  <c r="D241" i="1"/>
  <c r="Q240" i="1"/>
  <c r="P240" i="1"/>
  <c r="O240" i="1"/>
  <c r="D240" i="1"/>
  <c r="Q239" i="1"/>
  <c r="P239" i="1"/>
  <c r="O239" i="1"/>
  <c r="D239" i="1"/>
  <c r="Q238" i="1"/>
  <c r="P238" i="1"/>
  <c r="O238" i="1"/>
  <c r="D238" i="1"/>
  <c r="Q237" i="1"/>
  <c r="P237" i="1"/>
  <c r="O237" i="1"/>
  <c r="D237" i="1"/>
  <c r="Q236" i="1"/>
  <c r="P236" i="1"/>
  <c r="O236" i="1"/>
  <c r="D236" i="1"/>
  <c r="Q235" i="1"/>
  <c r="P235" i="1"/>
  <c r="O235" i="1"/>
  <c r="D235" i="1"/>
  <c r="Q234" i="1"/>
  <c r="P234" i="1"/>
  <c r="O234" i="1"/>
  <c r="D234" i="1"/>
  <c r="Q233" i="1"/>
  <c r="P233" i="1"/>
  <c r="O233" i="1"/>
  <c r="D233" i="1"/>
  <c r="Q232" i="1"/>
  <c r="P232" i="1"/>
  <c r="O232" i="1"/>
  <c r="D232" i="1"/>
  <c r="Q231" i="1"/>
  <c r="P231" i="1"/>
  <c r="O231" i="1"/>
  <c r="D231" i="1"/>
  <c r="Q230" i="1"/>
  <c r="P230" i="1"/>
  <c r="O230" i="1"/>
  <c r="D230" i="1"/>
  <c r="Q229" i="1"/>
  <c r="P229" i="1"/>
  <c r="O229" i="1"/>
  <c r="D229" i="1"/>
  <c r="Q228" i="1"/>
  <c r="P228" i="1"/>
  <c r="O228" i="1"/>
  <c r="D228" i="1"/>
  <c r="Q227" i="1"/>
  <c r="P227" i="1"/>
  <c r="O227" i="1"/>
  <c r="D227" i="1"/>
  <c r="Q226" i="1"/>
  <c r="P226" i="1"/>
  <c r="O226" i="1"/>
  <c r="D226" i="1"/>
  <c r="Q225" i="1"/>
  <c r="P225" i="1"/>
  <c r="O225" i="1"/>
  <c r="D225" i="1"/>
  <c r="Q224" i="1"/>
  <c r="P224" i="1"/>
  <c r="O224" i="1"/>
  <c r="D224" i="1"/>
  <c r="Q223" i="1"/>
  <c r="P223" i="1"/>
  <c r="O223" i="1"/>
  <c r="D223" i="1"/>
  <c r="Q222" i="1"/>
  <c r="P222" i="1"/>
  <c r="O222" i="1"/>
  <c r="D222" i="1"/>
  <c r="Q221" i="1"/>
  <c r="P221" i="1"/>
  <c r="O221" i="1"/>
  <c r="D221" i="1"/>
  <c r="Q220" i="1"/>
  <c r="P220" i="1"/>
  <c r="O220" i="1"/>
  <c r="D220" i="1"/>
  <c r="Q219" i="1"/>
  <c r="P219" i="1"/>
  <c r="O219" i="1"/>
  <c r="D219" i="1"/>
  <c r="Q218" i="1"/>
  <c r="P218" i="1"/>
  <c r="O218" i="1"/>
  <c r="D218" i="1"/>
  <c r="Q217" i="1"/>
  <c r="P217" i="1"/>
  <c r="O217" i="1"/>
  <c r="D217" i="1"/>
  <c r="Q216" i="1"/>
  <c r="P216" i="1"/>
  <c r="O216" i="1"/>
  <c r="D216" i="1"/>
  <c r="Q215" i="1"/>
  <c r="P215" i="1"/>
  <c r="O215" i="1"/>
  <c r="D215" i="1"/>
  <c r="Q214" i="1"/>
  <c r="P214" i="1"/>
  <c r="O214" i="1"/>
  <c r="D214" i="1"/>
  <c r="Q213" i="1"/>
  <c r="P213" i="1"/>
  <c r="O213" i="1"/>
  <c r="D213" i="1"/>
  <c r="Q212" i="1"/>
  <c r="P212" i="1"/>
  <c r="O212" i="1"/>
  <c r="D212" i="1"/>
  <c r="Q211" i="1"/>
  <c r="P211" i="1"/>
  <c r="O211" i="1"/>
  <c r="D211" i="1"/>
  <c r="Q210" i="1"/>
  <c r="P210" i="1"/>
  <c r="O210" i="1"/>
  <c r="D210" i="1"/>
  <c r="Q209" i="1"/>
  <c r="P209" i="1"/>
  <c r="O209" i="1"/>
  <c r="D209" i="1"/>
  <c r="Q208" i="1"/>
  <c r="P208" i="1"/>
  <c r="O208" i="1"/>
  <c r="D208" i="1"/>
  <c r="Q207" i="1"/>
  <c r="P207" i="1"/>
  <c r="O207" i="1"/>
  <c r="D207" i="1"/>
  <c r="Q206" i="1"/>
  <c r="P206" i="1"/>
  <c r="O206" i="1"/>
  <c r="D206" i="1"/>
  <c r="Q205" i="1"/>
  <c r="P205" i="1"/>
  <c r="O205" i="1"/>
  <c r="D205" i="1"/>
  <c r="Q204" i="1"/>
  <c r="P204" i="1"/>
  <c r="O204" i="1"/>
  <c r="D204" i="1"/>
  <c r="Q203" i="1"/>
  <c r="P203" i="1"/>
  <c r="O203" i="1"/>
  <c r="D203" i="1"/>
  <c r="Q202" i="1"/>
  <c r="P202" i="1"/>
  <c r="O202" i="1"/>
  <c r="D202" i="1"/>
  <c r="Q201" i="1"/>
  <c r="P201" i="1"/>
  <c r="O201" i="1"/>
  <c r="D201" i="1"/>
  <c r="Q200" i="1"/>
  <c r="P200" i="1"/>
  <c r="O200" i="1"/>
  <c r="D200" i="1"/>
  <c r="Q199" i="1"/>
  <c r="P199" i="1"/>
  <c r="O199" i="1"/>
  <c r="D199" i="1"/>
  <c r="Q198" i="1"/>
  <c r="P198" i="1"/>
  <c r="O198" i="1"/>
  <c r="D198" i="1"/>
  <c r="Q197" i="1"/>
  <c r="P197" i="1"/>
  <c r="O197" i="1"/>
  <c r="D197" i="1"/>
  <c r="Q196" i="1"/>
  <c r="P196" i="1"/>
  <c r="O196" i="1"/>
  <c r="D196" i="1"/>
  <c r="Q195" i="1"/>
  <c r="P195" i="1"/>
  <c r="O195" i="1"/>
  <c r="D195" i="1"/>
  <c r="Q194" i="1"/>
  <c r="P194" i="1"/>
  <c r="O194" i="1"/>
  <c r="D194" i="1"/>
  <c r="Q193" i="1"/>
  <c r="P193" i="1"/>
  <c r="O193" i="1"/>
  <c r="D193" i="1"/>
  <c r="Q192" i="1"/>
  <c r="P192" i="1"/>
  <c r="O192" i="1"/>
  <c r="D192" i="1"/>
  <c r="Q191" i="1"/>
  <c r="P191" i="1"/>
  <c r="O191" i="1"/>
  <c r="D191" i="1"/>
  <c r="Q190" i="1"/>
  <c r="P190" i="1"/>
  <c r="O190" i="1"/>
  <c r="D190" i="1"/>
  <c r="Q189" i="1"/>
  <c r="P189" i="1"/>
  <c r="O189" i="1"/>
  <c r="D189" i="1"/>
  <c r="Q188" i="1"/>
  <c r="P188" i="1"/>
  <c r="O188" i="1"/>
  <c r="D188" i="1"/>
  <c r="Q187" i="1"/>
  <c r="P187" i="1"/>
  <c r="O187" i="1"/>
  <c r="D187" i="1"/>
  <c r="Q186" i="1"/>
  <c r="P186" i="1"/>
  <c r="O186" i="1"/>
  <c r="D186" i="1"/>
  <c r="Q185" i="1"/>
  <c r="P185" i="1"/>
  <c r="O185" i="1"/>
  <c r="D185" i="1"/>
  <c r="Q184" i="1"/>
  <c r="P184" i="1"/>
  <c r="O184" i="1"/>
  <c r="D184" i="1"/>
  <c r="Q183" i="1"/>
  <c r="P183" i="1"/>
  <c r="O183" i="1"/>
  <c r="D183" i="1"/>
  <c r="Q182" i="1"/>
  <c r="P182" i="1"/>
  <c r="O182" i="1"/>
  <c r="D182" i="1"/>
  <c r="Q181" i="1"/>
  <c r="P181" i="1"/>
  <c r="O181" i="1"/>
  <c r="D181" i="1"/>
  <c r="Q180" i="1"/>
  <c r="P180" i="1"/>
  <c r="O180" i="1"/>
  <c r="D180" i="1"/>
  <c r="Q179" i="1"/>
  <c r="P179" i="1"/>
  <c r="O179" i="1"/>
  <c r="D179" i="1"/>
  <c r="Q178" i="1"/>
  <c r="P178" i="1"/>
  <c r="O178" i="1"/>
  <c r="D178" i="1"/>
  <c r="Q177" i="1"/>
  <c r="P177" i="1"/>
  <c r="O177" i="1"/>
  <c r="D177" i="1"/>
  <c r="Q176" i="1"/>
  <c r="P176" i="1"/>
  <c r="O176" i="1"/>
  <c r="D176" i="1"/>
  <c r="Q175" i="1"/>
  <c r="P175" i="1"/>
  <c r="O175" i="1"/>
  <c r="D175" i="1"/>
  <c r="Q174" i="1"/>
  <c r="P174" i="1"/>
  <c r="O174" i="1"/>
  <c r="D174" i="1"/>
  <c r="Q173" i="1"/>
  <c r="P173" i="1"/>
  <c r="O173" i="1"/>
  <c r="D173" i="1"/>
  <c r="Q172" i="1"/>
  <c r="P172" i="1"/>
  <c r="O172" i="1"/>
  <c r="D172" i="1"/>
  <c r="Q171" i="1"/>
  <c r="P171" i="1"/>
  <c r="O171" i="1"/>
  <c r="D171" i="1"/>
  <c r="Q170" i="1"/>
  <c r="P170" i="1"/>
  <c r="O170" i="1"/>
  <c r="D170" i="1"/>
  <c r="Q169" i="1"/>
  <c r="P169" i="1"/>
  <c r="O169" i="1"/>
  <c r="D169" i="1"/>
  <c r="Q168" i="1"/>
  <c r="P168" i="1"/>
  <c r="O168" i="1"/>
  <c r="D168" i="1"/>
  <c r="Q167" i="1"/>
  <c r="P167" i="1"/>
  <c r="O167" i="1"/>
  <c r="D167" i="1"/>
  <c r="Q166" i="1"/>
  <c r="P166" i="1"/>
  <c r="O166" i="1"/>
  <c r="D166" i="1"/>
  <c r="Q165" i="1"/>
  <c r="P165" i="1"/>
  <c r="O165" i="1"/>
  <c r="D165" i="1"/>
  <c r="Q164" i="1"/>
  <c r="P164" i="1"/>
  <c r="O164" i="1"/>
  <c r="D164" i="1"/>
  <c r="Q163" i="1"/>
  <c r="P163" i="1"/>
  <c r="O163" i="1"/>
  <c r="D163" i="1"/>
  <c r="Q162" i="1"/>
  <c r="P162" i="1"/>
  <c r="O162" i="1"/>
  <c r="D162" i="1"/>
  <c r="Q161" i="1"/>
  <c r="P161" i="1"/>
  <c r="O161" i="1"/>
  <c r="D161" i="1"/>
  <c r="Q160" i="1"/>
  <c r="P160" i="1"/>
  <c r="O160" i="1"/>
  <c r="D160" i="1"/>
  <c r="Q159" i="1"/>
  <c r="P159" i="1"/>
  <c r="O159" i="1"/>
  <c r="D159" i="1"/>
  <c r="Q158" i="1"/>
  <c r="P158" i="1"/>
  <c r="O158" i="1"/>
  <c r="D158" i="1"/>
  <c r="Q157" i="1"/>
  <c r="P157" i="1"/>
  <c r="O157" i="1"/>
  <c r="D157" i="1"/>
  <c r="Q156" i="1"/>
  <c r="P156" i="1"/>
  <c r="O156" i="1"/>
  <c r="D156" i="1"/>
  <c r="Q155" i="1"/>
  <c r="P155" i="1"/>
  <c r="O155" i="1"/>
  <c r="D155" i="1"/>
  <c r="Q154" i="1"/>
  <c r="P154" i="1"/>
  <c r="O154" i="1"/>
  <c r="D154" i="1"/>
  <c r="Q153" i="1"/>
  <c r="P153" i="1"/>
  <c r="O153" i="1"/>
  <c r="D153" i="1"/>
  <c r="Q152" i="1"/>
  <c r="P152" i="1"/>
  <c r="O152" i="1"/>
  <c r="D152" i="1"/>
  <c r="Q151" i="1"/>
  <c r="P151" i="1"/>
  <c r="O151" i="1"/>
  <c r="D151" i="1"/>
  <c r="Q150" i="1"/>
  <c r="P150" i="1"/>
  <c r="O150" i="1"/>
  <c r="D150" i="1"/>
  <c r="Q149" i="1"/>
  <c r="P149" i="1"/>
  <c r="O149" i="1"/>
  <c r="D149" i="1"/>
  <c r="Q148" i="1"/>
  <c r="P148" i="1"/>
  <c r="O148" i="1"/>
  <c r="D148" i="1"/>
  <c r="Q147" i="1"/>
  <c r="P147" i="1"/>
  <c r="O147" i="1"/>
  <c r="D147" i="1"/>
  <c r="Q146" i="1"/>
  <c r="P146" i="1"/>
  <c r="O146" i="1"/>
  <c r="D146" i="1"/>
  <c r="Q145" i="1"/>
  <c r="P145" i="1"/>
  <c r="O145" i="1"/>
  <c r="D145" i="1"/>
  <c r="Q144" i="1"/>
  <c r="P144" i="1"/>
  <c r="O144" i="1"/>
  <c r="D144" i="1"/>
  <c r="Q143" i="1"/>
  <c r="P143" i="1"/>
  <c r="O143" i="1"/>
  <c r="D143" i="1"/>
  <c r="Q142" i="1"/>
  <c r="P142" i="1"/>
  <c r="O142" i="1"/>
  <c r="D142" i="1"/>
  <c r="Q141" i="1"/>
  <c r="P141" i="1"/>
  <c r="O141" i="1"/>
  <c r="D141" i="1"/>
  <c r="Q140" i="1"/>
  <c r="P140" i="1"/>
  <c r="O140" i="1"/>
  <c r="D140" i="1"/>
  <c r="Q139" i="1"/>
  <c r="P139" i="1"/>
  <c r="O139" i="1"/>
  <c r="D139" i="1"/>
  <c r="Q138" i="1"/>
  <c r="P138" i="1"/>
  <c r="O138" i="1"/>
  <c r="D138" i="1"/>
  <c r="Q137" i="1"/>
  <c r="P137" i="1"/>
  <c r="O137" i="1"/>
  <c r="D137" i="1"/>
  <c r="Q136" i="1"/>
  <c r="P136" i="1"/>
  <c r="O136" i="1"/>
  <c r="D136" i="1"/>
  <c r="Q135" i="1"/>
  <c r="P135" i="1"/>
  <c r="O135" i="1"/>
  <c r="D135" i="1"/>
  <c r="Q134" i="1"/>
  <c r="P134" i="1"/>
  <c r="O134" i="1"/>
  <c r="D134" i="1"/>
  <c r="Q133" i="1"/>
  <c r="P133" i="1"/>
  <c r="O133" i="1"/>
  <c r="D133" i="1"/>
  <c r="Q132" i="1"/>
  <c r="P132" i="1"/>
  <c r="O132" i="1"/>
  <c r="D132" i="1"/>
  <c r="Q131" i="1"/>
  <c r="P131" i="1"/>
  <c r="O131" i="1"/>
  <c r="D131" i="1"/>
  <c r="Q130" i="1"/>
  <c r="P130" i="1"/>
  <c r="O130" i="1"/>
  <c r="D130" i="1"/>
  <c r="Q129" i="1"/>
  <c r="P129" i="1"/>
  <c r="O129" i="1"/>
  <c r="D129" i="1"/>
  <c r="Q128" i="1"/>
  <c r="P128" i="1"/>
  <c r="O128" i="1"/>
  <c r="D128" i="1"/>
  <c r="Q127" i="1"/>
  <c r="P127" i="1"/>
  <c r="O127" i="1"/>
  <c r="D127" i="1"/>
  <c r="Q126" i="1"/>
  <c r="P126" i="1"/>
  <c r="O126" i="1"/>
  <c r="D126" i="1"/>
  <c r="Q125" i="1"/>
  <c r="P125" i="1"/>
  <c r="O125" i="1"/>
  <c r="D125" i="1"/>
  <c r="Q124" i="1"/>
  <c r="P124" i="1"/>
  <c r="O124" i="1"/>
  <c r="D124" i="1"/>
  <c r="Q123" i="1"/>
  <c r="P123" i="1"/>
  <c r="O123" i="1"/>
  <c r="D123" i="1"/>
  <c r="Q122" i="1"/>
  <c r="P122" i="1"/>
  <c r="O122" i="1"/>
  <c r="D122" i="1"/>
  <c r="Q121" i="1"/>
  <c r="P121" i="1"/>
  <c r="O121" i="1"/>
  <c r="D121" i="1"/>
  <c r="Q120" i="1"/>
  <c r="P120" i="1"/>
  <c r="O120" i="1"/>
  <c r="D120" i="1"/>
  <c r="Q119" i="1"/>
  <c r="P119" i="1"/>
  <c r="O119" i="1"/>
  <c r="D119" i="1"/>
  <c r="Q118" i="1"/>
  <c r="P118" i="1"/>
  <c r="O118" i="1"/>
  <c r="D118" i="1"/>
  <c r="Q117" i="1"/>
  <c r="P117" i="1"/>
  <c r="O117" i="1"/>
  <c r="D117" i="1"/>
  <c r="Q116" i="1"/>
  <c r="P116" i="1"/>
  <c r="O116" i="1"/>
  <c r="D116" i="1"/>
  <c r="Q115" i="1"/>
  <c r="P115" i="1"/>
  <c r="O115" i="1"/>
  <c r="D115" i="1"/>
  <c r="Q114" i="1"/>
  <c r="P114" i="1"/>
  <c r="O114" i="1"/>
  <c r="D114" i="1"/>
  <c r="Q113" i="1"/>
  <c r="P113" i="1"/>
  <c r="O113" i="1"/>
  <c r="D113" i="1"/>
  <c r="Q112" i="1"/>
  <c r="P112" i="1"/>
  <c r="O112" i="1"/>
  <c r="D112" i="1"/>
  <c r="Q111" i="1"/>
  <c r="P111" i="1"/>
  <c r="O111" i="1"/>
  <c r="D111" i="1"/>
  <c r="Q110" i="1"/>
  <c r="P110" i="1"/>
  <c r="O110" i="1"/>
  <c r="D110" i="1"/>
  <c r="Q109" i="1"/>
  <c r="P109" i="1"/>
  <c r="O109" i="1"/>
  <c r="D109" i="1"/>
  <c r="Q108" i="1"/>
  <c r="P108" i="1"/>
  <c r="O108" i="1"/>
  <c r="D108" i="1"/>
  <c r="Q107" i="1"/>
  <c r="P107" i="1"/>
  <c r="O107" i="1"/>
  <c r="D107" i="1"/>
  <c r="Q106" i="1"/>
  <c r="P106" i="1"/>
  <c r="O106" i="1"/>
  <c r="D106" i="1"/>
  <c r="Q105" i="1"/>
  <c r="P105" i="1"/>
  <c r="O105" i="1"/>
  <c r="D105" i="1"/>
  <c r="Q104" i="1"/>
  <c r="P104" i="1"/>
  <c r="O104" i="1"/>
  <c r="D104" i="1"/>
  <c r="Q103" i="1"/>
  <c r="P103" i="1"/>
  <c r="O103" i="1"/>
  <c r="D103" i="1"/>
  <c r="Q102" i="1"/>
  <c r="P102" i="1"/>
  <c r="O102" i="1"/>
  <c r="D102" i="1"/>
  <c r="Q101" i="1"/>
  <c r="P101" i="1"/>
  <c r="O101" i="1"/>
  <c r="D101" i="1"/>
  <c r="Q100" i="1"/>
  <c r="P100" i="1"/>
  <c r="O100" i="1"/>
  <c r="D100" i="1"/>
  <c r="Q99" i="1"/>
  <c r="P99" i="1"/>
  <c r="O99" i="1"/>
  <c r="D99" i="1"/>
  <c r="Q98" i="1"/>
  <c r="P98" i="1"/>
  <c r="O98" i="1"/>
  <c r="D98" i="1"/>
  <c r="Q97" i="1"/>
  <c r="P97" i="1"/>
  <c r="O97" i="1"/>
  <c r="D97" i="1"/>
  <c r="Q96" i="1"/>
  <c r="P96" i="1"/>
  <c r="O96" i="1"/>
  <c r="D96" i="1"/>
  <c r="Q95" i="1"/>
  <c r="P95" i="1"/>
  <c r="O95" i="1"/>
  <c r="D95" i="1"/>
  <c r="Q94" i="1"/>
  <c r="P94" i="1"/>
  <c r="O94" i="1"/>
  <c r="D94" i="1"/>
  <c r="Q93" i="1"/>
  <c r="P93" i="1"/>
  <c r="O93" i="1"/>
  <c r="D93" i="1"/>
  <c r="Q92" i="1"/>
  <c r="P92" i="1"/>
  <c r="O92" i="1"/>
  <c r="D92" i="1"/>
  <c r="Q91" i="1"/>
  <c r="P91" i="1"/>
  <c r="O91" i="1"/>
  <c r="D91" i="1"/>
  <c r="Q90" i="1"/>
  <c r="P90" i="1"/>
  <c r="O90" i="1"/>
  <c r="D90" i="1"/>
  <c r="Q89" i="1"/>
  <c r="P89" i="1"/>
  <c r="O89" i="1"/>
  <c r="D89" i="1"/>
  <c r="Q88" i="1"/>
  <c r="P88" i="1"/>
  <c r="O88" i="1"/>
  <c r="D88" i="1"/>
  <c r="Q87" i="1"/>
  <c r="P87" i="1"/>
  <c r="O87" i="1"/>
  <c r="D87" i="1"/>
  <c r="Q86" i="1"/>
  <c r="P86" i="1"/>
  <c r="O86" i="1"/>
  <c r="D86" i="1"/>
  <c r="Q85" i="1"/>
  <c r="P85" i="1"/>
  <c r="O85" i="1"/>
  <c r="D85" i="1"/>
  <c r="Q84" i="1"/>
  <c r="P84" i="1"/>
  <c r="O84" i="1"/>
  <c r="D84" i="1"/>
  <c r="Q83" i="1"/>
  <c r="P83" i="1"/>
  <c r="O83" i="1"/>
  <c r="D83" i="1"/>
  <c r="Q82" i="1"/>
  <c r="P82" i="1"/>
  <c r="O82" i="1"/>
  <c r="D82" i="1"/>
  <c r="Q81" i="1"/>
  <c r="P81" i="1"/>
  <c r="O81" i="1"/>
  <c r="D81" i="1"/>
  <c r="Q80" i="1"/>
  <c r="P80" i="1"/>
  <c r="O80" i="1"/>
  <c r="D80" i="1"/>
  <c r="Q79" i="1"/>
  <c r="P79" i="1"/>
  <c r="O79" i="1"/>
  <c r="D79" i="1"/>
  <c r="Q78" i="1"/>
  <c r="P78" i="1"/>
  <c r="O78" i="1"/>
  <c r="D78" i="1"/>
  <c r="Q77" i="1"/>
  <c r="P77" i="1"/>
  <c r="O77" i="1"/>
  <c r="D77" i="1"/>
  <c r="Q76" i="1"/>
  <c r="P76" i="1"/>
  <c r="O76" i="1"/>
  <c r="D76" i="1"/>
  <c r="Q75" i="1"/>
  <c r="P75" i="1"/>
  <c r="O75" i="1"/>
  <c r="D75" i="1"/>
  <c r="Q74" i="1"/>
  <c r="P74" i="1"/>
  <c r="O74" i="1"/>
  <c r="D74" i="1"/>
  <c r="Q73" i="1"/>
  <c r="P73" i="1"/>
  <c r="O73" i="1"/>
  <c r="D73" i="1"/>
  <c r="Q72" i="1"/>
  <c r="P72" i="1"/>
  <c r="O72" i="1"/>
  <c r="D72" i="1"/>
  <c r="Q71" i="1"/>
  <c r="P71" i="1"/>
  <c r="O71" i="1"/>
  <c r="D71" i="1"/>
  <c r="Q70" i="1"/>
  <c r="P70" i="1"/>
  <c r="O70" i="1"/>
  <c r="D70" i="1"/>
  <c r="Q69" i="1"/>
  <c r="P69" i="1"/>
  <c r="O69" i="1"/>
  <c r="D69" i="1"/>
  <c r="Q68" i="1"/>
  <c r="P68" i="1"/>
  <c r="O68" i="1"/>
  <c r="D68" i="1"/>
  <c r="Q67" i="1"/>
  <c r="P67" i="1"/>
  <c r="O67" i="1"/>
  <c r="D67" i="1"/>
  <c r="Q66" i="1"/>
  <c r="P66" i="1"/>
  <c r="O66" i="1"/>
  <c r="D66" i="1"/>
  <c r="Q65" i="1"/>
  <c r="P65" i="1"/>
  <c r="O65" i="1"/>
  <c r="D65" i="1"/>
  <c r="Q64" i="1"/>
  <c r="P64" i="1"/>
  <c r="O64" i="1"/>
  <c r="D64" i="1"/>
  <c r="Q63" i="1"/>
  <c r="P63" i="1"/>
  <c r="O63" i="1"/>
  <c r="D63" i="1"/>
  <c r="Q62" i="1"/>
  <c r="P62" i="1"/>
  <c r="O62" i="1"/>
  <c r="D62" i="1"/>
  <c r="Q61" i="1"/>
  <c r="P61" i="1"/>
  <c r="O61" i="1"/>
  <c r="D61" i="1"/>
  <c r="Q60" i="1"/>
  <c r="P60" i="1"/>
  <c r="O60" i="1"/>
  <c r="D60" i="1"/>
  <c r="Q59" i="1"/>
  <c r="P59" i="1"/>
  <c r="O59" i="1"/>
  <c r="D59" i="1"/>
  <c r="Q58" i="1"/>
  <c r="P58" i="1"/>
  <c r="O58" i="1"/>
  <c r="D58" i="1"/>
  <c r="Q57" i="1"/>
  <c r="P57" i="1"/>
  <c r="O57" i="1"/>
  <c r="D57" i="1"/>
  <c r="Q56" i="1"/>
  <c r="P56" i="1"/>
  <c r="O56" i="1"/>
  <c r="D56" i="1"/>
  <c r="Q55" i="1"/>
  <c r="P55" i="1"/>
  <c r="O55" i="1"/>
  <c r="D55" i="1"/>
  <c r="Q54" i="1"/>
  <c r="P54" i="1"/>
  <c r="O54" i="1"/>
  <c r="D54" i="1"/>
  <c r="Q53" i="1"/>
  <c r="P53" i="1"/>
  <c r="O53" i="1"/>
  <c r="D53" i="1"/>
  <c r="Q52" i="1"/>
  <c r="P52" i="1"/>
  <c r="O52" i="1"/>
  <c r="D52" i="1"/>
  <c r="Q51" i="1"/>
  <c r="P51" i="1"/>
  <c r="O51" i="1"/>
  <c r="D51" i="1"/>
  <c r="Q50" i="1"/>
  <c r="P50" i="1"/>
  <c r="O50" i="1"/>
  <c r="D50" i="1"/>
  <c r="Q49" i="1"/>
  <c r="P49" i="1"/>
  <c r="O49" i="1"/>
  <c r="D49" i="1"/>
  <c r="Q48" i="1"/>
  <c r="P48" i="1"/>
  <c r="O48" i="1"/>
  <c r="D48" i="1"/>
  <c r="Q47" i="1"/>
  <c r="P47" i="1"/>
  <c r="O47" i="1"/>
  <c r="D47" i="1"/>
  <c r="Q46" i="1"/>
  <c r="P46" i="1"/>
  <c r="O46" i="1"/>
  <c r="D46" i="1"/>
  <c r="Q45" i="1"/>
  <c r="P45" i="1"/>
  <c r="O45" i="1"/>
  <c r="D45" i="1"/>
  <c r="Q44" i="1"/>
  <c r="P44" i="1"/>
  <c r="O44" i="1"/>
  <c r="D44" i="1"/>
  <c r="Q43" i="1"/>
  <c r="P43" i="1"/>
  <c r="O43" i="1"/>
  <c r="D43" i="1"/>
  <c r="Q42" i="1"/>
  <c r="P42" i="1"/>
  <c r="O42" i="1"/>
  <c r="D42" i="1"/>
  <c r="Q41" i="1"/>
  <c r="P41" i="1"/>
  <c r="O41" i="1"/>
  <c r="D41" i="1"/>
  <c r="Q40" i="1"/>
  <c r="P40" i="1"/>
  <c r="O40" i="1"/>
  <c r="D40" i="1"/>
  <c r="Q39" i="1"/>
  <c r="P39" i="1"/>
  <c r="O39" i="1"/>
  <c r="D39" i="1"/>
  <c r="Q38" i="1"/>
  <c r="P38" i="1"/>
  <c r="O38" i="1"/>
  <c r="D38" i="1"/>
  <c r="Q37" i="1"/>
  <c r="P37" i="1"/>
  <c r="O37" i="1"/>
  <c r="D37" i="1"/>
  <c r="Q36" i="1"/>
  <c r="P36" i="1"/>
  <c r="O36" i="1"/>
  <c r="D36" i="1"/>
  <c r="Q35" i="1"/>
  <c r="P35" i="1"/>
  <c r="O35" i="1"/>
  <c r="D35" i="1"/>
  <c r="Q34" i="1"/>
  <c r="P34" i="1"/>
  <c r="O34" i="1"/>
  <c r="D34" i="1"/>
  <c r="Q33" i="1"/>
  <c r="P33" i="1"/>
  <c r="O33" i="1"/>
  <c r="D33" i="1"/>
  <c r="Q32" i="1"/>
  <c r="P32" i="1"/>
  <c r="O32" i="1"/>
  <c r="D32" i="1"/>
  <c r="Q31" i="1"/>
  <c r="P31" i="1"/>
  <c r="O31" i="1"/>
  <c r="D31" i="1"/>
  <c r="Q30" i="1"/>
  <c r="P30" i="1"/>
  <c r="O30" i="1"/>
  <c r="D30" i="1"/>
  <c r="Q29" i="1"/>
  <c r="P29" i="1"/>
  <c r="O29" i="1"/>
  <c r="D29" i="1"/>
  <c r="Q28" i="1"/>
  <c r="P28" i="1"/>
  <c r="O28" i="1"/>
  <c r="D28" i="1"/>
  <c r="Q27" i="1"/>
  <c r="P27" i="1"/>
  <c r="O27" i="1"/>
  <c r="D27" i="1"/>
  <c r="Q26" i="1"/>
  <c r="P26" i="1"/>
  <c r="O26" i="1"/>
  <c r="D26" i="1"/>
  <c r="Q25" i="1"/>
  <c r="P25" i="1"/>
  <c r="O25" i="1"/>
  <c r="D25" i="1"/>
  <c r="Q24" i="1"/>
  <c r="P24" i="1"/>
  <c r="O24" i="1"/>
  <c r="D24" i="1"/>
  <c r="Q23" i="1"/>
  <c r="P23" i="1"/>
  <c r="O23" i="1"/>
  <c r="D23" i="1"/>
  <c r="Q22" i="1"/>
  <c r="P22" i="1"/>
  <c r="O22" i="1"/>
  <c r="D22" i="1"/>
  <c r="Q21" i="1"/>
  <c r="P21" i="1"/>
  <c r="O21" i="1"/>
  <c r="D21" i="1"/>
  <c r="Q20" i="1"/>
  <c r="P20" i="1"/>
  <c r="O20" i="1"/>
  <c r="D20" i="1"/>
  <c r="Q19" i="1"/>
  <c r="O19" i="1"/>
  <c r="D19" i="1"/>
  <c r="Q18" i="1"/>
  <c r="P18" i="1"/>
  <c r="O18" i="1"/>
  <c r="D18" i="1"/>
  <c r="Q17" i="1"/>
  <c r="P17" i="1"/>
  <c r="O17" i="1"/>
  <c r="D17" i="1"/>
  <c r="Q16" i="1"/>
  <c r="O16" i="1"/>
  <c r="D16" i="1"/>
  <c r="Q15" i="1"/>
  <c r="P15" i="1"/>
  <c r="O15" i="1"/>
  <c r="D15" i="1"/>
  <c r="Q14" i="1"/>
  <c r="P14" i="1"/>
  <c r="O14" i="1"/>
  <c r="D14" i="1"/>
  <c r="Q13" i="1"/>
  <c r="P13" i="1"/>
  <c r="O13" i="1"/>
  <c r="D13" i="1"/>
  <c r="Q12" i="1"/>
  <c r="P12" i="1"/>
  <c r="O12" i="1"/>
  <c r="D12" i="1"/>
  <c r="Q11" i="1"/>
  <c r="O11" i="1"/>
  <c r="D11" i="1"/>
  <c r="Q10" i="1"/>
  <c r="O10" i="1"/>
  <c r="D10" i="1"/>
  <c r="O9" i="1"/>
  <c r="D9" i="1"/>
  <c r="Q8" i="1"/>
  <c r="O8" i="1"/>
  <c r="D8" i="1"/>
  <c r="Q7" i="1"/>
  <c r="O7" i="1"/>
  <c r="D7" i="1"/>
  <c r="Q6" i="1"/>
  <c r="O6" i="1"/>
  <c r="D6" i="1"/>
  <c r="Q5" i="1"/>
  <c r="O5" i="1"/>
  <c r="D5" i="1"/>
  <c r="Q4" i="1"/>
  <c r="O4" i="1"/>
  <c r="D4" i="1"/>
  <c r="Q3" i="1"/>
  <c r="O3" i="1"/>
  <c r="D3" i="1"/>
  <c r="Q2" i="1"/>
  <c r="O2" i="1"/>
  <c r="D2" i="1"/>
</calcChain>
</file>

<file path=xl/sharedStrings.xml><?xml version="1.0" encoding="utf-8"?>
<sst xmlns="http://schemas.openxmlformats.org/spreadsheetml/2006/main" count="2805" uniqueCount="1115">
  <si>
    <t>Notifying Member</t>
  </si>
  <si>
    <t>Distribution date</t>
  </si>
  <si>
    <t>Document symbol</t>
  </si>
  <si>
    <t>Title</t>
  </si>
  <si>
    <t>Description</t>
  </si>
  <si>
    <t>Products covered</t>
  </si>
  <si>
    <t>HS code(s)</t>
  </si>
  <si>
    <t>ICS code(s)</t>
  </si>
  <si>
    <t>Objectives</t>
  </si>
  <si>
    <t>Keywords</t>
  </si>
  <si>
    <t>Specific regions or countries likely to be affected</t>
  </si>
  <si>
    <t>Final date for comments</t>
  </si>
  <si>
    <t>Notification type</t>
  </si>
  <si>
    <t>Notified document</t>
  </si>
  <si>
    <t>Link to notification(EN)</t>
  </si>
  <si>
    <t>Link to notification(FR)</t>
  </si>
  <si>
    <t>Link to notification(ES)</t>
  </si>
  <si>
    <t>European Union</t>
  </si>
  <si>
    <t>Draft Commission Implementing Regulation amending Annex III to Regulation (EC) 1107/2009 of the European Parliament and of the Council by adding fourteen co-formulants which are not accepted for inclusion in plant protection products</t>
  </si>
  <si>
    <t>Co-formulants are used together with active substances in plant protection products and adjuvants. Unacceptable co-formulants are listed in Annex III to Regulation (EC) No 1107/2009.The notified draft Regulation will update the existing list of unacceptable co-formulants (Annex III of Regulation 1107/2009) in accordance with provisions set in Regulation (EU) 2023/574. Member States of the EU must amend or withdraw existing plant protection products or adjuvants containing the substances listed at the latest by 2 years from the date of entry into force</t>
  </si>
  <si>
    <t>Co-formulants used in plant protection products or adjuvants</t>
  </si>
  <si>
    <t/>
  </si>
  <si>
    <t>65.100 - Pesticides and other agrochemicals</t>
  </si>
  <si>
    <t>Protection of human health or safety (TBT); Protection of animal or plant life or health (TBT); Protection of the environment (TBT)</t>
  </si>
  <si>
    <t>Regular notification</t>
  </si>
  <si>
    <r>
      <rPr>
        <sz val="11"/>
        <rFont val="Calibri"/>
      </rPr>
      <t>https://members.wto.org/crnattachments/2025/TBT/EEC/25_06507_00_e.pdf
https://members.wto.org/crnattachments/2025/TBT/EEC/25_06507_01_e.pdf</t>
    </r>
  </si>
  <si>
    <t>Japan</t>
  </si>
  <si>
    <t>The Partial Amendment of “Announcement That Prescribes Details of Safety Regulations for Road Vehicles” etc.</t>
  </si>
  <si>
    <t>To add advanced safety device, which will be newly required to be installed in vehicles, to the scope of electronic Periodic Technical Inspection (e-PTI).</t>
  </si>
  <si>
    <t>Motor vehicles for the transport of &gt;= 10 persons, incl. driver (HS code(s): 8702); Motor cars and other motor vehicles principally designed for the transport of Motor vehicles for the transport of goods, incl. chassis with engine and cab (HS code(s): 8704)</t>
  </si>
  <si>
    <t>8702 - Motor vehicles for the transport of &gt;= 10 persons, incl. driver; 8703 - Motor cars and other motor vehicles principally designed for the transport of &lt;10 persons, incl. station wagons and racing cars (excl. motor vehicles of heading 8702); 8704 - Motor vehicles for the transport of goods, incl. chassis with engine and cab</t>
  </si>
  <si>
    <t>43.020 - Road vehicles in general</t>
  </si>
  <si>
    <t>Other (TBT)</t>
  </si>
  <si>
    <r>
      <rPr>
        <sz val="11"/>
        <rFont val="Calibri"/>
      </rPr>
      <t>https://members.wto.org/crnattachments/2025/TBT/JPN/25_06501_00_e.pdf</t>
    </r>
  </si>
  <si>
    <t>China</t>
  </si>
  <si>
    <t>Good Clinical Practice (Exposure Draft)</t>
  </si>
  <si>
    <t>This GCP comprises 48 articles, stipulating the quality standards for the entire process of clinical trials.</t>
  </si>
  <si>
    <t>Drugs (HS code(s): 30); (ICS code(s): 11.120.10)</t>
  </si>
  <si>
    <t>30 - PHARMACEUTICAL PRODUCTS</t>
  </si>
  <si>
    <t>11.120.10 - Medicaments</t>
  </si>
  <si>
    <t>Protection of human health or safety (TBT)</t>
  </si>
  <si>
    <r>
      <rPr>
        <sz val="11"/>
        <rFont val="Calibri"/>
      </rPr>
      <t>https://members.wto.org/crnattachments/2025/TBT/CHN/25_06499_00_x.pdf</t>
    </r>
  </si>
  <si>
    <t>Kenya</t>
  </si>
  <si>
    <t>DARS AES 02: 2025 Fisheries — Sustainability and eco-labelling — Requirements</t>
  </si>
  <si>
    <t>This Draft African Standard (DARS) provides requirements for the sustainable production, processing and trading of agricultural products including food, beverages and non-food products; livestock and livestock products, bee products; wild harvested products; and agricultural fibre products. The standard applies to all production, processing and trading within the operator’s sphere of influence.</t>
  </si>
  <si>
    <t>FISH AND CRUSTACEANS, MOLLUSCS AND OTHER AQUATIC INVERTEBRATES (HS code(s): 03); Environmental economics. Sustainability (ICS code(s): 13.020.20); Fish and fishery products (ICS code(s): 67.120.30)</t>
  </si>
  <si>
    <t>03 - FISH AND CRUSTACEANS, MOLLUSCS AND OTHER AQUATIC INVERTEBRATES</t>
  </si>
  <si>
    <t>13.020.20 - Environmental economics. Sustainability; 67.120.30 - Fish and fishery products</t>
  </si>
  <si>
    <t>Consumer information, labelling (TBT); Quality requirements (TBT); Harmonization (TBT); Reducing trade barriers and facilitating trade (TBT)</t>
  </si>
  <si>
    <t>Food standards</t>
  </si>
  <si>
    <r>
      <rPr>
        <sz val="11"/>
        <rFont val="Calibri"/>
      </rPr>
      <t>https://members.wto.org/crnattachments/2025/TBT/KEN/25_06504_00_e.pdf</t>
    </r>
  </si>
  <si>
    <t>DARS AES 03: 2025 Forestry — Sustainability and eco-labelling — Requirements</t>
  </si>
  <si>
    <t>This document specifies the requirements with guidance for use of the management systems for Forestry – Sustainability and Eco-labeling – Requirements for both domestic and commercial use with the respective Sustainable Development Goals.</t>
  </si>
  <si>
    <t>Ecolabelling (ICS code(s): 13.020.50); Landscaping and silviculture (ICS code(s): 65.020.40)</t>
  </si>
  <si>
    <t>13.020.50 - Ecolabelling; 65.020.40 - Landscaping and silviculture</t>
  </si>
  <si>
    <t>Consumer information, labelling (TBT); Protection of the environment (TBT); Harmonization (TBT)</t>
  </si>
  <si>
    <r>
      <rPr>
        <sz val="11"/>
        <rFont val="Calibri"/>
      </rPr>
      <t>https://members.wto.org/crnattachments/2025/TBT/KEN/25_06506_00_e.pdf</t>
    </r>
  </si>
  <si>
    <t>DARS 1420: 2025 Sustainability criteria for bee keeping and bee products</t>
  </si>
  <si>
    <t>This Draft African Standard (DARS) establishes Good Bee keeping Practices (GBP) for sustainable bee products, production, harvesting, post-harvest processing and other related handling along the value-chain in order to obtain good quality product from the farm to the table.The scope therefore will cover all aspects operation along the value-chain from farm to gate and from gate to table while ensuring food and nutrition security, poverty alleviation and economic growth</t>
  </si>
  <si>
    <t>Natural honey. (HS code(s): 0409); Environmental economics. Sustainability (ICS code(s): 13.020.20); Beekeeping (ICS code(s): 65.140)</t>
  </si>
  <si>
    <t>0409 - Natural honey.</t>
  </si>
  <si>
    <t>13.020.20 - Environmental economics. Sustainability; 65.140 - Beekeeping</t>
  </si>
  <si>
    <t>Quality requirements (TBT); Harmonization (TBT); Cost saving and productivity enhancement (TBT)</t>
  </si>
  <si>
    <r>
      <rPr>
        <sz val="11"/>
        <rFont val="Calibri"/>
      </rPr>
      <t>https://members.wto.org/crnattachments/2025/TBT/KEN/25_06503_00_e.pdf</t>
    </r>
  </si>
  <si>
    <t>DKS 3041:2025 Sweetened Chili Sauce — Specification</t>
  </si>
  <si>
    <t>This Draft Kenya Standard specifies requirements, sampling and test methods for sweetened chilli sauce products intended for direct human consumption or further processing</t>
  </si>
  <si>
    <t>Vegetables and derived products (ICS code(s): 67.080.20)</t>
  </si>
  <si>
    <t>210390 - Preparations for sauces and prepared sauces; mixed condiments and seasonings (excl. soya sauce, tomato ketchup and other tomato sauces, mustard, and mustard flour and meal)</t>
  </si>
  <si>
    <t>67.080.20 - Vegetables and derived products</t>
  </si>
  <si>
    <t>Consumer information, labelling (TBT); Protection of human health or safety (TBT); Quality requirements (TBT); Reducing trade barriers and facilitating trade (TBT)</t>
  </si>
  <si>
    <r>
      <rPr>
        <sz val="11"/>
        <rFont val="Calibri"/>
      </rPr>
      <t>https://members.wto.org/crnattachments/2025/TBT/KEN/25_06505_00_e.pdf</t>
    </r>
  </si>
  <si>
    <t>Grenada</t>
  </si>
  <si>
    <t>Specification for Toilet Tissue Revision 1. </t>
  </si>
  <si>
    <t>This is a revision and replaces GDS 14:1992 Specification for Toilet Tissue. This standard applies to toilet tissue in single-ply and two-ply roll form, made of virgin or recycled fibre or any mixture of the two. It does not cover facial tissue or paper towels.</t>
  </si>
  <si>
    <t xml:space="preserve">Toilet paper in rolls of a width of </t>
  </si>
  <si>
    <t>481810 - Toilet paper in rolls of a width of &lt;= 36 cm</t>
  </si>
  <si>
    <t>97.170 - Body care equipment</t>
  </si>
  <si>
    <t>Consumer information, labelling (TBT); Protection of human health or safety (TBT); Quality requirements (TBT)</t>
  </si>
  <si>
    <r>
      <rPr>
        <sz val="11"/>
        <rFont val="Calibri"/>
      </rPr>
      <t>https://drive.google.com/file/d/1H_ADB7ATKoK1PRQMuNsN-snbuwUonXqD/view?usp=drive_link</t>
    </r>
  </si>
  <si>
    <t>DARS 1102: 2025 Production and handling of rice — Good Agricultural Practices</t>
  </si>
  <si>
    <t>This Draft African Standard (DARS) for rice in the context of Good Agricultural Practices covers all aspects and requirements in cultivation, production, processing, consumption and value-chain products for domestic, commercial and industrial use with emphasizes on the importance of integrating health and environmental considerations into rice farming techniques to promote long-term viability and to minimize negative impacts on ecosystems with regard to the respective concepts of the Sustainable Development Goals.</t>
  </si>
  <si>
    <t>Rice (HS code(s): 1006); Plant growing (ICS code(s): 65.020.20)</t>
  </si>
  <si>
    <t>1006 - Rice</t>
  </si>
  <si>
    <t>65.020.20 - Plant growing</t>
  </si>
  <si>
    <t>Protection of human health or safety (TBT); Protection of the environment (TBT); Quality requirements (TBT); Harmonization (TBT); Reducing trade barriers and facilitating trade (TBT)</t>
  </si>
  <si>
    <r>
      <rPr>
        <sz val="11"/>
        <rFont val="Calibri"/>
      </rPr>
      <t>https://members.wto.org/crnattachments/2025/TBT/KEN/25_06502_00_e.pdf</t>
    </r>
  </si>
  <si>
    <t>Chinese Taipei</t>
  </si>
  <si>
    <t>Proposal for Legal Inspection Requirements for LED Lamp Controlgear</t>
  </si>
  <si>
    <t>With the advancement of the lighting industry, LED light sources have gradually replaced traditional sources such as fluorescent lamps. As a result, the use of dedicated power devices, namely LED lamp controlgear, has become increasingly common. To protect consumer rights and ensure product safety, the BSMI proposes to include LED lamp controlgears in the scope of mandatory inspection. The conformity assessment procedure will be the Registration of Product Certification (Modules II+III).</t>
  </si>
  <si>
    <t>Static converters (HS code(s): 850440)</t>
  </si>
  <si>
    <t>850440 - Static converters</t>
  </si>
  <si>
    <t>29.130 - Switchgear and controlgear; 29.140 - Lamps and related equipment</t>
  </si>
  <si>
    <t>Protection of human health or safety (TBT); Protection of the environment (TBT)</t>
  </si>
  <si>
    <r>
      <rPr>
        <sz val="11"/>
        <rFont val="Calibri"/>
      </rPr>
      <t>https://members.wto.org/crnattachments/2025/TBT/TPKM/25_06500_00_e.pdf
https://members.wto.org/crnattachments/2025/TBT/TPKM/25_06500_00_x.pdf</t>
    </r>
  </si>
  <si>
    <t>Saudi Arabia, Kingdom of</t>
  </si>
  <si>
    <t>Foods for Special Dietary Use for Persons Intolerant to Gluten</t>
  </si>
  <si>
    <t>This Gulf regulation is concerned with foods for special nutritional uses prepared and processed to meet the special nutritional needs of persons intolerant to gluten, and foods for general consumption by their nature and are suitable for use by people with gluten intolerance in accordance with the provisions contained in item (8.3).</t>
  </si>
  <si>
    <t>Food products in general (ICS code(s): 67.040)</t>
  </si>
  <si>
    <t>67.040 - Food products in general</t>
  </si>
  <si>
    <t>Consumer information, labelling (TBT); Prevention of deceptive practices and consumer protection (TBT); Protection of human health or safety (TBT)</t>
  </si>
  <si>
    <r>
      <rPr>
        <sz val="11"/>
        <rFont val="Calibri"/>
      </rPr>
      <t>https://members.wto.org/crnattachments/2025/TBT/QAT/25_06464_00_x.pdf</t>
    </r>
  </si>
  <si>
    <t>Kuwait, the State of</t>
  </si>
  <si>
    <t>Bahrain, Kingdom of</t>
  </si>
  <si>
    <t>United Arab Emirates</t>
  </si>
  <si>
    <t>Czech Republic</t>
  </si>
  <si>
    <t xml:space="preserve">Draft Decree amending Decree No 408/2016 on management system requirements activities for the use of nuclear energy, activities in exposure situations, transport of radioactive and fissile substances, activities in the field of radioactive waste management, nuclear installation design, design or manufacture of selected equipment_x000D_
</t>
  </si>
  <si>
    <t xml:space="preserve">Draft amendment to Decree No 408/2016 – areas of change in the current text of the Decree:_x000D_
• Correction of evident defects that have been discovered over the course of previous years._x000D_
• Adjustments related to novelties in international recommendations, in particular those of the International Atomic Energy Agency. These include recommendations in the area of the role of senior management, the tasks of senior management, recommendations in the area of managing discrepancies and implementing changes to the management system._x000D_
• Changes related to changes in international practice, reaction to findings that quality assurance for processes and activities and their outputs, i.e. items such as selected equipment, components of nuclear installations, in recent years not only in the Czech Republic, but also globally, suffers from certain shortcomings and so-called fraudulent items are being detected. Fraudulent items are a highly critical problem in the nuclear field as they can lead to quality degradation and consequently to impacts on safety assurance, i.e. nuclear safety, radiation protection, technical safety, radiation monitoring, radiation incident management and security._x000D_
• Adjustments in connection with planned new sources and their construction. New sources will to a significant extent make use of technologies that have not yet been implemented in practice, or that depend on the use of already implemented nuclear installation projects, but with a number of new developments. In this context, we can mention, for example, the new requirement (or rather assumption) that the construction of nuclear installations should ensure uniform clarity of documentation for the permitted activity and for the management system, a single communication platform or common language that is comprehensible to all entities involved._x000D_
• Modification of safety culture requirements - a complete and comprehensive revision of the provisions of § 13, which sets out more detailed requirements for safety culture._x000D_
• Modification of documentation for activity being permitted or the documentation for the management system. Clarification of how the documentation is to be formulated, what it is to contain and how it is to be accessed, in particular where the entity implementing the management system is at the same time the holder of a permit an activity involving the use of nuclear energy.Decree No 408/2016, which is currently being amended, introduces into the Czech legal code some provisions of Euratom Directives (Council Directive 2009/71/Euratom, Council Directive 2011/70/Euratom, Council Directive 2013/59/Euratom, Council Directive 2014/87/Euratom)._x000D_
_x000D_
_x000D_
</t>
  </si>
  <si>
    <t>Activities for the use of nuclear energy, activities in exposure situations, transport of radioactive and fissile substances, activities in the field of radioactive waste management, nuclear installation design, design or manufacture of selected equipment_x000D_
Energy and heat transfer engineering (ICS code(s): 27); ICS 27.120.20</t>
  </si>
  <si>
    <t>27.120.20 - Nuclear power plants. Safety; 27 - Energy and heat transfer engineering</t>
  </si>
  <si>
    <r>
      <rPr>
        <sz val="11"/>
        <rFont val="Calibri"/>
      </rPr>
      <t>https://members.wto.org/crnattachments/2025/TBT/CZE/25_06476_00_e.pdf
https://members.wto.org/crnattachments/2025/TBT/CZE/25_06476_00_x.pdf</t>
    </r>
  </si>
  <si>
    <t>Yemen</t>
  </si>
  <si>
    <t>Paraguay</t>
  </si>
  <si>
    <t>RESOLUCION DINAVISA N° 328/2025.- POR LA CUAL SE ESTABLECEN LOS REQUISITOS PARA LA OBTENCIÓN, RENOVACIÓN, ACTUALIZACIÓN, TRANSFERENCIA, SUSPENSIÓN Y CANCELACIÓN DE REGISTRO SANITARIO DE PRODUCTOS ALIMENTICIOS, BEBIDAS Y ADITIVOS ALIMENTARIOS, DESTINADOS AL CONSUMO HUMANO, ANTE LA DIRECCIÓN NACIONAL DE VIGILANCIA SANITARIA.</t>
  </si>
  <si>
    <t>LA RESOLUCION DINAVISA N° 328/2025.- BUSCA ESTABLECER LOS REQUISITOS PARA LA OBTENCIÓN, RENOVACIÓN, ACTUALIZACIÓN, TRANSFERENCIA, SUSPENSIÓN Y CANCELACIÓN DE REGISTRO SANITARIO DE PRODUCTOS ALIMENTICIOS, BEBIDAS Y ADITIVOS ALIMENTARIOS, DESTINADOS AL CONSUMO HUMANO, ANTE LA DIRECCIÓN NACIONAL DE VIGILANCIA SANITARIA.</t>
  </si>
  <si>
    <t>TECNOLOGÍA DE LOS ALIMENTOS (Código(s) de la ICS: 67)</t>
  </si>
  <si>
    <t>67 - Food technology</t>
  </si>
  <si>
    <t>Consumer information, labelling (TBT); Prevention of deceptive practices and consumer protection (TBT); Protection of human health or safety (TBT); Quality requirements (TBT)</t>
  </si>
  <si>
    <r>
      <rPr>
        <sz val="11"/>
        <rFont val="Calibri"/>
      </rPr>
      <t>https://members.wto.org/crnattachments/2025/TBT/PRY/25_06461_00_s.pdf</t>
    </r>
  </si>
  <si>
    <t>Ukraine</t>
  </si>
  <si>
    <t>Draft Law of Ukraine “On Amendments to Certain Laws of Ukraine Regarding the Implementation of European Union Legislation in the Field of Renewable Energy Sources”</t>
  </si>
  <si>
    <t>The draft Law of Ukraine provides for the implementation of European Union legislation in the field of renewable energy sources, in particular with respect to:_x000D_
alignment of national terminology in the field of renewable energy sources with the terminology of the European Union acquis communautaire;_x000D_
determining the specifics of calculating the gross final energy consumption from renewable energy sources and setting a national target;_x000D_
defining renewable energy communities and public energy associations, as well as their specific features;_x000D_
defining the mechanism for statistical transfers with EU Member states (parties) or the Energy Community, as well as the implementation of joint projects and joint support schemes;_x000D_
determining the peculiarities of establishment of special zones for the development of renewable energy, energy storage facilities, and network infrastructure;_x000D_
implementation of authorized procedures principles for investments in renewable energy;_x000D_
introduction of criteria of sustainability and reduction of greenhouse gas emissions from biofuels, bioliquids, and biomass fuels, and ensuring compliance with them. _x000D_
The draft Law also provides for the extension of the preferential grace period for the connection of energy storage facilities to the electricity networks of the transmission system operator and distribution system operators. </t>
  </si>
  <si>
    <t>Alternative fuels</t>
  </si>
  <si>
    <t>13.020 - Environmental protection; 75.160 - Fuels; 75.160.40 - Biofuels</t>
  </si>
  <si>
    <t>Protection of the environment (TBT); Harmonization (TBT)</t>
  </si>
  <si>
    <r>
      <rPr>
        <sz val="11"/>
        <rFont val="Calibri"/>
      </rPr>
      <t>https://members.wto.org/crnattachments/2025/TBT/UKR/25_06479_00_x.pdf</t>
    </r>
  </si>
  <si>
    <t>Proposed revision of Ministerial Ordinance on the Specifications and Standards of Feeds and Feed Additives</t>
  </si>
  <si>
    <t>MAFF will add standards and specifications of Phytase No. 2(8) to the "Ministerial Ordinance on the Specifications and Standards of Feeds and Feed Additives" (Ordinance No. 35 of 24 July 1976 of the Ministry of Agriculture and Forestry). With this amendment, phytase No.2 (8) as a feed additive will become eligible for import into Japan.</t>
  </si>
  <si>
    <t>Phytase as a feed additive</t>
  </si>
  <si>
    <t>65.120 - Animal feeding stuffs</t>
  </si>
  <si>
    <t>Consumer information, labelling (TBT); Protection of human health or safety (TBT); Protection of animal or plant life or health (TBT)</t>
  </si>
  <si>
    <t>Animal health</t>
  </si>
  <si>
    <r>
      <rPr>
        <sz val="11"/>
        <rFont val="Calibri"/>
      </rPr>
      <t>https://members.wto.org/crnattachments/2025/TBT/JPN/25_06473_00_e.pdf</t>
    </r>
  </si>
  <si>
    <t>RESOLUCION DINAVISA N° 326 /2025.- POR LA CUAL SE ESTABLECEN LAS CONDICIONES Y REQUISITOS PARA LA OBTENCIÓN, RENOVACIÓN Y ACTUALIZACIÓN DEL REGISTRO DE ESTABLECIMIENTO DE ALIMENTOS, BEBIDAS Y ADITIVOS ALIMENTICIOS DESTINADOS AL CONSUMO HUMANO, ANTE LA DIRECCIÓN NACIONAL DE VIGILANCIA SANITARIA.</t>
  </si>
  <si>
    <t>LA RESOLUCION DINAVISA N° 326 /2025.- TIENE POR OBJETO ESTABLECER LAS CONDICIONES Y REQUISITOS PARA LA OBTENCIÓN, RENOVACIÓN Y ACTUALIZACIÓN DEL REGISTRO DE ESTABLECIMIENTO DE ALIMENTOS, BEBIDAS Y ADITIVOS ALIMENTICIOS DESTINADOS AL CONSUMO HUMANO, ANTE LA DIRECCIÓN NACIONAL DE VIGILANCIA SANITARIA.</t>
  </si>
  <si>
    <t>Consumer information, labelling (TBT); Prevention of deceptive practices and consumer protection (TBT); Protection of human health or safety (TBT); Protection of the environment (TBT); Quality requirements (TBT)</t>
  </si>
  <si>
    <r>
      <rPr>
        <sz val="11"/>
        <rFont val="Calibri"/>
      </rPr>
      <t>https://members.wto.org/crnattachments/2025/TBT/PRY/25_06462_00_s.pdf</t>
    </r>
  </si>
  <si>
    <t>United States of America</t>
  </si>
  <si>
    <t>Approval of American Society of Mechanical Engineers 
Unconditioned Code Cases</t>
  </si>
  <si>
    <t>Proposed rule - The U.S. Nuclear Regulatory Commission (NRC) is proposing to 
amend its regulations to incorporate by reference a regulatory guide 
that approves unconditioned code cases published by the American 
Society of Mechanical Engineers (ASME). This action would allow nuclear 
power plant applicants and licensees to use the code cases as voluntary 
alternatives to engineering standards for nuclear power plant 
components. These standards are set forth in the ASME Boiler and 
Pressure Vessel Code and ASME Operation and Maintenance of Nuclear 
Power Plants, which are currently incorporated by reference into the 
NRC's regulations. The NRC is requesting comments on this proposed 
rule.</t>
  </si>
  <si>
    <t>Nuclear power plant engineering standards; Nuclear power plants. Safety (ICS code(s): 27.120.20)</t>
  </si>
  <si>
    <t>27.120.20 - Nuclear power plants. Safety</t>
  </si>
  <si>
    <t>Protection of human health or safety (TBT); Cost saving and productivity enhancement (TBT)</t>
  </si>
  <si>
    <r>
      <rPr>
        <sz val="11"/>
        <rFont val="Calibri"/>
      </rPr>
      <t>https://members.wto.org/crnattachments/2025/TBT/USA/25_06460_00_e.pdf</t>
    </r>
  </si>
  <si>
    <t>Oman</t>
  </si>
  <si>
    <t>Qatar</t>
  </si>
  <si>
    <t>Rwanda</t>
  </si>
  <si>
    <t>DRS 613: 2025, Foliar compound fertilizer with added trace elements (NPK + TE) — Specification</t>
  </si>
  <si>
    <t>This Draft Rwanda Standard specifies the requirements, sampling and test methods of foliar compound fertilizer with added trace elements (NPK+TE).</t>
  </si>
  <si>
    <t>Fertilizers (ICS code(s): 65.080)</t>
  </si>
  <si>
    <t>65.080 - Fertilizers</t>
  </si>
  <si>
    <t>Consumer information, labelling (TBT); Prevention of deceptive practices and consumer protection (TBT); Protection of human health or safety (TBT); Protection of the environment (TBT); Quality requirements (TBT); Reducing trade barriers and facilitating trade (TBT); Cost saving and productivity enhancement (TBT)</t>
  </si>
  <si>
    <r>
      <rPr>
        <sz val="11"/>
        <rFont val="Calibri"/>
      </rPr>
      <t>https://members.wto.org/crnattachments/2025/TBT/RWA/25_06381_00_e.pdf</t>
    </r>
  </si>
  <si>
    <t>DRS 614: 2025, Growing media — Specification</t>
  </si>
  <si>
    <t>This Draft Rwanda Standard specifies the requirements, sampling and test methods for growing media used in horticulture, nurseries, greenhouses, container farming, and landscaping. It applies to both organic and inorganic types of growing media, whether used alone or in mixtures.</t>
  </si>
  <si>
    <r>
      <rPr>
        <sz val="11"/>
        <rFont val="Calibri"/>
      </rPr>
      <t>https://members.wto.org/crnattachments/2025/TBT/RWA/25_06382_00_e.pdf</t>
    </r>
  </si>
  <si>
    <t>DEAS 941: 2025, Flavoured drinking water — Specification</t>
  </si>
  <si>
    <t>This Draft East Africa Standards specifies requirements, sampling and test methods for flavoured drinking water.</t>
  </si>
  <si>
    <t>Drinking water (ICS code(s): 13.060.20)</t>
  </si>
  <si>
    <t>13.060.20 - Drinking water</t>
  </si>
  <si>
    <r>
      <rPr>
        <sz val="11"/>
        <rFont val="Calibri"/>
      </rPr>
      <t>https://members.wto.org/crnattachments/2025/TBT/RWA/25_06447_00_e.pdf</t>
    </r>
  </si>
  <si>
    <t>Imported Walnuts; Suspension of Handling Regulations</t>
  </si>
  <si>
    <t>Direct final rule - This direct final rule stays the regulation governing imports 
of walnuts in order to align it with regulations prescribed under the 
Federal marketing order regulating the handling of walnuts grown in 
California. This action is required under the Agricultural Marketing 
Agreement Act of 1937, as amended.</t>
  </si>
  <si>
    <t>Walnuts; Fruits. Vegetables (ICS code(s): 67.080)</t>
  </si>
  <si>
    <t>67.080 - Fruits. Vegetables</t>
  </si>
  <si>
    <t>Harmonization (TBT); Cost saving and productivity enhancement (TBT)</t>
  </si>
  <si>
    <r>
      <rPr>
        <sz val="11"/>
        <rFont val="Calibri"/>
      </rPr>
      <t>https://members.wto.org/crnattachments/2025/TBT/USA/25_06421_00_e.pdf</t>
    </r>
  </si>
  <si>
    <t>PROYECTO DE RESOLUCION DINAVISA N° /2025 POR LA CUAL SE ESTABLECE LA CLASIFICACIÓN DE LAS AGUAS ENVASADAS, DESTINADAS AL CONSUMO HUMANO, SUS DENOMINACIONES DE VENTA Y EL ROTULADO QUE DEBEN CUMPLIR LAS MISMAS PARA SU COMERCIALIZACIÓN.</t>
  </si>
  <si>
    <t>El Proyecto de Resolución DINAVISA N° /2025 busca establecer la Clasificación de las Aguas Envasadas, destinadas al consumo humano, sus denominaciones de venta y el rotulado que deben cumplir las mismas para su comercialización. </t>
  </si>
  <si>
    <t>Agua, incl. el agua mineral y la gaseada, con adición de azúcar u otro edulcorante o aromatizada, y demás bebidas no alcohólicas (exc. ​​los jugos de frutas o de hortalizas de la partida 2009) (Código(s) del SA: 2202)</t>
  </si>
  <si>
    <t>2202 - Waters, incl. mineral waters and aerated waters, containing added sugar or other sweetening matter or flavoured, and other non-alcoholic beverages (excl. fruit, nut or vegetable juices and milk)</t>
  </si>
  <si>
    <t>67.160.20 - Non-alcoholic beverages</t>
  </si>
  <si>
    <r>
      <rPr>
        <sz val="11"/>
        <rFont val="Calibri"/>
      </rPr>
      <t>https://members.wto.org/crnattachments/2025/TBT/PRY/25_06442_00_s.pdf</t>
    </r>
  </si>
  <si>
    <t>Tanzania</t>
  </si>
  <si>
    <t>Botswana</t>
  </si>
  <si>
    <t>IEC 60335-2-14:2016/AMD1:2019 Household and similar electrical appliances - Safety - Part 2-14: Particular requirements for kitchen machines</t>
  </si>
  <si>
    <t>This standard covers the safety of electrical kitchen machines, such as juicers, mixers, and food processors, with a rated voltage of not more than 250 V. It applies to appliances used in a household and similar environment, including settings such as shops, light industry, and farms. </t>
  </si>
  <si>
    <t>Domestic safety (ICS code(s): 13.120); Small kitchen appliances (ICS code(s): 97.040.50)</t>
  </si>
  <si>
    <t>13.120 - Domestic safety; 97.040.50 - Small kitchen appliances</t>
  </si>
  <si>
    <t>National security requirements (TBT); Protection of human health or safety (TBT); Quality requirements (TBT); Harmonization (TBT); Reducing trade barriers and facilitating trade (TBT)</t>
  </si>
  <si>
    <t>Canada</t>
  </si>
  <si>
    <t>Consultation on RSS-195, issue 3 </t>
  </si>
  <si>
    <t>Notice is hereby given by the Ministry of Innovation, Science and Economic Development Canada has amended the following standards:RSS-195, issue 3, Wireless Communication Service Equipment Operating in the Bands 2305-2320 MHz and 2345-2360 MHz</t>
  </si>
  <si>
    <t>Telecommunications (ICS 33.170)</t>
  </si>
  <si>
    <t>33.170 - Television and radio broadcasting</t>
  </si>
  <si>
    <r>
      <rPr>
        <sz val="11"/>
        <rFont val="Calibri"/>
      </rPr>
      <t>https://members.wto.org/crnattachments/2025/TBT/CAN/25_06438_00_e.pdf
https://members.wto.org/crnattachments/2025/TBT/CAN/25_06438_00_f.pdf</t>
    </r>
  </si>
  <si>
    <t>Draft Measure of a General Nature No: 0111-OOP-C035-26 laying down metrological and technical requirements for specified measuring instruments, including test methods for type approval, verification and checking of specified measuring instruments:_x000D_
‘instruments measuring water flow quantity’ – water meters</t>
  </si>
  <si>
    <t>The regulation lays down the metrological and technical requirements for these specified measuring instruments, including the test methods for type approval and verification of specified measuring instruments – water meters.Water meters may be placed on the market and put into service in the Czech Republic as specified measuring instruments pursuant to Act No 505/1990 on metrology, as amended. Pursuant to this Act, specified measuring instruments are instruments that are included in the list of the types of specified measuring instruments (Decree No 345/2002) and, at the same time, intended (by the manufacturer/importer) for measurements of relevance to the protection of public interests in areas of consumer protection, contractual relations, imposition of sanctions, fees, tariffs and taxes, health protection, environmental protection, occupational safety, or the protection of other public interests protected by special legislation. This is therefore a purpose similar to the one defining specified products – non-automatic measuring instruments and scales pursuant to Directives 2014/31/EU and 2014/32/EU. The requirements of this legislation do not apply to measuring instruments not placed on the market in the Czech Republic for the above purposes, defined by Act No 505/1990 on metrology, as amended. The purpose of this notified legislation is to lay down metrological and technical requirements for these specified measuring instruments. This legislation also stipulates tests for type approval and verification of specified measuring instruments of this type.</t>
  </si>
  <si>
    <t xml:space="preserve">‘instruments measuring water flow quantity’ – water meters_x000D_
</t>
  </si>
  <si>
    <t>902820 - Liquid meters, incl. calibrating meters therefor</t>
  </si>
  <si>
    <t>17.120 - Measurement of fluid flow; 17 - Metrology and measurement. Physical phenomena</t>
  </si>
  <si>
    <t>Prevention of deceptive practices and consumer protection (TBT); Quality requirements (TBT)</t>
  </si>
  <si>
    <r>
      <rPr>
        <sz val="11"/>
        <rFont val="Calibri"/>
      </rPr>
      <t>https://members.wto.org/crnattachments/2025/TBT/CZE/25_06389_00_e.pdf
https://members.wto.org/crnattachments/2025/TBT/CZE/25_06389_00_x.pdf</t>
    </r>
  </si>
  <si>
    <t>DRS 615: 2025, Plant biostimulants — Specification</t>
  </si>
  <si>
    <t>This Draft Rwanda Standard specifies the requirements, sampling and test methods for plant biostimulants, including both non-microbial and microbial types, intended to enhance plant vigor, nutrient use efficiency, and tolerance to abiotic stress.</t>
  </si>
  <si>
    <r>
      <rPr>
        <sz val="11"/>
        <rFont val="Calibri"/>
      </rPr>
      <t>https://members.wto.org/crnattachments/2025/TBT/RWA/25_06383_00_e.pdf</t>
    </r>
  </si>
  <si>
    <t>Korea, Republic of</t>
  </si>
  <si>
    <t>Draft Amendment of the Technical Regulations for the Aeronautical Radio Equipment</t>
  </si>
  <si>
    <t>This regulation is to specify technical specifications of Aeronautical Radio equipment.- To harmonize with international standards (ITU Radio Regulations).</t>
  </si>
  <si>
    <t>Aeronautical Radio Equipment</t>
  </si>
  <si>
    <t>33.060 - Radiocommunications</t>
  </si>
  <si>
    <t>Harmonization (TBT)</t>
  </si>
  <si>
    <r>
      <rPr>
        <sz val="11"/>
        <rFont val="Calibri"/>
      </rPr>
      <t>https://members.wto.org/crnattachments/2025/TBT/KOR/25_06424_00_x.pdf</t>
    </r>
  </si>
  <si>
    <t>Burundi</t>
  </si>
  <si>
    <t>Mexico</t>
  </si>
  <si>
    <t>AVISO de consulta pública del Proyecto de Norma Oficial Mexicana PROY-NOM-011-SSPC-2025, Requisitos mínimos y generales de protección civil aplicables en espectáculos y eventos masivos, a fin de regular rangos máximos de capacidad de aforo de personas.</t>
  </si>
  <si>
    <t>El Proyecto de Norma Oficial Mexicana establece los requisitos mínimos y generales de protección civil aplicables en espectáculos y eventos masivos en espacios públicos y/o privados, con el fin de proteger a las personas, ante los riesgos y peligros derivados de agentes perturbadores y regular los rangos máximos de capacidad de aforo de personas con un enfoque, principalmente, de prevención.El Proyecto de Norma Oficial Mexicana es de observancia en todo el territorio nacional y es de obligatoriedad para las personas físicas, morales y/u organizadores responsables de los establecimientos abiertos, cerrados y mixtos donde se celebren espectáculos y eventos masivos: musicales, culturales, políticos, deportivos, religiosos, académicos, de entretenimiento y sociales en espacios públicos y/o privados; a fin de que en el ámbito de sus responsabilidades y obligaciones implementen las medidas de protección civil aplicables, las cuales procuren en todo momento la integridad física y la vida de las personas que asisten a estos lugares.</t>
  </si>
  <si>
    <t>Aplica a las personas físicas, morales y/u organizadores responsables de los establecimientos abiertos, cerrados y mixtos donde se celebren espectáculos y eventos masivos: musicales, culturales, políticos, deportivos, religiosos, académicos, de entretenimiento y sociales en espacios públicos y/o privado.</t>
  </si>
  <si>
    <t>97.200 - Equipment for entertainment</t>
  </si>
  <si>
    <t>Protection of human health or safety (TBT); Other (TBT)</t>
  </si>
  <si>
    <r>
      <rPr>
        <sz val="11"/>
        <rFont val="Calibri"/>
      </rPr>
      <t>https://members.wto.org/crnattachments/2025/TBT/MEX/25_06439_00_s.pdf</t>
    </r>
  </si>
  <si>
    <t>DRS 616: 2025, Soil improver — Specification</t>
  </si>
  <si>
    <t>This Draft Rwanda Standards specifies the requirements, sampling and test methods for soil improver, manure grade.</t>
  </si>
  <si>
    <r>
      <rPr>
        <sz val="11"/>
        <rFont val="Calibri"/>
      </rPr>
      <t>https://members.wto.org/crnattachments/2025/TBT/RWA/25_06384_00_e.pdf</t>
    </r>
  </si>
  <si>
    <t>DRS 617: 2025, Vermicompost — Specification</t>
  </si>
  <si>
    <t>This Draft Rwanda Standard specifies the requirements, sampling and test methods for vermicompost intended for use in agriculture.</t>
  </si>
  <si>
    <r>
      <rPr>
        <sz val="11"/>
        <rFont val="Calibri"/>
      </rPr>
      <t>https://members.wto.org/crnattachments/2025/TBT/RWA/25_06385_00_e.pdf</t>
    </r>
  </si>
  <si>
    <t>Draft Partial Amendment to the Enforcement Rules of the Clean Air Conservation Act </t>
  </si>
  <si>
    <t>Establishment of emission standards for gasoline- and gas-powered vehicles, effective January 1, 2026 (Draft Annex 17)In light of the expiration of the current average emission standards for gasoline- and gas-powered vehicles at the end of 2025, new average emission standards shall be established at levels equivalent to those applied in the United States(Draft Annex 19-2)The method of calculating average emissions shall be established in line with the standards applied in the United States(Draft Annex 19-3) </t>
  </si>
  <si>
    <t>Vehicles using gasoline or gas </t>
  </si>
  <si>
    <r>
      <rPr>
        <sz val="11"/>
        <rFont val="Calibri"/>
      </rPr>
      <t>https://members.wto.org/crnattachments/2025/TBT/KOR/25_06422_00_x.pdf
https://members.wto.org/crnattachments/2025/TBT/KOR/25_06422_01_x.pdf</t>
    </r>
  </si>
  <si>
    <t>Uganda</t>
  </si>
  <si>
    <t>Proposed amendment to the “Regulations on the Classification Categories of Digital Medical Products” </t>
  </si>
  <si>
    <t>The Ministry of Food and Drug Safety (MFDS) is amending the “Regulations on the Classification Categories of Digital Medical Products” as follows:- Designation of the Scope of digital medical or health support devices</t>
  </si>
  <si>
    <t>Digital Medical Products or Digital Health Support Devices</t>
  </si>
  <si>
    <t>11.040 - Medical equipment</t>
  </si>
  <si>
    <r>
      <rPr>
        <sz val="11"/>
        <rFont val="Calibri"/>
      </rPr>
      <t>https://members.wto.org/crnattachments/2025/TBT/KOR/25_06423_00_x.pdf</t>
    </r>
  </si>
  <si>
    <t>DRS 181: 2025, Solid waste — Handling, collection, transportation and disposal — Code of practice</t>
  </si>
  <si>
    <t>This Rwanda standard prescribes the recommended procedure for the handling, collection, transportation and disposal of Municipal Solid Waste including household (domestic) waste and non-household waste (including commercial waste, non-hazardous industrial waste, restaurants and shops, hotels, markets, schools, offices and public spaces,) to ensure safety of operatives, passers-by, animals and the environment._x000D_
This standard does not cover waste from health-care units covered in RS 209, construction and demolition waste covered in RS 367, Electrical and Electronic wastes (E-waste) covered by RS 276 (Part 1 and 2) and safe management for solid waste disposal sites covered by RS 180.</t>
  </si>
  <si>
    <t>Solid wastes (ICS code(s): 13.030.10)</t>
  </si>
  <si>
    <t>13.030.10 - Solid wastes</t>
  </si>
  <si>
    <r>
      <rPr>
        <sz val="11"/>
        <rFont val="Calibri"/>
      </rPr>
      <t>https://members.wto.org/crnattachments/2025/TBT/RWA/25_06373_00_e.pdf</t>
    </r>
  </si>
  <si>
    <t>DRS 182: 2025, Solid waste — Design for disposal sites —Guidelines</t>
  </si>
  <si>
    <t>This Draft Rwanda Standard provides guidelines for the design of solid waste disposal facilities._x000D_
The design requirements are applicable to all new disposal facilities, and new working cells at existing disposal facilities. Historic and existing facilities that do not expand are required to meet the requirements of this Standard upon closure.</t>
  </si>
  <si>
    <r>
      <rPr>
        <sz val="11"/>
        <rFont val="Calibri"/>
      </rPr>
      <t>https://members.wto.org/crnattachments/2025/TBT/RWA/25_06374_00_e.pdf</t>
    </r>
  </si>
  <si>
    <t>BOS SADC HT 110:2023 Minimum energy performance standards for air conditioners</t>
  </si>
  <si>
    <t>This harmonized standard applies to all new electrical non-ducted single-split, self-contained air-cooled air conditioners, air-to-air reversible heat pumps, and portable air conditioners, with a rated cooling output of at or below 16 kilo-Watts (kW)1 placed on the market for any application._x000D_
Air conditioners with a rated cooling output exceeding 16 (kW)1, water-cooled air conditioners, water-source heat pumps, multi-split air conditioners, multi-split air-to-air heat pumps, variable refrigerant flow systems, and ducted equipment as well as non-electric energy sources are exempt from this standard.</t>
  </si>
  <si>
    <t>Ventilation and air-conditioning systems (ICS code(s): 91.140.30)</t>
  </si>
  <si>
    <t>91.140.30 - Ventilation and air-conditioning systems</t>
  </si>
  <si>
    <t>BOS SADC HT 111:2023 Minimum energy performance standards for refrigerating appliances</t>
  </si>
  <si>
    <t>This harmonized standard applies to all refrigerating appliances of the vapor compression type, with a rated volume at or above 10 L and at or below 1,500 L, powered by electric mains and offered for sale or installed in any application._x000D_
This standard does not apply to:_x000D_
1.1 wine storage appliances,_x000D_
1.2 refrigerating appliances with a direct sales function,_x000D_
1.3 mobile refrigerating appliances,_x000D_
1.4 appliances where the primary function is not the storage of foodstuffs through refrigeration,_x000D_
1.5 other products that do not meet the definition of a Refrigerator, Refrigerator-Freezer, or Freezer, and_x000D_
1.6 other refrigerating appliances different than vapour compression type</t>
  </si>
  <si>
    <t>Domestic refrigerating appliances (ICS code(s): 97.040.30); Commercial refrigerating appliances (ICS code(s): 97.130.20)</t>
  </si>
  <si>
    <t>97.040.30 - Domestic refrigerating appliances; 97.130.20 - Commercial refrigerating appliances</t>
  </si>
  <si>
    <t>IEC 60335-2-97:2023 Household and similar electrical appliances - Safety - Part 2-97: Particular requirements for drives for shutters, awnings, blinds and similar equipment</t>
  </si>
  <si>
    <t>IEC 60335-2-97:2023 deals with the safety of electric drives for shutters, blinds and awnings, intended for household and similar purposes, their rated voltage being not more than 250 V for single-phase drives and 480 V for other drives, including direct current (DC) supplied appliances and battery-operated appliances._x000D_
Examples of equipment that can be driven are_x000D_
– spring controlled folding arm awnings._x000D_
– curtains._x000D_
– grilles covering doors and windows._x000D_
– projection screens._x000D_
– shutters covering doors and windows._x000D_
– draperies._x000D_
Drives can be supplied with a driven part._x000D_
Drives not intended for normal household use but that nevertheless can be a source of danger to the public, such as drives intended to be used by laymen in shops, in light industry, on farms and on industrial premises, are within the scope of this standard._x000D_
As far as is practicable, this standard deals with the common hazards presented by drives that are encountered by all persons in and around the home. However, in general, it does not take into account_x000D_
– persons (including children) whose physical, sensory or mental capabilities; or lack of experience and knowledge prevents them from using the drive safely without supervision or instruction._x000D_
– children playing with the drive.</t>
  </si>
  <si>
    <t>Electrical accessories in general (ICS code(s): 29.120.01); Doors and windows (ICS code(s): 91.060.50)</t>
  </si>
  <si>
    <t>29.120.01 - Electrical accessories in general; 91.060.50 - Doors and windows</t>
  </si>
  <si>
    <t>DRS 609: 2025, Flavoured instant powder drink — Specification</t>
  </si>
  <si>
    <t>This Committee draft specifies the requirements for flavoured instant powder drink prepared by dissolving powder in potable water to give a ready-to-drink beverage intended for human consumption</t>
  </si>
  <si>
    <t>Beverages (ICS code(s): 67.160)</t>
  </si>
  <si>
    <t>67.160 - Beverages</t>
  </si>
  <si>
    <r>
      <rPr>
        <sz val="11"/>
        <rFont val="Calibri"/>
      </rPr>
      <t>https://members.wto.org/crnattachments/2025/TBT/RWA/25_06377_00_e.pdf</t>
    </r>
  </si>
  <si>
    <t>DRS 180: 2025, Solid waste — Safe management of disposal sites — Guidelines</t>
  </si>
  <si>
    <t>This Draft Rwanda Standard provides guidelines for safe management of solid waste disposal sites in the form of landfills and land treatment facilities._x000D_
This standard does not cover Medical Waste covered in RS 208, Construction and Demolition Waste covered in RS 367, Electrical and Electronic wastes (e-waste) covered by RS 276 (Part 1 and 2) and Solid waste — Handling, collection, transportation and disposal — Code of practice RS 181.</t>
  </si>
  <si>
    <r>
      <rPr>
        <sz val="11"/>
        <rFont val="Calibri"/>
      </rPr>
      <t>https://members.wto.org/crnattachments/2025/TBT/RWA/25_06372_00_e.pdf</t>
    </r>
  </si>
  <si>
    <t>DRS 610: 2025, Poultry housing — Code of practice</t>
  </si>
  <si>
    <t>This Draft Rwanda standard covers guidelines for the location, space requirements, and design of different classes and types of poultry houses, including the necessary fixtures and equipment._x000D_
This standard does not cover provisions for houses meant for keeping ducks, geese, turkeys and guinea fowls.</t>
  </si>
  <si>
    <t>Poultry and eggs (ICS code(s): 67.120.20)</t>
  </si>
  <si>
    <t>67.120.20 - Poultry and eggs</t>
  </si>
  <si>
    <r>
      <rPr>
        <sz val="11"/>
        <rFont val="Calibri"/>
      </rPr>
      <t>https://members.wto.org/crnattachments/2025/TBT/RWA/25_06378_00_e.pdf</t>
    </r>
  </si>
  <si>
    <t>IEC 60335-2-54:2022 Household and similar electrical appliances - Safety - Part 2-54: Particular requirements for surface-cleaning appliances for household use employing liquids or steam</t>
  </si>
  <si>
    <t>IEC 60335-2-54:2022 deals with the safety of electric cleaning appliances for household use that are intended for cleaning surfaces by using liquid cleansing agents or steam, their rated voltage being not more than 250 V including direct current (DC) supplied appliances and battery-operated appliances. It also covers wallpaper strippers and surface cleaning appliances incorporating heating elements or means for pressurizing the liquid container._x000D_
As far as is practicable, this standard deals with the common hazards presented by appliances that are encountered by all persons in and around the home. However, in general, it does not take into account_x000D_
– persons (including children) whose physical, sensory or mental capabilities; or lack of experience and knowledge prevents them from using the appliance safely without supervision or instruction;_x000D_
– children playing with the appliance._x000D_
Attention is drawn to the fact that_x000D_
– for appliances intended to be used in vehicles or on board ships or aircraft, additional requirements can be necessary;_x000D_
– in many countries additional requirements are specified by the national health authorities, the national authorities responsible for the protection of labour, and similar authorities.</t>
  </si>
  <si>
    <t>Domestic safety (ICS code(s): 13.120); Miscellaneous domestic and commercial equipment (ICS code(s): 97.180)</t>
  </si>
  <si>
    <t>13.120 - Domestic safety; 97.180 - Miscellaneous domestic and commercial equipment</t>
  </si>
  <si>
    <t>DRS 612: 2025, Calcium nitrate fertilizer — Specification</t>
  </si>
  <si>
    <t>This Draft Rwanda Standard specifies the requirements, sampling and test methods for calcium nitrate fertilizer.</t>
  </si>
  <si>
    <r>
      <rPr>
        <sz val="11"/>
        <rFont val="Calibri"/>
      </rPr>
      <t>https://members.wto.org/crnattachments/2025/TBT/RWA/25_06380_00_e.pdf</t>
    </r>
  </si>
  <si>
    <t>BOS IEC 60335-2-8:2022 Household and similar electrical appliances - Safety - Part 2-8: Particular requirements for shavers, hair clippers and similar appliances</t>
  </si>
  <si>
    <t>IEC 60335-2-8:2022 deals with the safety of electric shavers, hair clippers, epilators, appliances used for manicure and pedicure and similar appliances intended for household and similar purposes, their rated voltage being not more than 250 V, including direct current (DC) supplied appliances and battery-operated appliances._x000D_
Appliances not intended for normal household use, but which nevertheless possibly pose a source of danger to the public, such as appliances intended to be used by laymen in shops and on farms, are within the scope of this standard. Examples of such appliances are animal shearers._x000D_
As far as is practicable, this standard deals with the common hazards presented by appliances that are encountered by all persons in and around the home. However, in general, it does not take into account_x000D_
– persons (including children) whose physical, sensory or mental capabilities; or lack of experience and knowledge prevents them from using the appliance safely without supervision or instruction._x000D_
– children playing with the appliance._x000D_
Attention is drawn to the fact that_x000D_
– for appliances intended to be used in vehicles or on-board ships or aircraft, additional requirements can be necessary._x000D_
– in many countries additional requirements are specified by national health authorities, national authorities responsible for the protection of labour and similar authorities._x000D_
This standard does not apply to_x000D_
– appliances intended to be used in locations where special conditions prevail, such as the presence of a corrosive or explosive atmosphere (dust, vapour or gas);_x000D_
– massage appliances (IEC 60335-2-32)._x000D_
– beauty care appliances incorporating lasers and intense light sources (IEC 60335-2-113)._x000D_
– skin beauty care appliances (IEC 60335-2-115)._x000D_
– appliances for medical purposes (IEC 60601).</t>
  </si>
  <si>
    <t>Household and Electrical appliances</t>
  </si>
  <si>
    <t>8510 - Electric shavers, hair clippers and hair-removing appliances, with self-contained electric motor; parts thereof</t>
  </si>
  <si>
    <t>13.120 - Domestic safety; 97.170 - Body care equipment</t>
  </si>
  <si>
    <t>IEC 60335-2-35:2012+AMD1:2016+AMD2:2020 Household and similar electrical appliances - Safety - Part 2-35: Particular requirements for instantaneous water heaters </t>
  </si>
  <si>
    <t>IEC 60335-2-35:2012+A1:2016+A2:2020 deals with the safety of electric instantaneous water heaters for household and similar purposes and intended for heating water below boiling temperature, their rated voltage being not more than 250 V for single-phase appliances and 480 V for other appliances. Instantaneous water heaters incorporating bare heating elements are within the scope of this standard. Appliances not intended for normal household use but that nevertheless may be a source of danger to the public, such as appliances intended to be used by laymen in shops, in light industry and on farms, are within the scope of this standard. As far as is practicable, this standard deals with the common hazards presented by appliances that are encountered by all persons in and around the home. However, in general, it does not take into account persons (including children) whose physical, sensory or mental capabilities, or lack of experience and knowledge prevents them from using the appliance safely without supervision or instruction or children playing with the appliance. This fifth edition cancels and replaces the fourth edition published in 2002, including its Amendment 1 (2006) and its Amendment 2 (2009). The principal changes in this edition as compared with the fourth edition of IEC 60335-2-31 are as follows:_x000D_
- converted notes to normative text (7.12, 7.102, 8.1.5, 22.104, and 22.109.3);_x000D_
- deleted notes in 19.13, 22.109, and A.101;_x000D_
- added Annex R and 22.108 for appliances with programmable electronic circuits and added requirements for water heaters (22.50, 22.51). The attention of National Committees is drawn to the fact that equipment manufacturers and testing organizations may need a transitional period following publication of a new, amended or revised IEC publication in which to make products in accordance with the new requirements and to equip themselves for conducting new or revised tests. It is the recommendation of the committee that the content of this publication be adopted for implementation nationally not earlier than 12 months or later than 36 months from the date of publication. This publication is to be read in conjunction with IEC 60335-1:2010. This consolidated version consists of the fifth edition (2012), its amendment 1 (2016) and its amendment 2 (2020). Therefore, no need to order amendments in addition to this publication.</t>
  </si>
  <si>
    <t>Domestic safety (ICS code(s): 13.120); Kitchen equipment (ICS code(s): 97.040)</t>
  </si>
  <si>
    <t>851610 - Electric instantaneous or storage water heaters and immersion heaters</t>
  </si>
  <si>
    <t>13.120 - Domestic safety; 97.040 - Kitchen equipment</t>
  </si>
  <si>
    <t>IEC 61851-1:2017 Electric vehicle conductive charging system - Part 1: General requirements</t>
  </si>
  <si>
    <t>IEC 61851-1:2017 applies to EV supply equipment for charging electric road vehicles, with a rated supply voltage up to 1 000 V AC or up to 1 500 V DC and a rated output voltage up to 1 000 V AC or up to 1 500 V DC. Electric road vehicles (EV) cover all road vehicles, including plug-in hybrid road vehicles (PHEV), that derive all or part of their energy from on-board rechargeable energy storage systems (RESS). The aspects covered in this standard include:_x000D_
- the characteristics and operating conditions of the EV supply equipment;_x000D_
- the specification of the connection between the EV supply equipment and the EV;_x000D_
- the requirements for electrical safety for the EV supply equipment._x000D_
This third edition cancels and replaces the second edition published in 2010. It constitutes a technical revision._x000D_
This edition includes the following significant technical changes with respect to the previous edition:_x000D_
a) The contents of IEC 61851-1:2010 have been re-ordered. Numbering of clauses has changed as new clauses were introduced and some contents moved for easy reading. The following lines give an insight to the new ordering in addition to the main technical changes._x000D_
b) All requirements from IEC 61851-22 have been moved to this standard, as work on IEC 61851-22 has ceased._x000D_
c) Any requirements that concern EMC have been removed from the text and are expected to be part of the future version of 61851-21-2._x000D_
d) Clause 4 contains the original text from IEC 61851-1:2010 and all general requirements from Clause 6 of IEC 61851-1:2010._x000D_
e) Clause 5 has been introduced to provide classifications for EV supply equipment._x000D_
f) Previous general requirements of Clause 6 have been integrated into Clause 4. Clause 6 contains all Mode descriptions and control requirements. Specific requirements for the combined use of AC and DC on the same contacts are included</t>
  </si>
  <si>
    <t>Electric road vehicles (ICS code(s): 43.120)</t>
  </si>
  <si>
    <t>43.120 - Electric road vehicles</t>
  </si>
  <si>
    <t>DRS 611: 2025, Chicken welfare — Code of practice</t>
  </si>
  <si>
    <t>This draft Rwanda standard provides guidelines to ensure the welfare of chickens raised for meat and egg production. It covers all aspects of chicken management from hatching through to humane slaughter, including housing, feeding and watering, health management, environmental conditions, handling and husbandry practices, and the design and maintenance of facilities and equipment._x000D_
This standard applies to all production systems, including indoor, outdoor, and controlled environment housing systems, and is intended for use by farmers, poultry managers, stockpersons, veterinarians, and regulatory authorities.</t>
  </si>
  <si>
    <t>Animal husbandry and breeding (ICS code(s): 65.020.30)</t>
  </si>
  <si>
    <t>65.020.30 - Animal husbandry and breeding</t>
  </si>
  <si>
    <r>
      <rPr>
        <sz val="11"/>
        <rFont val="Calibri"/>
      </rPr>
      <t>https://members.wto.org/crnattachments/2025/TBT/RWA/25_06379_00_e.pdf</t>
    </r>
  </si>
  <si>
    <t>IEC 60335-2-9:2019 Household and similar electrical appliances - Safety - Part 2-9: Particular requirements for grills, toasters and similar portable cooking appliances</t>
  </si>
  <si>
    <t>EC 60335-2-9:2019 deals with the safety of electric portable appliances for household and similar purposes that have a cooking function such as baking, roasting and grilling, their rated voltage being not more than 250 V._x000D_
Examples of appliances that are within the scope of this standard are:_x000D_
– barbecues for indoor use;_x000D_
– breadmakers;_x000D_
– candy floss appliances;_x000D_
– contact grills (griddles);_x000D_
– cookers;_x000D_
– food dehydrators;_x000D_
– hotplates;_x000D_
– induction wok hotplates;_x000D_
– pop-corn makers;_x000D_
– portable ovens;_x000D_
– raclette grills;_x000D_
– radiant grills;_x000D_
– roasters;_x000D_
– rotary grills;_x000D_
– rotisseries;_x000D_
– toasters;_x000D_
– waffle irons;_x000D_
Appliances intended for normal household and similar use and that may also be used by laymen in shops, in light industry and on farms, are within the scope of this standard. However, if the appliance is intended to be used professionally to process food for commercial consumption, the appliance is not considered to be for household and similar use only.</t>
  </si>
  <si>
    <t>National security requirements (TBT); Protection of human health or safety (TBT); Harmonization (TBT); Reducing trade barriers and facilitating trade (TBT)</t>
  </si>
  <si>
    <t>DEAS 1252-7:2025, Spatial application mosquito repellent — Specification — Part 7: Tablet, First edition</t>
  </si>
  <si>
    <t>This Draft East African Standard specifies requirements, sampling and test methods for spatial application mosquito repellents formulated and prepared as tablets.</t>
  </si>
  <si>
    <t>Insecticides, put up in forms or packings for retail sale or as preparations or articles (excl. goods of subheadings 3808.52 to 3808.69) (HS code(s): 380891); Insecticides (ICS code(s): 65.100.10); Mosquito repellent tablets</t>
  </si>
  <si>
    <t>380891 - Insecticides, put up in forms or packings for retail sale or as preparations or articles (excl. goods of subheadings 3808.52 to 3808.69)</t>
  </si>
  <si>
    <t>65.100.10 - Insecticides</t>
  </si>
  <si>
    <t>Consumer information, labelling (TBT); Prevention of deceptive practices and consumer protection (TBT); Protection of human health or safety (TBT); Protection of the environment (TBT); Quality requirements (TBT); Harmonization (TBT); Reducing trade barriers and facilitating trade (TBT)</t>
  </si>
  <si>
    <r>
      <rPr>
        <sz val="11"/>
        <rFont val="Calibri"/>
      </rPr>
      <t>https://members.wto.org/crnattachments/2025/TBT/UGA/25_06363_00_e.pdf</t>
    </r>
  </si>
  <si>
    <t>Viet Nam</t>
  </si>
  <si>
    <t>National technical regulation on brake valves for rolling stocks</t>
  </si>
  <si>
    <t>This draft National Technical Regulation (NTR) specifies technical requirements and the inspection of technical safety quality and environmental protection for newly manufactured, assembled, and imported brake valves (locomotive distributor valves, rolling stock brake valves) for locomotives and rolling stock. This draft NTR does not apply to brake valves of urban railway rolling stock, locomotives and rolling stock with designed speed greater than 120 km/h; locomotives and rolling stock belonging to the military or public security (police) used for national defense and security purposes.This draft NTR applies to organizations and individuals involved in the management, production, assembly, import, inspection, certification of quality, technical safety and environmental protection of brake valves of locomotives and carriages within the scope of regulation in point 1.1</t>
  </si>
  <si>
    <t>Brake valves for rolling stocks</t>
  </si>
  <si>
    <t>45.060 - Railway rolling stock; 45.080 - Rails and railway components</t>
  </si>
  <si>
    <t>Protection of human health or safety (TBT); Protection of the environment (TBT); Quality requirements (TBT)</t>
  </si>
  <si>
    <t>DEAS 151: 2025,Hazard Analysis Critical Control Point (HACCP) Management System — Requirements for any organization in the food chain, Third edition </t>
  </si>
  <si>
    <t>This Draft East African Standard specifies the requirements for establishment, implementation and maintenance of HACCP system as a preventive system to ensure food safety control measures at each step throughout the food chain from primary production to final consumption.This standard applies to all food handling organizations, regardless of size, which produce, manufacture, handle or supply food involved in one or more steps of the food chain. This includes organizations directly involved but not limited to feed producers, farmers, harvesters, producers of food ingredients, food manufacturers, food retailers, food services, catering services, organizations providing cleaning, transportation, storage and distribution services and other organizations indirectly involved including, but not limited to, suppliers of equipment, cleaning agents and packaging material, and other food contact materials.</t>
  </si>
  <si>
    <t>Food preparations, n.e.s. (HS code(s): 2106); Food technology (ICS code(s): 67)</t>
  </si>
  <si>
    <t>2106 - Food preparations, n.e.s.</t>
  </si>
  <si>
    <t>Consumer information, labelling (TBT); Prevention of deceptive practices and consumer protection (TBT); Protection of human health or safety (TBT); Protection of animal or plant life or health (TBT); Protection of the environment (TBT); Quality requirements (TBT); Harmonization (TBT); Reducing trade barriers and facilitating trade (TBT); Cost saving and productivity enhancement (TBT)</t>
  </si>
  <si>
    <r>
      <rPr>
        <sz val="11"/>
        <rFont val="Calibri"/>
      </rPr>
      <t>https://members.wto.org/crnattachments/2025/TBT/TZA/25_06318_00_e.pdf</t>
    </r>
  </si>
  <si>
    <t>Draft National Technical Regulation on railway cars and non-propelled special purpose railway vehicles for the inspection of newly manufactured, assembled and imported vehicles </t>
  </si>
  <si>
    <t>This draft National technical regulation specifies technical requirements and the inspection of technical safety quality and environmental protection for the following types of vehicles: _x000D_
a) Newly manufactured, assembled, and imported rolling stock and non-self-propelled vehicles for special purpose.  b) Newly imported urban railway rolling stock.  This draft National technical regulation does not apply to the following types of vehicles: a) Railway vehicles belonging to the military or public security (police) used for national defense and security purposes. b) Railway vehicles with designed speed greater than 120 km/h; imported used railway vehicles, and manufactured, assembled urban railway rolling stock.This NTR applies to organizations and individuals involved in the management, production, assembly, import, inspection and certification of vehicle types within the scope of regulation in point 1.1.</t>
  </si>
  <si>
    <t>Railway cars and non-propelled special purpose railway vehicles</t>
  </si>
  <si>
    <t>45.060 - Railway rolling stock</t>
  </si>
  <si>
    <r>
      <rPr>
        <sz val="11"/>
        <rFont val="Calibri"/>
      </rPr>
      <t>https://members.wto.org/crnattachments/2025/TBT/VNM/25_06305_00_x.pdf</t>
    </r>
  </si>
  <si>
    <t>DEAS 1284:2025,Code of hygienic practice for the transport of food in bulk and semi-packed food, First edition </t>
  </si>
  <si>
    <t>This draft East Africa Standard provides guideline on transportation of food in bulk and semi-packed food. This standard does not cover growing and gathering or fishing operations that occur prior to loading product into the food transportation unit for shipment, nor does it cover in-plant conveyance of product that occurs after unloading or after off-loading and emptying. Examples of foods excluded from this code are the following a) On farm movement of a product, b) Movement from the field to collection facility, packaging facility, or storage facility</t>
  </si>
  <si>
    <r>
      <rPr>
        <sz val="11"/>
        <rFont val="Calibri"/>
      </rPr>
      <t>https://members.wto.org/crnattachments/2025/TBT/TZA/25_06313_00_e.pdf</t>
    </r>
  </si>
  <si>
    <t>DEAS 1283:2025,Code of practice on food allergen management for food business operators, First edition </t>
  </si>
  <si>
    <t>This Draft East African Standard covers allergen management throughout the supply chain including at primary production, during manufacturing, and at retail and food service endpoints. It complements GHP in manufacturing and food preparation practices in food service.</t>
  </si>
  <si>
    <t>Food preparations, n.e.s. (HS code(s): 210690); Food technology (ICS code(s): 67)</t>
  </si>
  <si>
    <t>210690 - Food preparations, n.e.s.</t>
  </si>
  <si>
    <r>
      <rPr>
        <sz val="11"/>
        <rFont val="Calibri"/>
      </rPr>
      <t>https://members.wto.org/crnattachments/2025/TBT/TZA/25_06308_00_e.pdf</t>
    </r>
  </si>
  <si>
    <t>Macao, China</t>
  </si>
  <si>
    <t>Law No. 12/2025 – Medical Device Supervision and Administration Regime</t>
  </si>
  <si>
    <t>Under paragraphs 1 and 2 of Article 9, and paragraph 2 of Article 11 of the abovementioned law, to import foreign-made medical devices, registration or filing by external trade operators or medical device trading operation licence holders is required. The medical devices concerned shall have been registered or authorized for sale in their jurisdiction of origin. Circulation of medical devices also requires registration or filing as stipulated.</t>
  </si>
  <si>
    <t>Medical devices</t>
  </si>
  <si>
    <r>
      <rPr>
        <sz val="11"/>
        <rFont val="Calibri"/>
      </rPr>
      <t>https://members.wto.org/crnattachments/2025/TBT/MAC/25_06301_00_x.pdf
https://members.wto.org/crnattachments/2025/TBT/MAC/25_06301_01_x.pdf</t>
    </r>
  </si>
  <si>
    <t>DEAS 1285:2025,Guidelines for the validation of food safety control measures, First edition </t>
  </si>
  <si>
    <t>These guidelines apply to validation of control measures at any stage of the food chain and are intended as guidance to industry and governments on the validation of individual control measures, a limited combination of control measures, or sets of control measure combinations forming a food safety control system (e.g Hazard Analysis Critical Control Point (HACCP), Good Hygiene Practice (GHP))</t>
  </si>
  <si>
    <r>
      <rPr>
        <sz val="11"/>
        <rFont val="Calibri"/>
      </rPr>
      <t>https://members.wto.org/crnattachments/2025/TBT/TZA/25_06323_00_e.pdf</t>
    </r>
  </si>
  <si>
    <t>Draft National Technical Regulation on couplers for rolling stocks </t>
  </si>
  <si>
    <t>inspection of technical safety quality and environmental protection for newly manufactured, assembled, and imported couplers and buffers for locomotives and rolling stock. This draft NTR applies to couplers and buffers of locomotives and rolling stock with HS code 86.07.30.00 as stipulated in Circular No. 31/2022/TT-BTC dated June 08, 2022 of the Minister of Finance on promulgation of the Vietnamese import, export nomenclature.This draft NTR does not apply to couplers and buffers of locomotives and rolling stock used on urban railways; locomotives and rolling stock with designed speed greater than 120 km/h; and locomotives and rolling stock belonging to the military or public security (police) used for national defense and security purposes.This draft NTR applies to organizations and individuals involved in the management, production, assembly, import, inspection, certification of quality, technical safety and environmental protection of couplers and buffers of locomotives and carriages within the scope of regulation in point 1.1.</t>
  </si>
  <si>
    <t>Couplers for rolling stocks </t>
  </si>
  <si>
    <r>
      <rPr>
        <sz val="11"/>
        <rFont val="Calibri"/>
      </rPr>
      <t>https://members.wto.org/crnattachments/2025/TBT/VNM/25_06307_00_x.pdf</t>
    </r>
  </si>
  <si>
    <t>Draft National technical regulation on railway vehicles for the inspection of periodic, modified and used import vehicles </t>
  </si>
  <si>
    <t>This draft National Technical Regulation (NTR) specifies technical requirements and the inspection of technical safety and environmental protection for railway vehicles during periodic inspection, modification, and import of used vehicles.This draft NTR does not apply to rail vehicles with designed speed greater than 120 km/h, rail vehicles belonging to the military or public security (police) used for national defense and security purposes, modified or imported used urban railway rolling stock.This draft NTR applies to organizations and individuals involved in the management, repair, maintenance, import, modification, exploitation, inspection and certification of technical safety and environmental protection of railway vehicles within the scope of regulation in point 1.1.</t>
  </si>
  <si>
    <t>Railway vehicles </t>
  </si>
  <si>
    <r>
      <rPr>
        <sz val="11"/>
        <rFont val="Calibri"/>
      </rPr>
      <t>https://members.wto.org/crnattachments/2025/TBT/VNM/25_06303_00_x.pdf</t>
    </r>
  </si>
  <si>
    <t>Draft National Technical Regulation on bogies of rolling stock </t>
  </si>
  <si>
    <t>This draft National technical regulation (NTR) specifies technical requirements and the inspection of technical safety quality and environmental protection for bogies manufactured, assembled, and imported for locomotives and rolling stock operating on Vietnam's railway system. This draft NTR does not apply to bogies of locomotives and rolling stock with designed speed greater than 120 km/h, bogies of railway transport vehicles belonging to the military or police used for national defense and security purposes.This draft NTR applies to organizations and individuals involved in the design, production, assembly, import, inspection and certification of technical safety quality and environmental protection for bogies of locomotives and carriages within the scope of regulation in point 1.1.</t>
  </si>
  <si>
    <t>Bogies of rolling stock </t>
  </si>
  <si>
    <r>
      <rPr>
        <sz val="11"/>
        <rFont val="Calibri"/>
      </rPr>
      <t>https://members.wto.org/crnattachments/2025/TBT/VNM/25_06306_00_x.pdf</t>
    </r>
  </si>
  <si>
    <t>Draft National Technical Regulation on diesel locomotives and propelled special purpose railway vehicles for the inspection of newly manufactured, assembled and imported vehicles </t>
  </si>
  <si>
    <t>This draft National Technical Regulation (NTR) specifies technical requirements and the inspection of technical safety quality and environmental protection for newly manufactured, assembled, and imported Diesel locomotives and self-propelled railway vehicles for special purposes operating on Vietnam's railway system.This draft NTR does not apply to the following types of vehicles: _x000D_
a) Diesel locomotives and self-propelled railway vehicle for special purpose belonging to the military or public security (police) used for national defense and security purposes; _x000D_
b) Rail vehicles with designed speed greater than 120 km/h.This draft NTR applies to organizations and individuals engaged in the management, production, assembly, importation, certification, and conformity declaration of vehicles within the scope of regulation in point 1.1.</t>
  </si>
  <si>
    <t>Diesel locomotives and propelled special purpose railway vehicles</t>
  </si>
  <si>
    <r>
      <rPr>
        <sz val="11"/>
        <rFont val="Calibri"/>
      </rPr>
      <t>https://members.wto.org/crnattachments/2025/TBT/VNM/25_06304_00_x.pdf</t>
    </r>
  </si>
  <si>
    <t>BOS IEC 60335-2-7:2024 Household and similar electrical appliances - Safety - Part 2-7: Particular requirements for washing machines</t>
  </si>
  <si>
    <t>IEC 60335-2-7:2024 deals with the safety of electric washing machines for household and similar use, that are intended for washing clothes and textiles, their rated voltage being not more than 250 V for single-phase appliances and 480 V for other appliances including direct current (DC) supplied appliances and battery-operated appliances. This standard also deals with the safety of electric washing machines for household and similar use employing an electrolyte instead of detergent. Appliances not intended for normal household use but which nevertheless can be a source of danger to the public, such as appliances intended to be used by laymen in shops, in light industry and on farms, are within the scope of this standard._x000D_
As far as is practicable, this standard deals with the common hazards presented by washing machines that are encountered by all persons in and around the home. However, in general, it does not take into account:_x000D_
- persons (including children) whose: physical, sensory or mental capabilities; or lack of experience and knowledge prevents them from using the appliance safely without supervision or instruction.</t>
  </si>
  <si>
    <t>Electrical appliance</t>
  </si>
  <si>
    <t>13.120 - Domestic safety; 97.060 - Laundry appliances</t>
  </si>
  <si>
    <t>National security requirements (TBT); Consumer information, labelling (TBT); Prevention of deceptive practices and consumer protection (TBT); Protection of human health or safety (TBT); Protection of the environment (TBT); Quality requirements (TBT); Harmonization (TBT); Reducing trade barriers and facilitating trade (TBT)</t>
  </si>
  <si>
    <t>Chief Executive’s Decision No. 109/2025</t>
  </si>
  <si>
    <t>Prohibition of import, export and transhipment of mercury-added products listed in the Minamata Convention on Mercury and its amendments.</t>
  </si>
  <si>
    <t>The following mercury-added products: battery; switch and relay; compact fluorescent lamp for general lighting; linear and non-linear fluorescent lamp for general lighting; high pressure mercury vapour lamp for general lighting; cold cathode fluorescent lamp, and external electrode fluorescent lamp, for electronic display; cosmetics; pesticide, biocide and topical antiseptic; barometer; hygrometer; manometer; thermometer; sphygmomanometer; strain gauges to be used in plethysmograph; melt pressure transducer; melt pressure transmitter; melt pressure sensor; mercury vacuum pump; tyre balancer and wheel weight; and photographic film and paper.</t>
  </si>
  <si>
    <t>23.080 - Pumps; 29.140.30 - Fluorescent lamps. Discharge lamps; 29.220 - Galvanic cells and batteries; 37.040.20 - Photographic paper, films and plates. Cartridges; 71.100.70 - Cosmetics. Toiletries</t>
  </si>
  <si>
    <t>Protection of human health or safety (TBT); Protection of the environment (TBT); Other (TBT)</t>
  </si>
  <si>
    <r>
      <rPr>
        <sz val="11"/>
        <rFont val="Calibri"/>
      </rPr>
      <t>https://members.wto.org/crnattachments/2025/TBT/MAC/25_06300_00_x.pdf</t>
    </r>
  </si>
  <si>
    <t>DARS 1568-2: School clothing — Part 2: Blazers</t>
  </si>
  <si>
    <t>This part of African Standard specifies the requirements for the materials, sizes, make, packaging, sampling, labelling and marking for blazers.NOTE – This standard shall be used in conjunction with ARS 1568-1</t>
  </si>
  <si>
    <t>Clothing industry (ICS code(s): 61)</t>
  </si>
  <si>
    <t>62043 - - Jackets and blazers:; 62033 - - Jackets and blazers:; 61043 - - Jackets and blazers:; 61033 - - Jackets and blazers:</t>
  </si>
  <si>
    <t>61 - Clothing industry</t>
  </si>
  <si>
    <t>Consumer information, labelling (TBT); Protection of human health or safety (TBT); Quality requirements (TBT); Harmonization (TBT); Reducing trade barriers and facilitating trade (TBT)</t>
  </si>
  <si>
    <r>
      <rPr>
        <sz val="11"/>
        <rFont val="Calibri"/>
      </rPr>
      <t>https://members.wto.org/crnattachments/2025/TBT/KEN/25_06254_00_e.pdf</t>
    </r>
  </si>
  <si>
    <t>DARS 1875:2025 Dairy goat production — Ecolabelling and sustainability — Requirements</t>
  </si>
  <si>
    <t>This Draft African Standard specifies requirements for production, processing, manufacture and consumption for both domestic and commercial dairy goat with regard to the respective concepts of sustainability. It also applies to all aspect of animal welfare including slaughter.</t>
  </si>
  <si>
    <t>Animal husbandry and breeding (ICS code(s): 65.020.30); Milk and milk products (ICS code(s): 67.100)</t>
  </si>
  <si>
    <t>04 - DAIRY PRODUCE; BIRDS' EGGS; NATURAL HONEY; EDIBLE PRODUCTS OF ANIMAL ORIGIN, NOT ELSEWHERE SPECIFIED OR INCLUDED</t>
  </si>
  <si>
    <t>65.020.30 - Animal husbandry and breeding; 67.100 - Milk and milk products</t>
  </si>
  <si>
    <t>Prevention of deceptive practices and consumer protection (TBT); Protection of the environment (TBT); Quality requirements (TBT); Harmonization (TBT); Reducing trade barriers and facilitating trade (TBT)</t>
  </si>
  <si>
    <r>
      <rPr>
        <sz val="11"/>
        <rFont val="Calibri"/>
      </rPr>
      <t>https://members.wto.org/crnattachments/2025/TBT/KEN/25_06262_00_e.pdf</t>
    </r>
  </si>
  <si>
    <t>DARS 657:2025 Textile — African prints — Specification</t>
  </si>
  <si>
    <t>This Committee Draft African Regional Standard specifies requirements, tests methods, and sampling for woven printed fabrics made from cotton or cotton blend fabrics used for apparel. Note: African prints are also known as Kitenge, Khanga, wax prints, fancy prints, Ankara etc</t>
  </si>
  <si>
    <t xml:space="preserve">Woven fabrics of cotton, containing &gt;= 85% cotton by weight and weighing </t>
  </si>
  <si>
    <t>5208 - Woven fabrics of cotton, containing &gt;= 85% cotton by weight and weighing &lt;= 200 g/m²</t>
  </si>
  <si>
    <t>59.080.30 - Textile fabrics</t>
  </si>
  <si>
    <r>
      <rPr>
        <sz val="11"/>
        <rFont val="Calibri"/>
      </rPr>
      <t>https://members.wto.org/crnattachments/2025/TBT/KEN/25_06251_00_e.pdf</t>
    </r>
  </si>
  <si>
    <t>DARS 1568-3:2025: School clothing— Part 3: Trousers and shorts</t>
  </si>
  <si>
    <t>This part of African Standard specifies the requirements for the materials, sizes, make, packaging, sampling, care-labelling and marking for trousers and shorts.NOTE – This standard shall be used in conjunction with ARS 1568-1.</t>
  </si>
  <si>
    <t>Clothes (ICS code(s): 61.020)</t>
  </si>
  <si>
    <t>62046 - - Trousers, bib and brace overalls, breeches and shorts:; 62034 - - Trousers, bib and brace overalls, breeches and shorts:; 61046 - - Trousers, bib and brace overalls, breeches and shorts:; 61034 - - Trousers, bib and brace overalls, breeches and shorts:</t>
  </si>
  <si>
    <t>61.020 - Clothes</t>
  </si>
  <si>
    <r>
      <rPr>
        <sz val="11"/>
        <rFont val="Calibri"/>
      </rPr>
      <t>https://members.wto.org/crnattachments/2025/TBT/KEN/25_06255_00_e.pdf</t>
    </r>
  </si>
  <si>
    <t>Switzerland</t>
  </si>
  <si>
    <t>Draft revision of the ordinance on energy efficiency</t>
  </si>
  <si>
    <t xml:space="preserve">As part of the present revision of the Energy Efficiency Ordinance of November 1, 2017 (EnEV; SR 730.02), adaptations to EU law are being made.Energy efficiency requirements are adapted to EU law in Annexes 1.3 (tumble dryers), 1.7 (range hoods), 1.23 (mobile phones, cordless phones and tablets ), 2.1 (Stand-by) and 2.6 (ventilators).The requirements for coffee machines in Appendix 3.2, which previously deviated from EU law, are repealed._x000D_
</t>
  </si>
  <si>
    <t>Household tumble driers, range hoods, smartphones, mobile phones other than smartphones, cordless phones and slate tablets; ventilators, ventilators, stand-by.</t>
  </si>
  <si>
    <t>23.120 - Ventilators. Fans. Air-conditioners; 33.050.10 - Telephone equipment; 97.040.99 - Other kitchen equipment; 97.060 - Laundry appliances</t>
  </si>
  <si>
    <t>Consumer information, labelling (TBT); Protection of the environment (TBT); Harmonization (TBT); Reducing trade barriers and facilitating trade (TBT)</t>
  </si>
  <si>
    <r>
      <rPr>
        <sz val="11"/>
        <rFont val="Calibri"/>
      </rPr>
      <t>https://members.wto.org/crnattachments/2025/TBT/CHE/25_06247_00_f.pdf</t>
    </r>
  </si>
  <si>
    <t>DARS 1890:2025  Seaweed — Ecolabelling and sustainability — Requirements</t>
  </si>
  <si>
    <t>This Draft African Standard specifies requirements for all aspects of production, processing, manufacture and consumption of seaweed for both domestic and commercial seaweed with regard to the respective concepts of the Sustainable Development Goals (SDGs).</t>
  </si>
  <si>
    <t>Plant growing (ICS code(s): 65.020.20)</t>
  </si>
  <si>
    <t>12122 - - Seaweeds and other algae:</t>
  </si>
  <si>
    <r>
      <rPr>
        <sz val="11"/>
        <rFont val="Calibri"/>
      </rPr>
      <t>https://members.wto.org/crnattachments/2025/TBT/KEN/25_06263_00_e.pdf</t>
    </r>
  </si>
  <si>
    <t>DARS 1866:2025 Abalone — Ecolabelling and sustainability — Requirements  </t>
  </si>
  <si>
    <t>This Draft African Standard applies to harvesting of all classes of Abalone, from the seas, normal fresh and salt waters or in aquaculture, in small-scale or large-scale production, either for consumption or for their high prized ornamental shell and may extend to any value added secondary product.</t>
  </si>
  <si>
    <t>Fishing and fish breeding (ICS code(s): 65.150)</t>
  </si>
  <si>
    <t>160557 - Abalone, prepared or preserved (excl. smoked); 03078 - - Abalone (Haliotis spp.) and stromboid conchs (Strombus spp.):</t>
  </si>
  <si>
    <t>65.150 - Fishing and fish breeding</t>
  </si>
  <si>
    <r>
      <rPr>
        <sz val="11"/>
        <rFont val="Calibri"/>
      </rPr>
      <t>https://members.wto.org/crnattachments/2025/TBT/KEN/25_06267_00_e.pdf</t>
    </r>
  </si>
  <si>
    <t>Proposed Revision of the “Standard for Determining Unfair Labelling and Advertising of Foods” </t>
  </si>
  <si>
    <t>MFDS is proposing to amend the Standard of Unfair Labeling or Advertising Content of Foods as follows: Reorganizing advertisements for natural labeling, such as allowing for natural labeling of honey</t>
  </si>
  <si>
    <t>Foods</t>
  </si>
  <si>
    <t>67.040 - Food products in general; 67.180.10 - Sugar and sugar products</t>
  </si>
  <si>
    <t>Consumer information, labelling (TBT)</t>
  </si>
  <si>
    <t>Labelling</t>
  </si>
  <si>
    <r>
      <rPr>
        <sz val="11"/>
        <rFont val="Calibri"/>
      </rPr>
      <t>https://members.wto.org/crnattachments/2025/TBT/KOR/25_06215_00_x.pdf</t>
    </r>
  </si>
  <si>
    <t>DARS 1101: 2025 Production and handling of maize (Corn) grains — Good agricultural practices</t>
  </si>
  <si>
    <t>This Draft African Standard (DARS) for Zea mays (maize) production in Africa establishes the principles, criteria, and requirements to ensure environmentally sound, economically viable, and socially responsible production of maize across the continent. It applies to smallholder, medium, and large-scale maize producers and extends to Maize aggregators, processors, and exporters. However, other stakeholders such as, Certification and ecolabeling bodies, Regulatory and policy institutions, Human and Labor rights civil societies, community participation groups, Stakeholders in intra-African and international maize trade may be involved in one way or another</t>
  </si>
  <si>
    <t>Maize or corn (HS code(s): 1005); Cereals, pulses and derived products (ICS code(s): 67.060)</t>
  </si>
  <si>
    <t>1005 - Maize or corn</t>
  </si>
  <si>
    <t>67.060 - Cereals, pulses and derived products</t>
  </si>
  <si>
    <t>Protection of human health or safety (TBT); Quality requirements (TBT); Harmonization (TBT)</t>
  </si>
  <si>
    <r>
      <rPr>
        <sz val="11"/>
        <rFont val="Calibri"/>
      </rPr>
      <t>https://members.wto.org/crnattachments/2025/TBT/KEN/25_06274_00_e.pdf</t>
    </r>
  </si>
  <si>
    <t>DARS 1568-1:2025 School clothing — Part 1: General requirements for school clothing</t>
  </si>
  <si>
    <t>This part of ARS 1568 specifies the general requirements for the materials, workmanship, packaging, care-labelling, marking, test methods, and inspection of school clothing. Note: This standard is only intended to be used in combination with other parts containing specific requirements for school clothing performance and not on a stand-alone basis</t>
  </si>
  <si>
    <r>
      <rPr>
        <sz val="11"/>
        <rFont val="Calibri"/>
      </rPr>
      <t>https://members.wto.org/crnattachments/2025/TBT/KEN/25_06253_00_e.pdf</t>
    </r>
  </si>
  <si>
    <t>DARS 1876:2025 Environmental code of practices for poultry farms</t>
  </si>
  <si>
    <t>This Draft African Standard covers all aspects and requirements of poultry farming and feeds processing, for both domestic and commercial consumption with regards to the respective concepts of Sustainable Development Goals.</t>
  </si>
  <si>
    <t>Animal husbandry and breeding (ICS code(s): 65.020.30); Animal feeding stuffs (ICS code(s): 65.120)</t>
  </si>
  <si>
    <t>0105 - Live poultry, "fowls of the species Gallus domesticus, ducks, geese, turkeys and guinea fowls"</t>
  </si>
  <si>
    <t>65.020.30 - Animal husbandry and breeding; 65.120 - Animal feeding stuffs</t>
  </si>
  <si>
    <r>
      <rPr>
        <sz val="11"/>
        <rFont val="Calibri"/>
      </rPr>
      <t>https://members.wto.org/crnattachments/2025/TBT/KEN/25_06265_00_e.pdf</t>
    </r>
  </si>
  <si>
    <t>DARS 1568-10:2025: School clothing — Part 10: Sweaters and cardigans</t>
  </si>
  <si>
    <t>This part of ARS 1568 specifies the requirements for the materials, size, and make of school sweaters and cardigans.NOTE – This standard shall be used in conjunction with ARS 1568-1</t>
  </si>
  <si>
    <t>6110 - Jerseys, pullovers, cardigans, waistcoats and similar articles, knitted or crocheted (excl. wadded waistcoats)</t>
  </si>
  <si>
    <r>
      <rPr>
        <sz val="11"/>
        <rFont val="Calibri"/>
      </rPr>
      <t>https://members.wto.org/crnattachments/2025/TBT/KEN/25_06260_00_e.pdf</t>
    </r>
  </si>
  <si>
    <t>DARS 1873: 2025 Poultry meat production — Ecolabelling and sustainability — Requirements</t>
  </si>
  <si>
    <t>This African eco-labelling standard establishes principles, criteria, indicators and measurable performance levels for responsible African poultry meat production with regard to economic, social and environmental sustainability. This scope will include all classes of poultry meat production in large- and small-scale production and consumption.</t>
  </si>
  <si>
    <t>0207 - Meat and edible offal of fowls of the species Gallus domesticus, ducks, geese, turkeys and guinea fowls, fresh, chilled or frozen</t>
  </si>
  <si>
    <t>Prevention of deceptive practices and consumer protection (TBT); Protection of human health or safety (TBT); Protection of the environment (TBT); Quality requirements (TBT); Harmonization (TBT); Reducing trade barriers and facilitating trade (TBT)</t>
  </si>
  <si>
    <r>
      <rPr>
        <sz val="11"/>
        <rFont val="Calibri"/>
      </rPr>
      <t>https://members.wto.org/crnattachments/2025/TBT/KEN/25_06261_00_e.pdf</t>
    </r>
  </si>
  <si>
    <t>DARS 1568-7: School clothing — Part 7: Skirts</t>
  </si>
  <si>
    <t>This part of African Standard specifies the requirements for the materials, sizes, make, packaging, sampling, care labelling and marking for skirts._x000D_
NOTE – This standard shall be used in conjunction with ARS 1568-1</t>
  </si>
  <si>
    <t>62045 - - Skirts and divided skirts:; 61045 - - Skirts and divided skirts:</t>
  </si>
  <si>
    <r>
      <rPr>
        <sz val="11"/>
        <rFont val="Calibri"/>
      </rPr>
      <t>https://members.wto.org/crnattachments/2025/TBT/KEN/25_06258_00_e.pdf</t>
    </r>
  </si>
  <si>
    <t>DARS 1871 : 2025 Dairy production — Ecolabelling and sustainability — Requirements  </t>
  </si>
  <si>
    <t>This Draft African Standard covers all aspects and requirements of production, processing, manufacturing and consumption for both domestic and commercial dairy production with regard to the respective concepts of the Sustainable Development.     </t>
  </si>
  <si>
    <t>Milk and milk products (ICS code(s): 67.100)</t>
  </si>
  <si>
    <t>67.100 - Milk and milk products</t>
  </si>
  <si>
    <r>
      <rPr>
        <sz val="11"/>
        <rFont val="Calibri"/>
      </rPr>
      <t>https://members.wto.org/crnattachments/2025/TBT/KEN/25_06268_00_e.pdf</t>
    </r>
  </si>
  <si>
    <t>DARS 1879:2025 Sustainable banana — Ecolabelling and sustainability — Requirements</t>
  </si>
  <si>
    <t>This Draft African Standard establishes Good Agricultural Practices (GAP) for sustainable banana. It also covers the entire value chain in production, harvesting, post-harvest processing and other activities related to handling in order to obtain good quality product. The scope therefore covers all aspects operation along the value chain from farm to gate and from gate to plate while ensuring food safety and sustainability.</t>
  </si>
  <si>
    <t>0803 - Bananas, incl. plantains, fresh or dried</t>
  </si>
  <si>
    <r>
      <rPr>
        <sz val="11"/>
        <rFont val="Calibri"/>
      </rPr>
      <t>https://members.wto.org/crnattachments/2025/TBT/KEN/25_06271_00_e.pdf</t>
    </r>
  </si>
  <si>
    <t>DARS 1867:2025 Shrimps/prawns — Ecolabelling and sustainability — Requirements</t>
  </si>
  <si>
    <t>This Draft African standard establishes principles, criteria, indicators and measurable performance levels for responsible African Shrimps and Prawns (Halitosis midae also commonly known as South African Shrimps and Prawns or perlemoen) with regard to economic, social and environmental sustainability. This scope will include all classes of Shrimps and Prawns (an edible molluscs of warm seas, with shallow ear-shaped shell lined with a mother of pearl and pierced with a line of respiratory holes) under normal fresh and salt waters, in aquaculture, in large scale and small-scale production and consumption’ this will include but not limited to; black, white, pink, red, green, flat, Japanese etc.</t>
  </si>
  <si>
    <t>030695 - Shrimps and prawns, whether in shell or not, dried, salted, smoked or in brine, incl. ones in shell, cooked by steaming or by boiling in water; 030636 - Shrimps and prawns, whether in shell or not, live, fresh or chilled (excl. cold-water shrimps and prawns "Pandalus spp., Crangon crangon"); 030635 - Cold-water shrimps and prawns "Pandalus spp., Crangon crangon", whether in shell or not, live, fresh or chilled; 030617 - Frozen shrimps and prawns, even smoked, whether in shell or not, incl. shrimps and prawns in shell, cooked by steaming or by boiling in water (excl. cold-water shrimps and prawns); 030616 - Frozen cold-water shrimps and prawns "Pandalus spp., Crangon crangon", even smoked, whether in shell or not, incl. shrimps and prawns in shell, cooked by steaming or by boiling in water</t>
  </si>
  <si>
    <r>
      <rPr>
        <sz val="11"/>
        <rFont val="Calibri"/>
      </rPr>
      <t>https://members.wto.org/crnattachments/2025/TBT/KEN/25_06272_00_e.pdf</t>
    </r>
  </si>
  <si>
    <t>DARS 1568-6:2025: School clothing — Part 6: Dresses and tunics</t>
  </si>
  <si>
    <t>This part of African Standard specifies the requirements for the materials, sizes, make, packaging, sampling, care labelling and marking for dresses and tunics.Note – This standard shall be used in conjunction with ARS 1568-1.</t>
  </si>
  <si>
    <t>62044 - - Dresses:; 61044 - - Dresses:</t>
  </si>
  <si>
    <r>
      <rPr>
        <sz val="11"/>
        <rFont val="Calibri"/>
      </rPr>
      <t>https://members.wto.org/crnattachments/2025/TBT/KEN/25_06257_00_e.pdf</t>
    </r>
  </si>
  <si>
    <t>Proposed Amendment of the “Labelling Standards for Foods”</t>
  </si>
  <si>
    <t>The Ministry of Food and Drug Safety of Korea would like to revise the below statement from Foods Labeling Standards. The main points of the amendments are as follows:Establishment of a new method of detailed labeling of food products, etc. that provides information electronically through barcodes such as QR codesEstablishing a new way to provide information electronically via barcodes</t>
  </si>
  <si>
    <t>Food</t>
  </si>
  <si>
    <r>
      <rPr>
        <sz val="11"/>
        <rFont val="Calibri"/>
      </rPr>
      <t>https://members.wto.org/crnattachments/2025/TBT/KOR/25_06216_00_x.pdf</t>
    </r>
  </si>
  <si>
    <t>Proposed Revision of the “Enforcement Rule of the Act on Labeling and Advertising of Foods” </t>
  </si>
  <si>
    <t>The proposed amendment is to:- Establish a definition for the ‘Best before date’ - Allow authorities to review the safety of foods that are labeled only with the ‘Date of manufacture’ or are not labeled with either the ‘Use-by date’ or the ‘Best before date’- Recommend the use of a ‘Use-by date’ or ‘Best before date’ if necessary</t>
  </si>
  <si>
    <r>
      <rPr>
        <sz val="11"/>
        <rFont val="Calibri"/>
      </rPr>
      <t>https://members.wto.org/crnattachments/2025/TBT/KOR/25_06218_00_x.pdf</t>
    </r>
  </si>
  <si>
    <t>DARS 1872:2025 Sustainable egg assurance scheme — Rearer, egg producer and packer standard</t>
  </si>
  <si>
    <t>This Draft African Standard specifies requirements for poultry rearers, egg producers and packers for both domestic and commercial consumption of table eggs with regards to the respective concepts of Sustainable Development Goals (SDGs). </t>
  </si>
  <si>
    <t>0407 - Birds' eggs, in shell, fresh, preserved or cooked</t>
  </si>
  <si>
    <r>
      <rPr>
        <sz val="11"/>
        <rFont val="Calibri"/>
      </rPr>
      <t>https://members.wto.org/crnattachments/2025/TBT/KEN/25_06270_00_e.pdf</t>
    </r>
  </si>
  <si>
    <t>DARS 1880: 2025 Sustainable sugar — Ecolabelling and sustainability — Requirements</t>
  </si>
  <si>
    <t>This African Standard establishes Good Agricultural Practices (GAP) for sustainable sugar production, harvesting, post-harvest processing and other related handling along the value-chain in order to obtain good quality product from the farm to the cup.</t>
  </si>
  <si>
    <t>1702 - Other sugars, incl. chemically pure lactose, maltose, glucose and fructose, in solid form; sugar syrups not containing added flavouring or colouring matter; artificial honey, whether or not mixed with natural honey; caramel; 1701 - Cane or beet sugar and chemically pure sucrose, in solid form</t>
  </si>
  <si>
    <r>
      <rPr>
        <sz val="11"/>
        <rFont val="Calibri"/>
      </rPr>
      <t>https://members.wto.org/crnattachments/2025/TBT/KEN/25_06266_00_e.pdf</t>
    </r>
  </si>
  <si>
    <t>Jordan</t>
  </si>
  <si>
    <t>Sugar and sugar products – Chewing gum</t>
  </si>
  <si>
    <t>This draft standard specifies the requirements, composition, additives, contaminants, sampling, testing methods, packaging, storage, and labeling of chewing gum, including sweetened, sugar-free, and bubble gum varieties.</t>
  </si>
  <si>
    <t>Sugar and sugar products (ICS code(s): 67.180.10)</t>
  </si>
  <si>
    <t>170410 - Chewing gum, whether or not sugar-coated</t>
  </si>
  <si>
    <t>67.180.10 - Sugar and sugar products</t>
  </si>
  <si>
    <t>Prevention of deceptive practices and consumer protection (TBT); Quality requirements (TBT); Harmonization (TBT); Reducing trade barriers and facilitating trade (TBT)</t>
  </si>
  <si>
    <r>
      <rPr>
        <sz val="11"/>
        <rFont val="Calibri"/>
      </rPr>
      <t>https://jsmo.gov.jo/EBV4.0/Root_Storage/AR/EB_UsefullLinks/DJS_693-2025.pdf</t>
    </r>
  </si>
  <si>
    <t>DARS 1100: 2025 Production and handling of food crops — Good agricultural practices</t>
  </si>
  <si>
    <t>This Draft African Standard (DARS) establishes Good Agricultural Practices (GAP) for food crop production and handling during and after harvesting at farm level in order to obtain good quality produce, safe and fit for human consumption by taking environment, health, safety and welfare of workers into account.</t>
  </si>
  <si>
    <r>
      <rPr>
        <sz val="11"/>
        <rFont val="Calibri"/>
      </rPr>
      <t>https://members.wto.org/crnattachments/2025/TBT/KEN/25_06273_00_e.pdf</t>
    </r>
  </si>
  <si>
    <t>DARS 1568-4: School clothing — Part 4: Shirts</t>
  </si>
  <si>
    <t>This part of African Standard specifies the requirements for the materials, sizes, make, packaging,sampling, care labelling and marking for shirts.NOTE – This standard shall be used in conjunction with ARS 1568-1.</t>
  </si>
  <si>
    <t>6206 - Women's or girls' blouses, shirts and shirt-blouses (excl. knitted or crocheted and vests); 6205 - Men's or boys' shirts (excl. knitted or crocheted, nightshirts, singlets and other vests); 6106 - Women's or girls' blouses, shirts and shirt-blouses, knitted or crocheted (excl. T-shirts and vests); 6105 - Men's or boys' shirts, knitted or crocheted (excl. nightshirts, T-shirts, singlets and other vests)</t>
  </si>
  <si>
    <r>
      <rPr>
        <sz val="11"/>
        <rFont val="Calibri"/>
      </rPr>
      <t>https://members.wto.org/crnattachments/2025/TBT/KEN/25_06256_00_e.pdf</t>
    </r>
  </si>
  <si>
    <t>DARS 1870 : 2025 Sheep production — Ecolabelling and sustainability — Requirements  </t>
  </si>
  <si>
    <t>This Draft African Standard covers all aspects and requirements of production, processing, manufacture to consumption for both domestic and commercial Sheep with regard to the respective concepts of the Sustainability. The scope also extends to include all aspect of animal welfare including slaughter.</t>
  </si>
  <si>
    <t>Meat, meat products and other animal produce (ICS code(s): 67.120)</t>
  </si>
  <si>
    <t>0204 - Meat of sheep or goats, fresh, chilled or frozen</t>
  </si>
  <si>
    <t>67.120 - Meat, meat products and other animal produce</t>
  </si>
  <si>
    <r>
      <rPr>
        <sz val="11"/>
        <rFont val="Calibri"/>
      </rPr>
      <t>https://members.wto.org/crnattachments/2025/TBT/KEN/25_06269_00_e.pdf</t>
    </r>
  </si>
  <si>
    <t>DARS 1874:2025 Meat goat production — Ecolabelling and sustainability — Requirements</t>
  </si>
  <si>
    <t>This Draft African Standard specifies requirements for production, processing, manufacture to consumption for both domestic and commercial goat with regard to the respective concepts of sustainability. It also applies to all aspect of animal welfare including slaughter.</t>
  </si>
  <si>
    <t>Animal husbandry and breeding (ICS code(s): 65.020.30); Meat, meat products and other animal produce (ICS code(s): 67.120)</t>
  </si>
  <si>
    <t>020450 - Fresh, chilled or frozen meat of goats</t>
  </si>
  <si>
    <t>65.020.30 - Animal husbandry and breeding; 67.120 - Meat, meat products and other animal produce</t>
  </si>
  <si>
    <r>
      <rPr>
        <sz val="11"/>
        <rFont val="Calibri"/>
      </rPr>
      <t>https://members.wto.org/crnattachments/2025/TBT/KEN/25_06264_00_e.pdf</t>
    </r>
  </si>
  <si>
    <t>Proposed Amendment of the “Labelling Standards for Health Functional Foods”</t>
  </si>
  <si>
    <t>The Ministry of Food and Drug Safety of Korea would like to revise the below statement from Health Functional Foods Labeling Standards. The main points of the amendments are as follows:1) Establishment of a new method of detailed labeling of food products, etc. that provides information electronically through barcodes such as QR codes2) In accordance with the labeling standards for health functional foods, a new provision has been established to allow the separated indication of the country of origin when ingredient names are included in the product description.</t>
  </si>
  <si>
    <r>
      <rPr>
        <sz val="11"/>
        <rFont val="Calibri"/>
      </rPr>
      <t>https://members.wto.org/crnattachments/2025/TBT/KOR/25_06217_00_x.pdf</t>
    </r>
  </si>
  <si>
    <t>DARS 662:2025 Textiles — Blankets — Specification</t>
  </si>
  <si>
    <t>This Working draft African Standard specifies requirements, test methods and sampling of blankets</t>
  </si>
  <si>
    <t>Blankets and travelling rugs of all types of textile materials (excl. table covers, bedspreads and articles of bedding and similar furnishing of heading 9404) (HS code(s): 6301); Products of the textile industry (ICS code(s): 59.080)</t>
  </si>
  <si>
    <t>6301 - Blankets and travelling rugs of all types of textile materials (excl. table covers, bedspreads and articles of bedding and similar furnishing of heading 9404)</t>
  </si>
  <si>
    <t>59.080 - Products of the textile industry</t>
  </si>
  <si>
    <r>
      <rPr>
        <sz val="11"/>
        <rFont val="Calibri"/>
      </rPr>
      <t>https://members.wto.org/crnattachments/2025/TBT/KEN/25_06252_00_e.pdf</t>
    </r>
  </si>
  <si>
    <t>DARS 1568-9: School clothing — Part 9: Socks</t>
  </si>
  <si>
    <t>This part of ARS 1568 specifies the requirements, test methods, and sampling of school socks.NOTE – This standard shall be used in conjunction with ARS 1568-1.</t>
  </si>
  <si>
    <t>6115 - Pantyhose, tights, stockings, socks and other hosiery, incl. graduated compression hosiery [e.g., stockings for varicose veins] and footwear without applied soles, knitted or crocheted (excl. for babies)</t>
  </si>
  <si>
    <r>
      <rPr>
        <sz val="11"/>
        <rFont val="Calibri"/>
      </rPr>
      <t>https://members.wto.org/crnattachments/2025/TBT/KEN/25_06259_00_e.pdf</t>
    </r>
  </si>
  <si>
    <t>Draft Commission Implementing Decision repealing Implementing Decisions (EU) 2022/1487 and (EU) 2025/434 postponing the expiry dates of the approval of etofenprox for use in biocidal products of product-types 8 and 18, respectively, in accordance with Regulation (EU) No 528/2012 of the European Parliament and of the Council</t>
  </si>
  <si>
    <t>This draft Commission Implementing Decision repeals the postponements of the expiry dates of the approval of etofenprox for use in biocidal products of product types (PT) 8 and 18.On 27 July 2018, an application was submitted in accordance with Article 13(1) of Regulation (EU) No 528/2012 for the renewal of the approval of etofenprox for use in biocidal products of product-type 8.On 25 October 2023, an application was submitted in accordance with Article 13(1) of Regulation (EU) No 528/2012 for the renewal of the approval of etofenprox for use in biocidal products of product-type 18.On 12 June 2025, the applicant informed the Commission that it had withdrawn their applications for the renewal of approval of etofenprox for both product-types of 8 and 18. Consequently, a draft Decision is being prepared to not renew the approval of etofenprox for PT 8 and 18. Further to that Decision, it is necessary to repeal the postponements of the expiry dates of the approval of etofenprox for PT 8 and 18. The present draft Decision therefore intends to repeal Decisions (EU) 2022/1487 and (EU) 2025/434 for PT 8 and 18, respectively. </t>
  </si>
  <si>
    <t>Biocidal products</t>
  </si>
  <si>
    <t>3808 - Insecticides, rodenticides, fungicides, herbicides, anti-sprouting products and plant-growth regulators, disinfectants and similar products, put up for retail sale or as preparations or articles, e.g. sulphur-treated bands, wicks and candles, and fly-papers</t>
  </si>
  <si>
    <t>Protection of human health or safety (TBT); Protection of the environment (TBT); Harmonization (TBT)</t>
  </si>
  <si>
    <r>
      <rPr>
        <sz val="11"/>
        <rFont val="Calibri"/>
      </rPr>
      <t>https://members.wto.org/crnattachments/2025/TBT/EEC/25_06183_00_e.pdf</t>
    </r>
  </si>
  <si>
    <t>Thailand</t>
  </si>
  <si>
    <t>Draft Ministerial Regulation Prescribing Industrial Products for Electric Vehicle Supply Equipment for Mode 2 Charging of Electric Road Vehicles of Categories M and N to Conform to the Standard B.E. .…</t>
  </si>
  <si>
    <t>The draft Ministerial Regulation mandates electric vehicle supply equipment for mode 2 charging of electric road vehicles of categories M and N to conform to the Thai Industrial Standard TIS 62752-2567 (2024) In-Cable Control and Protection Device (IC-CPD) for Mode 2 Charging of Electric Road Vehicles.</t>
  </si>
  <si>
    <t>Electric vehicle supply equipment (ICS 29.120.50)</t>
  </si>
  <si>
    <t>29.120.50 - Fuses and other overcurrent protection devices</t>
  </si>
  <si>
    <r>
      <rPr>
        <sz val="11"/>
        <rFont val="Calibri"/>
      </rPr>
      <t>https://members.wto.org/crnattachments/2025/TBT/THA/25_06190_00_x.pdf</t>
    </r>
  </si>
  <si>
    <t>Senegal</t>
  </si>
  <si>
    <t>Règlement N° 03/2010/CM/UEMOA portant schéma d’harmonisation des activités d’accréditation, de certification, de normalisation et de métrologie dans l’Union Economique et Monétaire Ouest Africaine (UEMOA). Etats membres de l’UEMOA : Bénin, Burkina Faso, Côte d’Ivoire, Guinée Bissau, Mali, Niger, Sénégal et Togo</t>
  </si>
  <si>
    <t>Le Règlement s'applique aux activités techniques destinées à assurer la qualité des produits et services, notamment les normes, les règlements techniques, les procédures d'évaluation de la conformité, les procédures d’accréditation et d'autorisation ainsi que la métrologie dans les huit Etats membres de l’UEMOA (Bénin, Burkina Faso, Côte d’Ivoire, Guinée Bissau, Mali, Niger, Sénégal et TogoIl a pour objet de définir le schéma d’harmonisation des activités d’accréditation, de certification, de normalisation et de métrologie au sein de l’Union. La mise en œuvre de ce schéma vise à favoriser :la libre circulation des produits et des services tant sur le territoire communautaire que sur le plan des échanges internationaux, notamment en éliminant progressivement les obstacles inappropriés ou non nécessaires au commerce ;la reconnaissance mutuelle des réglementations et normes nationales dans un cadre communautaire et l’accroissement de la compétitivité des produits et services sur les marchés, en créant un environnement favorable à leur libre circulation ;la jouissance des droits des Etats membres et le respect de leurs obligations aux termes des Accords de l’Organisation Mondiale du Commerce (OMC) et des autres Conventions de coopération ;la créativité et l'innovation, le développement du commerce des produits et des services faisant l'objet de droits de propriété intellectuelle, la promotion du développement durable et la protection des consommateurs ;le renforcement des capacités des Etats membres en matière d'élaboration et d'application des textes relatifs à l’accréditation, à la certification, à la normalisation et à la métrologie dans le but de promouvoir la qualité ;la participation des Etats membres de l’UEMOA aux activités des Organisations internationales et régionales de normalisation, d’accréditation et de métrologie.</t>
  </si>
  <si>
    <t>Tous les produits</t>
  </si>
  <si>
    <t>Quality requirements (TBT); Harmonization (TBT); Reducing trade barriers and facilitating trade (TBT)</t>
  </si>
  <si>
    <r>
      <rPr>
        <sz val="11"/>
        <rFont val="Calibri"/>
      </rPr>
      <t>https://www.asn.sn/fr/node/761</t>
    </r>
  </si>
  <si>
    <t>Notice of Consultation: Adding melatonin for sleep-related use in the pediatric population to the Prescription Drug List</t>
  </si>
  <si>
    <t>The purpose of this Notice of Consultation is to provide an opportunity for the public and other interested stakeholders to comment on the proposal to revise the listing for "Melatonin or its salts" on the human use part of the Prescription Drug List (PDL). Specifically, the proposal is to broaden the qualifier to capture all sleep-related uses in the pediatric population (i.e., all children and adolescents under 18 years of age).</t>
  </si>
  <si>
    <t>Prescription status of medicinal ingredients for human use (ICS: 11.120; HS 3004.90)</t>
  </si>
  <si>
    <t>300490 - Medicaments consisting of mixed or unmixed products for therapeutic or prophylactic purposes, put up in measured doses "incl. those for transdermal administration" or in forms or packings for retail sale (excl. containing antibiotics, hormones or steroids used as hormones, alkaloids, provitamins, vitamins, their derivatives, antimalarial active principles and blinded clinical trial kits)</t>
  </si>
  <si>
    <t>11.120 - Pharmaceutics</t>
  </si>
  <si>
    <t>Human health</t>
  </si>
  <si>
    <r>
      <rPr>
        <sz val="11"/>
        <rFont val="Calibri"/>
      </rPr>
      <t>https://www.canada.ca/en/health-canada/programs/consultation-adding-melatonin-sleep-related-use-pediatric-population-prescription-drug-list.html</t>
    </r>
  </si>
  <si>
    <t>Draft Ministerial Regulation Prescribing Industrial Products for Electric Vehicle Supply Equipment for Mode 4 Charging of Electric Road Vehicles of Categories M and N to Conform to the Standard B.E. .…</t>
  </si>
  <si>
    <t>The draft Ministerial Regulation mandates electric vehicle supply equipment for mode 4 charging of electric road vehicles of categories M and N to conform to the Thai Industrial Standard TIS 61851 Part 23-2567 (2024) Electric Vehicle Conductive Charging System – Part 23: DC Electric Vehicle Supply Equipment.</t>
  </si>
  <si>
    <t>Electric vehicle supply equipment (ICS 43.120)</t>
  </si>
  <si>
    <r>
      <rPr>
        <sz val="11"/>
        <rFont val="Calibri"/>
      </rPr>
      <t>https://members.wto.org/crnattachments/2025/TBT/THA/25_06192_00_x.pdf</t>
    </r>
  </si>
  <si>
    <t>Draft Ministerial Regulation Prescribing Industrial Products for Clothing, Apparel and Other Textile Products for Infants to Conform to the Standard B.E. .…</t>
  </si>
  <si>
    <t>The draft Ministerial Regulation mandates clothing, apparel, and other textile products for infants to conform to the Thai Industrial Standard TIS 2346-2566 (2023) Garments : Safety from Harmful Dyestuffs and Chemical Substances.This draft Ministerial Regulation applies to the following products:_x000D_
1) Clothing2) Hats3) Socks4) Diapers5) Mittens6) Scarves</t>
  </si>
  <si>
    <t>Garments (ICS 59.080.30)</t>
  </si>
  <si>
    <r>
      <rPr>
        <sz val="11"/>
        <rFont val="Calibri"/>
      </rPr>
      <t>https://members.wto.org/crnattachments/2025/TBT/THA/25_06194_00_x.pdf</t>
    </r>
  </si>
  <si>
    <t>Draft Ministerial Regulation Prescribing Industrial Products for Electric Vehicle Supply Equipment for Mode 3 Charging of Electric Road Vehicles of Categories M and N to Conform to the Standard B.E. .…</t>
  </si>
  <si>
    <t>The draft Ministerial Regulation mandates electric vehicle supply equipment for mode 3 charging of electric road vehicles of categories M and N to conform to the Thai Industrial Standard TIS 61851 Part 1-2567 (2024) Electric Vehicle Conductive Charging System – Part 1: General Requirements.</t>
  </si>
  <si>
    <r>
      <rPr>
        <sz val="11"/>
        <rFont val="Calibri"/>
      </rPr>
      <t>https://members.wto.org/crnattachments/2025/TBT/THA/25_06191_00_x.pdf</t>
    </r>
  </si>
  <si>
    <t>Egypt</t>
  </si>
  <si>
    <t>The Ministerial Decree No. 245/2025 (4 page(s), in Arabic) mandating the Egyptian Standard ES 7825 “Luminaires - General requirements and tests” </t>
  </si>
  <si>
    <t>The Ministerial Decree No. 245/2025 gives the producers and importers a twelve-month transitional period to abide by the Egyptian standard ES 7825 which specifies general requirements for luminaires, incorporating electric light sources for operation from supply voltages up to 1000 V. Requirements for semi-luminaires are included in this document. Worth mentioning is that this standard is technically identical with IEC 60598-1/2024</t>
  </si>
  <si>
    <t>Luminaires (ICS code(s): 29.140.40)</t>
  </si>
  <si>
    <t>29.140.40 - Luminaires</t>
  </si>
  <si>
    <t>Quality requirements (TBT)</t>
  </si>
  <si>
    <t>Draft Commission Implementing Decision not renewing the approval of etofenprox for use in biocidal products of product-types 8 and 18 in accordance with Regulation (EU) No 528/2012 of the European Parliament and of the Council</t>
  </si>
  <si>
    <t>This draft Commission Implementing Decision does not renew the approval of etofenprox for use in biocidal products of product-types 8 and 18.On 27 July 2018, an application was submitted in accordance with Article 13(1) of Regulation (EU) No 528/2012 for the renewal of the approval of etofenprox for use in biocidal products of product-type 8.On 25 October 2023, an application was submitted in accordance with Article 13(1) of Regulation (EU) No 528/2012 for the renewal of the approval of etofenprox for use in biocidal products of product-type 18.On 12 June 2025, the applicant informed the Commission that it withdrew their applications for the renewal of approval of etofenprox for both product-types of 8 and 18. The draft Decision will therefore propose to not renew the approval of etofenprox for product-types 8 and 18. In order to allow sufficient time for economic operators to adapt, treated articles treated with or incorporating etofenprox for use in biocidal products of product-types 8 and 18 may be placed on the market for a period of 180 days after the entry into force of this Decision.</t>
  </si>
  <si>
    <r>
      <rPr>
        <sz val="11"/>
        <rFont val="Calibri"/>
      </rPr>
      <t>https://members.wto.org/crnattachments/2025/TBT/EEC/25_06195_00_e.pdf</t>
    </r>
  </si>
  <si>
    <t>Uruguay</t>
  </si>
  <si>
    <t>Proyecto de Resolución N° 07/23 - Reglamento Técnico MERCOSUR sobre Límites Máximos de Contaminantes Metálicos y Metaloides en Alimentos (Derogación de las Resoluciones GMC N° 12/11 y 18/21)</t>
  </si>
  <si>
    <t>Se establecen los valores máximos permitidos para arsénico, plomo, cadmio, mercurio y estaño en diversas categorías de alimentos. Se detallan criterios generales y específicos de aplicación, se define cómo se determinan los límites en productos procesados, congelados o compuestos, y se incluyen tablas con los valores máximos según tipo de alimento (cereales, carnes, pescados, lácteos, bebidas, frutas, hortalizas, entre otros). Asimismo, se deroga regulaciones anteriores (Resoluciones GMC Nº 12/11 y 18/21).</t>
  </si>
  <si>
    <t>Alimentos como cereales, carnes, pescados, lácteos, bebidas, frutas y hortalizas, entre otros.</t>
  </si>
  <si>
    <t>67.060 - Cereals, pulses and derived products; 67.080 - Fruits. Vegetables; 67.100 - Milk and milk products; 67.120 - Meat, meat products and other animal produce; 67.120.30 - Fish and fishery products; 67.160 - Beverages</t>
  </si>
  <si>
    <r>
      <rPr>
        <sz val="11"/>
        <rFont val="Calibri"/>
      </rPr>
      <t>https://members.wto.org/crnattachments/2025/TBT/URY/25_06186_00_s.pdf
https://plataformaparticipacionciudadana.gub.uy/processes/contaminantes-metalicos-metaloides-alimentos</t>
    </r>
  </si>
  <si>
    <t>Proyecto de Resolución N° 02/25 - Reglamento Técnico MERCOSUR para la Indicación Cuantitativa de Cosméticos (Derogación de la Resolución GMC N° 50/00)</t>
  </si>
  <si>
    <t>Se establecen requisitos para productos cosméticos de higiene personal y de tocador con respecto a su indicación cuantitativa. En tal sentido, a efectos de la comercialización de tales productos, la normativa exige que tengan indicación cuantitativa en unidades legales de masa y/o volumen según sea su forma de presentación (sólida, en gel o líquida).</t>
  </si>
  <si>
    <t>Cosméticos. Artículos de tocador (Código(s) de la ICS: 71.100.70). Productos cosméticos de higiene personal y de tocador.</t>
  </si>
  <si>
    <t>71.100.70 - Cosmetics. Toiletries</t>
  </si>
  <si>
    <t>Prevention of deceptive practices and consumer protection (TBT); Harmonization (TBT); Reducing trade barriers and facilitating trade (TBT)</t>
  </si>
  <si>
    <r>
      <rPr>
        <sz val="11"/>
        <rFont val="Calibri"/>
      </rPr>
      <t>https://members.wto.org/crnattachments/2025/TBT/URY/25_06187_00_s.pdf
https://plataformaparticipacionciudadana.gub.uy/processes/indicacion-cuantitativa-cosmeticos</t>
    </r>
  </si>
  <si>
    <t>Draft Ministerial Regulation Prescribing Industrial Products for Photovoltaic (PV) Module to Conform to the Standard B.E. .…</t>
  </si>
  <si>
    <t>The draft Ministerial Regulation mandates crystalline silicon photovoltaic (PV) module to conform to the following Thai Industrial Standards:1. TIS 61730 Part 2-2567 (2024) Photovoltaic (PV) Module Safety Qualification - Part 2: Requirements for Testing2. TIS 61215 Part 1(1)-25XX (20XX) Terrestrial Photovoltaic (PV) Modules - Design Qualification and Type Approval - Part 1-1: Special Requirements for Testing of Crystalline Silicon Photovoltaic (PV) Modules.This draft Ministerial Regulation does not apply to photovoltaic (PV) modules that are integrated into other industrial products.</t>
  </si>
  <si>
    <t>Photovoltaic (PV) modules (ICS 27.160)</t>
  </si>
  <si>
    <t>27.160 - Solar energy engineering</t>
  </si>
  <si>
    <r>
      <rPr>
        <sz val="11"/>
        <rFont val="Calibri"/>
      </rPr>
      <t>https://members.wto.org/crnattachments/2025/TBT/THA/25_06193_00_x.pdf</t>
    </r>
  </si>
  <si>
    <t>DEAS 1286: 2025, Malt-based cocoa products — Specification</t>
  </si>
  <si>
    <t>This East African working draft specifies the requirements, sampling and test methods for malt-based cocoa products.</t>
  </si>
  <si>
    <t>Coffee and coffee substitutes (ICS code(s): 67.140.20)</t>
  </si>
  <si>
    <t>67.140.20 - Coffee and coffee substitutes</t>
  </si>
  <si>
    <r>
      <rPr>
        <sz val="11"/>
        <rFont val="Calibri"/>
      </rPr>
      <t>https://members.wto.org/crnattachments/2025/TBT/RWA/25_06116_00_e.pdf</t>
    </r>
  </si>
  <si>
    <t>DEAS 975:2025, Instant coffee — Specification</t>
  </si>
  <si>
    <t>This Final Draft East African Standard specifies requirements, sampling and test methods for instant coffee._x000D_
This standard also applies to decaffeinated instant coffee.</t>
  </si>
  <si>
    <t>0901 - Coffee, whether or not roasted or decaffeinated; coffee husks and skins; coffee substitutes containing coffee in any proportion</t>
  </si>
  <si>
    <r>
      <rPr>
        <sz val="11"/>
        <rFont val="Calibri"/>
      </rPr>
      <t>https://members.wto.org/crnattachments/2025/TBT/RWA/25_06111_00_e.pdf</t>
    </r>
  </si>
  <si>
    <t>Proposed amendments to the “Regulation on Evaluation of Food and Drug Testing and Inspection Agencies” </t>
  </si>
  <si>
    <t>This amendment aims to revise the evaluation items to assess the capabilities of testing and inspection laboratories for hygiene products, as oral care products and tattoo dyes shall be included as cleansing and hygiene products from 14th June 2025 due to the amendment to the “Cleansing and Hygiene Products Control Act.”</t>
  </si>
  <si>
    <t>Hygiene products</t>
  </si>
  <si>
    <t>3306 - Preparations for oral or dental hygiene, incl. denture fixative pastes and powders; yarn used to clean between the teeth "dental floss", in individual retail packages</t>
  </si>
  <si>
    <t>71.100.70 - Cosmetics. Toiletries; 97.170 - Body care equipment</t>
  </si>
  <si>
    <r>
      <rPr>
        <sz val="11"/>
        <rFont val="Calibri"/>
      </rPr>
      <t>https://members.wto.org/crnattachments/2025/TBT/KOR/25_06132_00_x.pdf
Documents are available from the Ministry of Food and Drug safety (MFDS) website : www.mfds.go.kr</t>
    </r>
  </si>
  <si>
    <t>Proposed Amendment of the “Regulations on Functional Labeling or Advertising of Foods that are Not Considered Unfair Labeling or Advertising” </t>
  </si>
  <si>
    <t>The Ministry of Food and Drug Safety of Korea would like to revise the below statement from Regulations on Functional Labeling or Advertising of Foods that are Not Considered Unfair Labeling or Advertising. The main points of the amendments are as follows:Improving the labeling method for functional claims and the amount of functional ingredients in foods with functional claimsStrengthening the individual standards for nutritional components in foods with functional claimsClarifying the recommended daily intake levels for foods with functional claims</t>
  </si>
  <si>
    <t>Food standards; Labelling</t>
  </si>
  <si>
    <r>
      <rPr>
        <sz val="11"/>
        <rFont val="Calibri"/>
      </rPr>
      <t>https://members.wto.org/crnattachments/2025/TBT/KOR/25_06137_00_x.pdf
Documents are available from the Ministry of Food and Drug Safety website (www.mfds.go.kr).</t>
    </r>
  </si>
  <si>
    <t>Proposed establishment of the “Regulation on Harmful Constituents of Tobacco Products” </t>
  </si>
  <si>
    <t>The Korean Ministry of Food and Drug Safety is proposing the establishment of the “Regulation on Harmful Constituents in Tobacco Products” which specifies The list of harmful constituents in tobacco productsThe test methods for the harmful constituents in tobacco products</t>
  </si>
  <si>
    <t>(HS code(s): 2401; 2402; 2403) Tobacco products,</t>
  </si>
  <si>
    <t>2401 - Unmanufactured tobacco; tobacco refuse; 2402 - Cigars, cheroots, cigarillos and cigarettes of tobacco or of tobacco substitutes; 2403 - Manufactured tobacco and manufactured tobacco substitutes, "homogenised" or "reconstituted" tobacco, tobacco extracts and tobacco essences (excl. products of 2404 and cigars, incl. cheroots, cigarillos and cigarettes)</t>
  </si>
  <si>
    <t>65.160 - Tobacco, tobacco products and related equipment</t>
  </si>
  <si>
    <r>
      <rPr>
        <sz val="11"/>
        <rFont val="Calibri"/>
      </rPr>
      <t>https://members.wto.org/crnattachments/2025/TBT/KOR/25_06136_00_x.pdf
Documents are available from the Ministry of Food and Drug safety (MFDS) website : www.mfds.go.kr</t>
    </r>
  </si>
  <si>
    <t>Proposed amendments to the “Designation of Self-quality inspection Checklist and Details of Hygiene Products”</t>
  </si>
  <si>
    <t>The Ministry of Food and Drug Safety of the Republic of Korea is proposing to amend the “Designation of Self-quality Inspection Checklist and Details of Hygiene Products” as follows: Establishment of inspection item “oral care products” and “tattoo inks”The phthalate plasticizers (DINP, DIDP, DnOP, DIBP) are added to inspection item for “disposable cotton swab and diapers for young children” </t>
  </si>
  <si>
    <t>Cleansing and Hygiene products</t>
  </si>
  <si>
    <r>
      <rPr>
        <sz val="11"/>
        <rFont val="Calibri"/>
      </rPr>
      <t>https://members.wto.org/crnattachments/2025/TBT/KOR/25_06135_00_x.pdf
Documents are available from the Ministry of Food and Drug Safety (MFDS) website : www.mfds.go.kr</t>
    </r>
  </si>
  <si>
    <t>Proposed establishment of the “Regulations on Risk Management Plan operation, etc.”</t>
  </si>
  <si>
    <t>This proposal aims to establish the details necessary for a person who has received product approval for a medicine subject to submission of a risk management plan to properly implement the plan, including the following:- Preparation and change of risk management plan, periodic report, etc.</t>
  </si>
  <si>
    <t>Medicinal Products</t>
  </si>
  <si>
    <t>Protection of human health or safety (TBT); Harmonization (TBT)</t>
  </si>
  <si>
    <r>
      <rPr>
        <sz val="11"/>
        <rFont val="Calibri"/>
      </rPr>
      <t>https://members.wto.org/crnattachments/2025/TBT/KOR/25_06133_00_x.pdf
Documents are available from the Ministry of Food and Drug Safety website (www.mfds.go.kr).</t>
    </r>
  </si>
  <si>
    <t>Proposed enactment of the “Enforcement Decree of the Act on the Management of Harmfulness of Tobacco” and “Enforcement Rule of the Act on the Management of Harmfulness of Tobacco” </t>
  </si>
  <si>
    <t>The Ministry of Food and Drug Safety of the Republic of Korea  is proposing the draft of the Enforcement Decree and Rule of the Act on the Management of Harmfulness of Tobacco which specify:The procedure of analyzing harmful substances in tobacco,Operating of the Tobacco Harmfulness Management Policy Committee, etc.</t>
  </si>
  <si>
    <t>(HS code(s): 2404) Tobacco Products</t>
  </si>
  <si>
    <t>2404 - Products containing tobacco, reconstituted tobacco, nicotine, or tobacco or nicotine substitutes, intended for inhalation without combustion; other nicotine containing products intended for the intake of nicotine into the human body</t>
  </si>
  <si>
    <r>
      <rPr>
        <sz val="11"/>
        <rFont val="Calibri"/>
      </rPr>
      <t>https://members.wto.org/crnattachments/2025/TBT/KOR/25_06134_00_x.pdf
Documents are available from the Ministry of Food and Drug safety (MFDS) website (www.mfds.go.kr).</t>
    </r>
  </si>
  <si>
    <t>Proposed amendment to the “Regulations on Fees for Pharmaceutical Approval, etc.”</t>
  </si>
  <si>
    <t>The Ministry of Food and Drug Safety (MFDS) is amending the “Regulations on Fees for Pharmaceutical Approval, etc.” as follows:A. Increase in application fees for biosimilar products approval and preliminary review (3 and 26 of Annex 1 in the Draft) The fees that have been applied to new biologics are separately classified as biosimilar products. The fee for manufacturing authorization (MA) is increased from 8.03 million won (approximately $5,782) to 310 million won (approximately $223,246), and the fee for preliminary safety/efficacy review from 3.01 million won (approximately $2,167) to 155 million won (approximately $111,623), to reflect actual circumstances.B. Fee reduction for biosimilar products from small and medium-sized enterprises (newly established Article 2 (4) (c) in the Draft)To reduce the fees for biosimilar products developed by small and medium-sized enterprises in Korea by 50%. C. Fee reduction of the second MA application for biosimilar products by the same applicant (3 and 26 of Annex 1 in the Draft)When the same applicant files the second application for a different dosage or injection dosage form (including vial, ampule, Pen) for the newly established biosimilar product fee, the current fees for new biologics are applied from the second application.  </t>
  </si>
  <si>
    <t>(HS code(s): 30) Pharmaceuticals</t>
  </si>
  <si>
    <r>
      <rPr>
        <sz val="11"/>
        <rFont val="Calibri"/>
      </rPr>
      <t>https://members.wto.org/crnattachments/2025/TBT/KOR/25_06131_00_x.pdf
Documents are available from the Ministry of Food and Drug Safety (MFDS) website: www.mfds.go.kr</t>
    </r>
  </si>
  <si>
    <t>National Standard of the P.R.C., Hydraulic fluids of L-HL、L-HM、L-HV、L-HS and L-HG type</t>
  </si>
  <si>
    <t>This document  specifies  the classification andmarking, technical requirements and test methods, inspection rules and marking, packaging, transportation and storage of hydraulic fluids (L-HL、L-HM、L-HM、L-HV、L-HS and L-HG)._x000D_
This document applies to hydraulic fluids for hydraulic systems of hydrostatic hydraulic.</t>
  </si>
  <si>
    <t>Hydraulic fluids （L-HL,L-HM,L-HV,L-HS and L-HG） (HS code(s): 271019; 271020); (ICS code(s): 75.120)</t>
  </si>
  <si>
    <t>271019 - Medium oils and preparations, of petroleum or bituminous minerals, not containing biodiesel, n.e.s.; 271020 - Petroleum oils and oils obtained from bituminous minerals (other than crude) and preparations n.e.s. or included, containing by weight 70 % or more of petroleum oils or of oils obtained from bituminous minerals, these oils being the basic constituents of the preparations, containing biodiesel (excl. waste oils)</t>
  </si>
  <si>
    <t>75.120 - Hydraulic fluids</t>
  </si>
  <si>
    <t>Prevention of deceptive practices and consumer protection (TBT); Protection of human health or safety (TBT)</t>
  </si>
  <si>
    <r>
      <rPr>
        <sz val="11"/>
        <rFont val="Calibri"/>
      </rPr>
      <t>https://members.wto.org/crnattachments/2025/TBT/CHN/25_06098_00_x.pdf</t>
    </r>
  </si>
  <si>
    <t>DEAS 105:2025, Roasted coffee beans and roasted ground coffee — Specification</t>
  </si>
  <si>
    <t>This Final Draft East African Standard specifies the requirements, sampling and test methods for roasted coffee beans and roasted ground coffee._x000D_
This standard also applies to decaffeinated roasted coffee beans and roasted ground coffee.</t>
  </si>
  <si>
    <t>090122 - Roasted, decaffeinated coffee; 090121 - Roasted coffee (excl. decaffeinated)</t>
  </si>
  <si>
    <r>
      <rPr>
        <sz val="11"/>
        <rFont val="Calibri"/>
      </rPr>
      <t>https://members.wto.org/crnattachments/2025/TBT/RWA/25_06106_00_e.pdf</t>
    </r>
  </si>
  <si>
    <t>National Standard of the P.R.C., Jewellery and precious metals—Regulation on fineness, designation and mark of precious metal alloys</t>
  </si>
  <si>
    <t>This document specifies the fineness, marking, and designation rules of precious metals in jewellery, describes the methods to determine the fineness of precious metals._x000D_
This document applies to precious metal jewellery and its components produced and sold within the territory of China. Precious metal ornaments can refer to this document for implementation.</t>
  </si>
  <si>
    <t>Precious metal alloys (HS code(s): 7113; 7114); (ICS code(s): 39.060)</t>
  </si>
  <si>
    <t>7113 - Articles of jewellery and parts thereof, of precious metal or of metal clad with precious metal (excl. articles &gt; 100 years old); 7114 - Articles of goldsmiths' or silversmiths' wares and parts thereof, of precious metal or of metal clad with precious metal (excl. jewellery, clocks, watches and parts thereof, musical instruments, arms, perfume atomizers and their atomizing heads, original sculptures, collectors' pieces and antiques)</t>
  </si>
  <si>
    <t>39.060 - Jewellery</t>
  </si>
  <si>
    <t>Consumer information, labelling (TBT); Prevention of deceptive practices and consumer protection (TBT); Quality requirements (TBT)</t>
  </si>
  <si>
    <r>
      <rPr>
        <sz val="11"/>
        <rFont val="Calibri"/>
      </rPr>
      <t>https://members.wto.org/crnattachments/2025/TBT/CHN/25_06097_00_x.pdf</t>
    </r>
  </si>
  <si>
    <t>Draft Commission Regulation (EU) …/… amending Annex XVII to Regulation (EC) No 1907/2006 of the European Parliament and of the Council as regards synthetic polymer microparticles </t>
  </si>
  <si>
    <t>This draft Regulation would amend entry 78 of Annex XVII to Regulation (EC) No 1907/2006 on synthetic polymer microparticles.Feedback from Member States and stakeholders highlighted that the current enacting terms of entry 78 do not accurately reflect the intention of the regulators (i) to derogate all medicinal products, including those used in clinical trials, (ii) to derogate uses for product and process-oriented research and development, and (iii) not to derogate synthetic polymer microparticles permanently incorporated in a solid matrix that is intended to be frequently removed and replaced.</t>
  </si>
  <si>
    <t>Products containing intentionally-added microplastics (particles with dimensions below 5 mm that are formed or coated by synthetic solid organic polymers which are insoluble and non-biodegradable). </t>
  </si>
  <si>
    <t>83.080 - Plastics</t>
  </si>
  <si>
    <t>Protection of the environment (TBT)</t>
  </si>
  <si>
    <r>
      <rPr>
        <sz val="11"/>
        <rFont val="Calibri"/>
      </rPr>
      <t>https://members.wto.org/crnattachments/2025/TBT/EEC/25_06123_00_e.pdf
https://members.wto.org/crnattachments/2025/TBT/EEC/25_06123_01_e.pdf</t>
    </r>
  </si>
  <si>
    <t>Draft COMMISSION REGULATION (EU) …/…of XXX amending Annex XVII to Regulation (EC) No 1907/2006 of the European Parliament and of the Council concerning the Registration, Evaluation, Authorisation and Restriction of Chemicals (REACH) as regards lead in ammunition and fishing tackle</t>
  </si>
  <si>
    <t xml:space="preserve">This draft Regulation intends to introduce a new entry to Annex XVII to Regulation (EC) No 1907/2006. It intends to restrict the use and, in certain cases, the placing on the market of ammunition and fishing tackle containing lead in a concentration equal to or greater than 1% by weight. It provides for several derogations, including for sports shooting in shooting ranges (conditional to the installation of measures for lead containment and recovery, for ranges where lead gunshot is used) or for uses that pose a limited risk to the environment or where suitable alternatives are not available (e.g. historical firearms, traditional marksmen festivals, bullets and lures containing copper or copper alloys, split shot, etc.). The application of the proposed Regulation is deferred for most of the uses and sectors concerned, in order to allow stakeholders sufficient time to comply with the new measures and transition to suitable alternatives. The proposed transitional periods range between 6 months (e.g. drop-in sinkers and fishing wires) and 10 years (e.g. centrefire bullets of calibre </t>
  </si>
  <si>
    <t>Ammunition and fishing tackle containing lead in concentration ≥ 1% w/w. </t>
  </si>
  <si>
    <t>9507 - Fishing rods, fish-hooks and other line fishing tackle n.e.s; fish landing nets, butterfly nets and similar nets; decoys and similar hunting or shooting requisites (excl. those of heading 9208 and 9705); 93 - ARMS AND AMMUNITION; PARTS AND ACCESSORIES THEREOF</t>
  </si>
  <si>
    <t>65.150 - Fishing and fish breeding; 95.060 - Weapons</t>
  </si>
  <si>
    <r>
      <rPr>
        <sz val="11"/>
        <rFont val="Calibri"/>
      </rPr>
      <t>https://members.wto.org/crnattachments/2025/TBT/EEC/25_06122_00_e.pdf
https://members.wto.org/crnattachments/2025/TBT/EEC/25_06122_01_e.pdf</t>
    </r>
  </si>
  <si>
    <t>National Standard of the P.R.C., Fire-resistant cable trunking</t>
  </si>
  <si>
    <t>This document specifies the classification and codes, specifications, models, general requirements, technical requirements, test methods, inspection rules, markings, packaging, transportation, and storage of fire-resistant cable trunking._x000D_
This document applies to the design, manufacturing, and quality inspection of fire-resistant cable trunking used in industrial and civil buildings for laying cables below 1kV.</t>
  </si>
  <si>
    <t>Fire-resistant cable trunking (HS code(s): 853890); (ICS code(s): 13.220.50)</t>
  </si>
  <si>
    <t>853890 - Parts suitable for use solely or principally with the apparatus of heading 8535, 8536 or 8537, n.e.s. (excl. boards, panels, consoles, desks, cabinets and other bases for the goods of heading 8537, not equipped with their apparatus)</t>
  </si>
  <si>
    <t>13.220.50 - Fire-resistance of building materials and elements</t>
  </si>
  <si>
    <t>Prevention of deceptive practices and consumer protection (TBT); Protection of human health or safety (TBT); Protection of animal or plant life or health (TBT); Protection of the environment (TBT); Quality requirements (TBT)</t>
  </si>
  <si>
    <r>
      <rPr>
        <sz val="11"/>
        <rFont val="Calibri"/>
      </rPr>
      <t>https://members.wto.org/crnattachments/2025/TBT/CHN/25_06096_00_x.pdf</t>
    </r>
  </si>
  <si>
    <t>National Standard of the P.R.C., General technical requirement for fire fighting fan</t>
  </si>
  <si>
    <t>This document specifies the terms and definitions, classification and codes, specifications, models, materials and accessories, technical requirements, test methods, and inspection rules for fire fighting fans._x000D_
This document applies to the design, production, manufacturing, and inspection of fire positive pressure air supply fans and fire exhaust fume fans.</t>
  </si>
  <si>
    <t>Fire fighting fan (HS code(s): 841459); (ICS code(s): 13.220.50)</t>
  </si>
  <si>
    <t>841459 - Fans (excl. table, floor, wall, window, ceiling or roof fans, with a self-contained electric motor of an output &lt;= 125 W)</t>
  </si>
  <si>
    <r>
      <rPr>
        <sz val="11"/>
        <rFont val="Calibri"/>
      </rPr>
      <t>https://members.wto.org/crnattachments/2025/TBT/CHN/25_06095_00_x.pdf</t>
    </r>
  </si>
  <si>
    <t>Revision of the Order for Enforcement of the Act on the Regulation of Manufacture and Evaluation of Chemical Substances</t>
  </si>
  <si>
    <t>Based on Article 17 and 22 of the Act on the Regulation of Manufacture and Evaluation of Chemical Substances (hereinafter referred to as the “Act”), the following will be designated as Class I Specified Chemical Substances which need authorization to be manufactured or imported.Perfluoro (hexane-1-sulfonic acid) (PFHxS)-related compoundsBased on Article 24 of the Act, the following will be designated as products prohibited from being imported when PFHxS-related compounds are used in them.1. Water-repellent textiles and oil-repellent textiles2. Etching agents used for metal processing3. Etchants used in the manufacture of semiconductors4. Surface treatment agents for plating or such preparation additives5. Antireflection agents used in semiconductor manufacturing6. Resists for semiconductors7. Water repellent, oil repellent and fabric protection agents8. Fire extinguishers, fire-extinguishing agents, and fire-extinguishing foam9. Water-repellent clothes and oil-repellent clothes10. Water-repellent floor coverings and oil-repellent floor coverings</t>
  </si>
  <si>
    <t>The following chemical substances・Perfluoro (hexane-1-sulfonic acid) (PFHxS)-related compoundsThe following products in which PFHxS-related compounds are used1. Water-repellent textiles and oil-repellent textiles2. Etching agents used for metal processing3. Etchants used in the manufacture of semiconductors4. Surface treatment agents for plating or such preparation additives5. Antireflection agents used in semiconductor manufacturing6. Resists for semiconductors7. Water repellent, oil repellent and fabric protection agents8. Fire extinguishers, fire-extinguishing agents, and fire-extinguishing foam9. Water-repellent clothes and oil-repellent clothes10. Water-repellent floor coverings and oil-repellent floor coverings</t>
  </si>
  <si>
    <t>2904 - Sulphonated, nitrated or nitrosated derivatives of hydrocarbons, whether or not halogenated</t>
  </si>
  <si>
    <r>
      <rPr>
        <sz val="11"/>
        <rFont val="Calibri"/>
      </rPr>
      <t>https://members.wto.org/crnattachments/2025/TBT/JPN/25_06105_00_e.pdf</t>
    </r>
  </si>
  <si>
    <t>United Kingdom</t>
  </si>
  <si>
    <t>The Deposit Scheme for Drinks Containers (Wales) Regulations 2026</t>
  </si>
  <si>
    <t>This legislation will set out to establish a Deposit Return Scheme (DRS) for drinks containers where consumers are charged a deposit up-front when they buy a drink in a container that is in-scope of the scheme. The deposit can then be redeemed when the empty container is returned to a designated return point. The DRS in Wales will cover containers made from Polyethylene Terephthalate (PET) plastic, glass, aluminium and steel from 150ml, up to 3 litres and will cover both single-use and reusable containers.There will be a phased approach for the gradual introduction of reuse and transitional arrangements to avoid disruption and the need for different labelling or changes to production and distribution systems.</t>
  </si>
  <si>
    <t>7310211900 (cans for drinks) and 392330 (plastic drinks bottles)</t>
  </si>
  <si>
    <t>392330 - Carboys, bottles, flasks and similar articles for the conveyance or packaging of goods, of plastics; 731021 - Cans of iron or steel, of a capacity of &lt; 50 l, which are to be closed by soldering or crimping (excl. containers for compressed or liquefied gas)</t>
  </si>
  <si>
    <t>55.100 - Bottles. Pots. Jars; 55.120 - Cans. Tins. Tubes</t>
  </si>
  <si>
    <r>
      <rPr>
        <sz val="11"/>
        <rFont val="Calibri"/>
      </rPr>
      <t>https://members.wto.org/crnattachments/2025/TBT/GBR/25_06088_00_e.pdf</t>
    </r>
  </si>
  <si>
    <t>Reconsideration of the Greenhouse Gas Reporting Program</t>
  </si>
  <si>
    <t xml:space="preserve">Proposed rule - The U.S. Environmental Protection Agency (EPA) is proposing to amend the Greenhouse Gas Reporting Program (GHGRP) to remove program obligations for most source categories, including the distribution segment of the petroleum and natural gas systems source category (subpart W--Petroleum and Natural Gas Systems), and suspend program obligations for the remaining subpart W segments until reporting year 2034. _x000D_
</t>
  </si>
  <si>
    <t>Greenhouse Gas Reporting; Maintenance services. Facilities management (ICS code(s): 03.080.10); Air quality (ICS code(s): 13.040)</t>
  </si>
  <si>
    <t>03.080.10 - Maintenance services. Facilities management; 13.040 - Air quality</t>
  </si>
  <si>
    <t>Cost saving and productivity enhancement (TBT)</t>
  </si>
  <si>
    <r>
      <rPr>
        <sz val="11"/>
        <rFont val="Calibri"/>
      </rPr>
      <t>https://members.wto.org/crnattachments/2025/TBT/USA/25_06094_00_e.pdf</t>
    </r>
  </si>
  <si>
    <t>Revision of Seven U.S. Grade Standards for Canned Tomato Products</t>
  </si>
  <si>
    <t>Notice and request for comments - The Agricultural Marketing Service (AMS) proposes to revise seven U.S. grade standards for canned tomato products. AMS is proposing to update the color sections in the grade standards, replace the two-term grading system (dual-nomenclature) with a single term, and make editorial changes. AMS is also proposing to change the spelling of “catsup” to the more commonly used term “ketchup.”</t>
  </si>
  <si>
    <t>Canned tomato products; Quality (ICS code(s): 03.120); Fruits. Vegetables (ICS code(s): 67.080)</t>
  </si>
  <si>
    <t>03.120 - Quality; 67.080 - Fruits. Vegetables</t>
  </si>
  <si>
    <r>
      <rPr>
        <sz val="11"/>
        <rFont val="Calibri"/>
      </rPr>
      <t>https://members.wto.org/crnattachments/2025/TBT/USA/25_06074_00_e.pdf</t>
    </r>
  </si>
  <si>
    <t>Proposal for Legal Inspection Requirements for Hand-held Electric tools</t>
  </si>
  <si>
    <t>In view of the growing prevalence of rechargeable hand-held tools and their increasing use by consumers, concerns have arisen regarding product safety due to the potential risks posed by substandard lithium batteries. Furthermore, updated safety and electromagnetic compatibility (EMC) standards for hand-held electric tools have been officially promulgated. To ensure the electrical and lithium battery safety of these products and to safeguard consumer use, it is proposed that rechargeable hand-held electric tools be included within the scope of mandatory inspection, along with an update to the applicable inspection standards. The Conformity Assessment Procedures will remain unchanged.</t>
  </si>
  <si>
    <t>Electro-mechanical tools for working in the hand, with self-contained electric motor (excl. saws and drills) (HS code(s): 846729)Saws for working in the hand, with self-contained electric motor (HS code(s): 846722)Drills of all kinds for working in the hand, with self-contained electric motor (HS code(s): 846721)</t>
  </si>
  <si>
    <t>846721 - Drills of all kinds for working in the hand, with self-contained electric motor; 846722 - Saws for working in the hand, with self-contained electric motor; 846729 - Electromechanical tools for working in the hand, with self-contained electric motor (excl. saws and drills)</t>
  </si>
  <si>
    <t>25.100.30 - Drills, countersinks, reamers; 25.100.40 - Saws; 25.140 - Hand-held tools</t>
  </si>
  <si>
    <r>
      <rPr>
        <sz val="11"/>
        <rFont val="Calibri"/>
      </rPr>
      <t>https://members.wto.org/crnattachments/2025/TBT/TPKM/25_06075_00_e.pdf
https://members.wto.org/crnattachments/2025/TBT/TPKM/25_06075_00_x.pdf</t>
    </r>
  </si>
  <si>
    <t>Peru</t>
  </si>
  <si>
    <t>Reglamento técnico sobre etiquetado de baldosas cerámicas para revestimientos de pisos y paredes interiores y/o exteriores</t>
  </si>
  <si>
    <t>El proyecto de reglamento técnico tiene por objeto establecer la información mínima que debe ser incluida en el etiquetado aplicable a las baldosas cerámicas elaboradas por los métodos de extrusión y de prensado en seco para revestimientos de pisos y paredes interiores y/o exteriores que se fabriquen en el país, importen, distribuyan o comercialicen para consumo interno.</t>
  </si>
  <si>
    <t>CódigoDesignación de la Mercancía69.07Placas y baldosas, de cerámica, para pavimentación o revestimiento; cubos, dados y artículos similares, de cerámica, para mosaicos, incluso con soporte; piezas de acabado de cerámica.-     Placas y baldosas, para pavimentación o revestimiento, excepto las de las subpartidas 6907.30 y 6907.40:6907.21.00.00-     -    Con un coeficiente de absorción de agua inferior o igual al 0,5 % en peso [Solo: Baldosas cerámicas para revestimientos de pisos y paredes interiores y/o exteriores].6907.22.00.00-     -    Con un coeficiente de absorción de agua superior al 0,5 % pero inferior o igual a 10 % en peso [Solo: Baldosas cerámicas para revestimientos de pisos y paredes interiores y/o exteriores].6907.23.00.00-      -   Con un coeficiente de absorción de agua superior al 10 % en peso [Solo: Baldosas cerámicas para revestimientos de pisos y paredes interiores y/o exteriores].</t>
  </si>
  <si>
    <t>6907 - Ceramic flags and paving, hearth or wall tiles; ceramic mosaic cubes and the like, whether or not on a backing (excl. of siliceous fossil meals or similar siliceous earths, refractory goods, tiles specially adapted as table mats, ornamental articles and tiles specifically manufactured for stoves); 690721 - Ceramic flags and paving, hearth or wall tiles, of a water absorption coefficient by weight &lt;= 0,5 % (excl. refractory, mosaic cubes and finishing ceramics); 690722 - Ceramic flags and paving, hearth or wall tiles, of a water absorption coefficient by weight &gt; 0,5 % but &lt;= 10 % (excl. refractory, mosaic cubes and finishing ceramics); 690723 - Ceramic flags and paving, hearth or wall tiles, of a water absorption coefficient by weight &gt; 10 % (excl. refractory, mosaic cubes and finishing ceramics)</t>
  </si>
  <si>
    <t>91.100.23 - Ceramic tiles; 91.100.25 - Terracotta building products</t>
  </si>
  <si>
    <r>
      <rPr>
        <sz val="11"/>
        <rFont val="Calibri"/>
      </rPr>
      <t>https://members.wto.org/crnattachments/2025/TBT/PER/25_06061_00_s.pdf</t>
    </r>
  </si>
  <si>
    <t>Proposed Modification to the List of Appropriate NRTL Program 
Test Standards and the Scope of Recognition of Several NRTLs</t>
  </si>
  <si>
    <t>Notice - In this notice, the Occupational Safety and Health Administration (OSHA) proposes to: (1) delete test standards 
from the Nationally Recognized Testing Laboratories (NRTL) Program's 
list of appropriate test standards; and (2) modify the scope of 
recognition of several NRTLs.</t>
  </si>
  <si>
    <t>Product safety testing and certification services; Services (ICS code(s): 03.080); Quality (ICS code(s): 03.120); Occupational safety. Industrial hygiene (ICS code(s): 13.100); Test conditions and procedures in general (ICS code(s): 19.020); Electrical and electronic testing (ICS code(s): 19.080); Electrical engineering in general (ICS code(s): 29.020); Electrical equipment for working in special conditions (ICS code(s): 29.260)</t>
  </si>
  <si>
    <t>03.080 - Services; 03.120 - Quality; 13.100 - Occupational safety. Industrial hygiene; 19.020 - Test conditions and procedures in general; 19.080 - Electrical and electronic testing; 29.020 - Electrical engineering in general; 29.260 - Electrical equipment for working in special conditions</t>
  </si>
  <si>
    <t>Protection of human health or safety (TBT); Quality requirements (TBT)</t>
  </si>
  <si>
    <r>
      <rPr>
        <sz val="11"/>
        <rFont val="Calibri"/>
      </rPr>
      <t>https://members.wto.org/crnattachments/2025/TBT/USA/25_06073_00_e.pdf</t>
    </r>
  </si>
  <si>
    <t>Adoption of standard ETSI EN 301 893 V2.2.1 (2024-11), (1 page, available in English and French)</t>
  </si>
  <si>
    <t>Notice is hereby given by the Ministry of Innovation, Science and Economic Development Canada has release a consultation on the adoption of the following standard:ETSI EN 301 893 V2.2.1 (2024-11) - 5 GHz WAS/RLAN; Harmonised Standard for access to radio spectrum</t>
  </si>
  <si>
    <t>Radiocommunications (ICS 33.060)</t>
  </si>
  <si>
    <r>
      <rPr>
        <sz val="11"/>
        <rFont val="Calibri"/>
      </rPr>
      <t>https://ised-isde.canada.ca/site/certification-engineering-bureau/en/node/180</t>
    </r>
  </si>
  <si>
    <t>DEAS 1279: 2025, Metal roofing tiles - Specification, First Edition  </t>
  </si>
  <si>
    <t>This Draft East African Standard specifies requirements, sampling, inspection and test methods for granulated metal roofing tiles, coated or uncoated, supplied in the form of carbon steel sheets or aluminium alloy sheets (each comprising a series of simulated tile units) and for trim sections designed for use in conjunction with tile units of the same material and of appropriate profile.</t>
  </si>
  <si>
    <t>Flat-rolled products of iron or non-alloy steel, of a width of &gt;= 600 mm, hot-rolled or cold-rolled "cold-reduced", electrolytically plated or coated with zinc (HS code(s): 721030); Flat-rolled products of iron or non-alloy steel, of a width of &gt;= 600 mm, hot-rolled or cold-rolled "cold-reduced", plated or coated with aluminium-zinc alloys (HS code(s): 721061); Flat-rolled products of iron or non-alloy steel, of a width of &gt;= 600 mm, hot-rolled or cold-rolled "cold-reduced", clad, plated or coated (excl. tinned, plated or coated with lead, zinc, chromium oxides, chromium and chromium oxides, or aluminium, painted, varnished or coated with plastics) (HS code(s): 721090); Other construction materials (ICS code(s): 91.100.99)</t>
  </si>
  <si>
    <t>721090 - Flat-rolled products of iron or non-alloy steel, of a width of &gt;= 600 mm, hot-rolled or cold-rolled "cold-reduced", clad, plated or coated (excl. tinned, plated or coated with lead, zinc, chromium oxides, chromium and chromium oxides, or aluminium, painted, varnished or coated with plastics); 721061 - Flat-rolled products of iron or non-alloy steel, of a width of &gt;= 600 mm, hot-rolled or cold-rolled "cold-reduced", plated or coated with aluminium-zinc alloys; 721030 - Flat-rolled products of iron or non-alloy steel, of a width of &gt;= 600 mm, hot-rolled or cold-rolled "cold-reduced", electrolytically plated or coated with zinc</t>
  </si>
  <si>
    <t>91.100.99 - Other construction materials</t>
  </si>
  <si>
    <t>Consumer information, labelling (TBT); Prevention of deceptive practices and consumer protection (TBT); Quality requirements (TBT); Harmonization (TBT); Reducing trade barriers and facilitating trade (TBT); Cost saving and productivity enhancement (TBT)</t>
  </si>
  <si>
    <r>
      <rPr>
        <sz val="11"/>
        <rFont val="Calibri"/>
      </rPr>
      <t>https://members.wto.org/crnattachments/2025/TBT/TZA/25_06025_00_e.pdf</t>
    </r>
  </si>
  <si>
    <t>DEAS 1278: 2025, Steel refuse bins -Specification, First Edition</t>
  </si>
  <si>
    <t>This Draft East African Standard specifies requirements, sampling and test methods for steel refuse bins with removable lids and maximum capacity of 85 L.</t>
  </si>
  <si>
    <t xml:space="preserve">Tanks, casks, drums, cans, boxes and similar containers, of iron or steel, for any material "other than compressed or liquefied gas", of a capacity of </t>
  </si>
  <si>
    <t>7310 - Tanks, casks, drums, cans, boxes and similar containers, of iron or steel, for any material "other than compressed or liquefied gas", of a capacity of &lt;= 300 l, not fitted with mechanical or thermal equipment, whether or not lined or heat-insulated, n.e.s.</t>
  </si>
  <si>
    <t>77.140.01 - Iron and steel products in general</t>
  </si>
  <si>
    <r>
      <rPr>
        <sz val="11"/>
        <rFont val="Calibri"/>
      </rPr>
      <t>https://members.wto.org/crnattachments/2025/TBT/TZA/25_06020_00_e.pdf</t>
    </r>
  </si>
  <si>
    <t>List of Per- and Polyfluoroalkyl Substances and Related Management Measures</t>
  </si>
  <si>
    <t>The Ministry of Environment announced the draft of "List of Per- and Polyfluoroalkyl Substances and Related Management Measures” on 5 August 2025._x000D_
Per- and polyfluoroalkyl substances (PFAS) are considered potential threats to the environment and human health, as they may persist or transform into long-lasting substances, leading to environmental contamination. A total of 269 PFAS have been proposed for designation as “concerned chemical substances” under Article 24, Paragraph 2 of the “Toxic and Concerned Chemical Substances Control Act". The management measures for PFAS are intended to ensure the traceability of chemicals and transmission of information within the supply chain, without imposing restrictions on their intended uses. Highlights of the announcement are as follows:PFAAs, precursors, and related PFAS: At handling concentrations of 0.1% or above, manufacturers, importers, sellers, users, and storage operators must obtain approval documents, maintain monthly records and submit quarterly reports, and properly label the chemicals.Gaseous and polymeric PFAS: At handling concentrations of 30% or above, manufacturers and importers are required to obtain approval documents, maintain monthly records and submit quarterly reports, and properly label the chemicals. For concentrations between 0.1% and less than 30%, only labeling is required.</t>
  </si>
  <si>
    <t>ORGANIC CHEMICALS (HS code(s): 29); PHOTOGRAPHIC OR CINEMATOGRAPHIC GOODS (HS code(s): 37)</t>
  </si>
  <si>
    <t>29 - ORGANIC CHEMICALS; 37 - PHOTOGRAPHIC OR CINEMATOGRAPHIC GOODS; 39 - PLASTICS AND ARTICLES THEREOF; 40 - RUBBER AND ARTICLES THEREOF</t>
  </si>
  <si>
    <t>25 - Manufacturing engineering; 71 - Chemical technology</t>
  </si>
  <si>
    <r>
      <rPr>
        <sz val="11"/>
        <rFont val="Calibri"/>
      </rPr>
      <t>https://members.wto.org/crnattachments/2025/TBT/TPKM/25_05995_00_e.pdf
https://members.wto.org/crnattachments/2025/TBT/TPKM/25_05995_00_x.pdf</t>
    </r>
  </si>
  <si>
    <t>DEAS 1280: 2025, Steel framing members for gypsum board systems - Specification, First Edition</t>
  </si>
  <si>
    <t>This Draft East African Standard specifies requirements, sampling, inspection and test methods for steel framing members used in interior construction assemblies for gypsum panel products.</t>
  </si>
  <si>
    <t>Angles, shapes and sections, of iron or non-alloy steel, not further worked than cold-formed or cold-finished (excl. profiled sheet) (HS code(s): 721669); Structures and parts of structures, of iron or steel, n.e.s. (excl. bridges and bridge-sections, towers and lattice masts, doors and windows and their frames, thresholds for doors, props and similar equipment for scaffolding, shuttering, propping or pit-propping) (HS code(s): 730890); Iron and steel products in general (ICS code(s): 77.140.01)</t>
  </si>
  <si>
    <t>721669 - Angles, shapes and sections, of iron or non-alloy steel, not further worked than cold-formed or cold-finished (excl. profiled sheet); 730890 - Structures and parts of structures, of iron or steel, n.e.s. (excl. bridges and bridge-sections, towers and lattice masts, doors and windows and their frames, thresholds for doors, props and similar equipment for scaffolding, shuttering, propping or pit-propping)</t>
  </si>
  <si>
    <r>
      <rPr>
        <sz val="11"/>
        <rFont val="Calibri"/>
      </rPr>
      <t>https://members.wto.org/crnattachments/2025/TBT/TZA/25_06030_00_e.pdf</t>
    </r>
  </si>
  <si>
    <t>DEAS 134: 2025, Cold formed structural steel sections - Specification, Fourth Edition</t>
  </si>
  <si>
    <t>This Draft East African Standard specifies requirements and sectional properties of cold formed structural steel sections of thickness of 1 mm to 8 mm for use in structural and general engineering applications.</t>
  </si>
  <si>
    <t>- Other: (HS code(s): 72169); Steel pipes and tubes for specific use (ICS code(s): 77.140.75)</t>
  </si>
  <si>
    <t>72169 - - Other:</t>
  </si>
  <si>
    <t>77.140.75 - Steel pipes and tubes for specific use</t>
  </si>
  <si>
    <r>
      <rPr>
        <sz val="11"/>
        <rFont val="Calibri"/>
      </rPr>
      <t>https://members.wto.org/crnattachments/2025/TBT/TZA/25_06010_00_e.pdf</t>
    </r>
  </si>
  <si>
    <t>Consultation on SRSP-300-Gen, issue 2 (9 and 13 pages, available in English and French) and Consultation on SRSP-301.7, Issue 5 (9 and 11 pages , available in English and French)</t>
  </si>
  <si>
    <t>Notice is hereby given by the Ministry of Innovation, Science and Economic Development Canada has amended the following standardsSRSP-300-Gen, issue 2, General Technical Requirements for Fixed Radio Systems Operating in Frequency Bands above 960 MHzSRSP-301.7, Issue 5 , Technical Requirements for Fixed Radio Systems Operating in the Bands 1700-1710 MHz and 1780-1850 MHz</t>
  </si>
  <si>
    <r>
      <rPr>
        <sz val="11"/>
        <rFont val="Calibri"/>
      </rPr>
      <t>https://members.wto.org/crnattachments/2025/TBT/CAN/25_06001_00_e.pdf
https://members.wto.org/crnattachments/2025/TBT/CAN/25_06001_01_e.pdf</t>
    </r>
  </si>
  <si>
    <t>Korean National Police Agency Standard for Alcohol Ignition Interlock Devices</t>
  </si>
  <si>
    <t>This document establishes standards for the performance, function, installation, registration, testing, inspection, and calibrationof alcohol ignition interlock devices.The purpose is to prevent drunk driving by ensuring the installation of products with verified performance and functionality, and to provide clear information to sellers, buyers, and users.(Note: This standard is based on the European Union's alcohol interlock standard, EN 50436-1.)</t>
  </si>
  <si>
    <t>(HS code(s): 9027) Chemical Analysis Instrument (Alcohol Gas Analyzer)</t>
  </si>
  <si>
    <t>9027 - Instruments and apparatus for physical or chemical analysis, e.g. polarimeters, refractometers, spectrometers, gas or smoke analysis apparatus; instruments and apparatus for measuring or checking viscosity, porosity, expansion, surface tension or the like; instruments and apparatus for measuring or checking quantities of heat, sound or light, incl. exposure meters; microtomes</t>
  </si>
  <si>
    <r>
      <rPr>
        <sz val="11"/>
        <rFont val="Calibri"/>
      </rPr>
      <t>https://members.wto.org/crnattachments/2025/TBT/KOR/25_05996_00_x.pdf
https://members.wto.org/crnattachments/2025/TBT/KOR/25_05996_01_x.pdf</t>
    </r>
  </si>
  <si>
    <t>DEAS 1281: 2025, Door locks and latches - Specification, First Edition</t>
  </si>
  <si>
    <t>This Draft East Africa Standard specifies requirements, test methods and sampling of mortise locks and latches, rim locks and latches, and the associated lock and latch furniture. It covers the requirements for the materials, essential dimensions, finish, and performance for mortise locks and latches, rim locks and latches, and the associated lock and latch furniture.</t>
  </si>
  <si>
    <t>Locks of base metal (excl. padlocks and locks for motor vehicles or furniture) (HS code(s): 830140); Iron and steel castings (ICS code(s): 77.140.80)</t>
  </si>
  <si>
    <t>830140 - Locks of base metal (excl. padlocks and locks for motor vehicles or furniture)</t>
  </si>
  <si>
    <t>77.140.80 - Iron and steel castings</t>
  </si>
  <si>
    <r>
      <rPr>
        <sz val="11"/>
        <rFont val="Calibri"/>
      </rPr>
      <t>https://members.wto.org/crnattachments/2025/TBT/TZA/25_06035_00_e.pdf</t>
    </r>
  </si>
  <si>
    <t>DEAS 1282: 2025, Grinding media - Balls specification, First Edition</t>
  </si>
  <si>
    <t>This Draft East African Standard covers the requirements, sampling and test methods for grinding media made of steel and cast iron including forged steel balls and cast balls used for raw materials and materials grinding in ball mills for mining, power plants, cement plants and other materials in grinding mills. This standard does not apply for ceramic grinding media.</t>
  </si>
  <si>
    <t>Grinding balls and similar articles for mills, cast (excl. such articles of non-malleable cast iron) (HS code(s): 732591); Iron and steel castings (ICS code(s): 77.140.80)</t>
  </si>
  <si>
    <t>732591 - Grinding balls and similar articles for mills, cast (excl. such articles of non-malleable cast iron)</t>
  </si>
  <si>
    <r>
      <rPr>
        <sz val="11"/>
        <rFont val="Calibri"/>
      </rPr>
      <t>https://members.wto.org/crnattachments/2025/TBT/TZA/25_06040_00_e.pdf</t>
    </r>
  </si>
  <si>
    <t>Spain</t>
  </si>
  <si>
    <t>Proyecto de Real Decreto por el que se regula el etiquetado accesible de productos de consumo.</t>
  </si>
  <si>
    <t>El presente reglamento contiene disposiciones a nivel de etiquetado de productos de consumo. Las previsiones contenidas en el presente real decreto se aplicarán a los bienes y productos de consumo de especial relevancia para la protección de la seguridad, integridad y calidad de vida de las personas con discapacidad incluidos en el Anexo de esta norma que se comercialicen en España, con independencia del lugar o canal de puesta a disposición de la persona consumidora o usuaria final, quedando fuera del ámbito de aplicación los productos de uso exclusivamente industrial o profesional, así como la venta de productos a granel, de productos que no tengan envase o de productos envasados en punto de venta o a petición de la clientela.</t>
  </si>
  <si>
    <t>Productos cosméticos, según la definición dada en el Reglamento (CE) 1223/2009 del Parlamento Europeo y del Consejo de 30 de noviembre de 2009 sobre los productos cosméticos y de cuidado personal, en lo que resulte aplicable del Real Decreto 1599/1997, de 17 de octubre, sobre productos cosméticos._x000D_
Sustancias y mezclas peligrosas de acuerdo con el Anexo I del Reglamento (CE) No 1272/2008, del Parlamento Europeo y del Consejo, de 16 de diciembre de 2008, sobre clasificación, etiquetado y envasado de sustancias y mezclas, y por el que se modifican y derogan las Directivas 67/548/CEE y 1999/45/CE y se modifica el Reglamento (CE) no 1907/2006._x000D_
Productos alimenticios, tal como vienen definidos en el Reglamento (CE) nº 178/2002 del Parlamento Europeo y del Consejo, de 28 de enero de 2002, por el que se establecen los principios y los requisitos generales de la legislación alimentaria, se crea la Autoridad Europea de Seguridad Alimentaria y se fijan procedimientos relativos a la seguridad alimentaria._x000D_
Productos alimenticios que contengan uno o varios de los ingredientes o coadyuvantes tecnológicos que figuran en el anexo II del Reglamento (UE) no 1169/2011 del Parlamento Europeo y del Consejo, de 25 de octubre de 2011, sobre la información alimentaria facilitada al consumidor y por el que se modifican los Reglamentos (CE) no 1924/2006 y (CE) no 1925/2006 del Parlamento Europeo y del Consejo, y por el que se derogan la Directiva 87/250/CEE de la Comisión, la Directiva 90/496/CEE del Consejo, la Directiva 1999/10/CE de la Comisión, la Directiva 2000/13/CE del Parlamento Europeo y del Consejo, las Directivas 2002/67/CE, y 2008/5/CE de la Comisión, y el Reglamento (CE) no 608/2004 de la Comisión, o derive de una sustancia o producto que figure en dicho anexo que cause alergias o intolerancias y se utilice en la fabricación o la elaboración del producto alimenticio y siga estando presente en el producto acabado, aunque sea en una forma modificada.</t>
  </si>
  <si>
    <t>33 - ESSENTIAL OILS AND RESINOIDS; PERFUMERY, COSMETIC OR TOILET PREPARATIONS</t>
  </si>
  <si>
    <t>Consumer information, labelling (TBT); Protection of human health or safety (TBT)</t>
  </si>
  <si>
    <r>
      <rPr>
        <sz val="11"/>
        <rFont val="Calibri"/>
      </rPr>
      <t>https://members.wto.org/crnattachments/2025/TBT/ESP/25_05997_00_s.pdf</t>
    </r>
  </si>
  <si>
    <t>DEAS 1277: 2025, Rectangular pressed steel tanks - Specification, First Edition</t>
  </si>
  <si>
    <t>This Draft East African Standard specifies requirements, sampling and test methods for materials, fabrication, erection and supply of rectangular pressed steel tanks used for the storage of cold water, hot water and certain other liquids under pressure not greater than the static head corresponding to the depth of the tank.</t>
  </si>
  <si>
    <t>Reservoirs, tanks, vats and similar containers for any material (other than compressed or liquefied gas), of iron or steel, of a capacity exceeding 300 l, whether or not lined or heat-insulated, but not fitted with mechanical or thermal equipment. (HS code(s): 7309); Iron and steel products in general (ICS code(s): 77.140.01)</t>
  </si>
  <si>
    <t>7309 - Reservoirs, tanks, vats and similar containers for any material (other than compressed or liquefied gas), of iron or steel, of a capacity exceeding 300 l, whether or not lined or heat-insulated, but not fitted with mechanical or thermal equipment.</t>
  </si>
  <si>
    <r>
      <rPr>
        <sz val="11"/>
        <rFont val="Calibri"/>
      </rPr>
      <t>https://members.wto.org/crnattachments/2025/TBT/TZA/25_06015_00_e.pdf</t>
    </r>
  </si>
  <si>
    <t>Chile</t>
  </si>
  <si>
    <t>Propuesta de Modificación del Decreto N°102, de 2019, del Ministerio de Transportes y Telecomunicaciones (bcn.cl/leychile/navegar?i=1162453</t>
  </si>
  <si>
    <t>El Ministerio de Transportes y Telecomunicaciones ha considerado necesario modificar el Decreto N° 102, de 2019, del Ministerio de Transportes y Telecomunicaciones, en el sentido de:Incorpora nueva certificación de ciclos con motor eléctrico auxiliar, junto con la certificación de sus baterías.Dispone la vigencia de las normas internacionales.Incorpora nuevas alternativas de certificación para cascos, asociadas a usos deportivos y de vehículos eléctricos.</t>
  </si>
  <si>
    <t>Ciclos con motor eléctrico, Cascos para ciclos.</t>
  </si>
  <si>
    <t>650610 - Safety headgear, whether or not lined or trimmed; 871160 - Motorcycles, incl. mopeds, and cycles fitted with an auxiliary motor, with electric motor for propulsion</t>
  </si>
  <si>
    <t>13.340.20 - Head protective equipment; 43.120 - Electric road vehicles; 43.150 - Cycles</t>
  </si>
  <si>
    <r>
      <rPr>
        <sz val="11"/>
        <rFont val="Calibri"/>
      </rPr>
      <t xml:space="preserve">https://members.wto.org/crnattachments/2025/TBT/CHL/25_05955_00_s.pdf
</t>
    </r>
  </si>
  <si>
    <t>National Standard of the P.R.C., Push-bar emergency exit locks</t>
  </si>
  <si>
    <t>This document specifies the terms and definitions, classification, codes and models,  technical requirements, test methods, inspection rules, marking, user manuals, packaging, transportation, and storage of Push-bar emergency exit locks._x000D_
This document applies to the design, manufacturing, and quality inspection of Push-bar emergency exit locks installed on evacuating gate.</t>
  </si>
  <si>
    <t>Push-bar emergency exit locks (HS code(s): 830140); (ICS code(s): 13.220.50)</t>
  </si>
  <si>
    <r>
      <rPr>
        <sz val="11"/>
        <rFont val="Calibri"/>
      </rPr>
      <t>https://members.wto.org/crnattachments/2025/TBT/CHN/25_06047_00_x.pdf</t>
    </r>
  </si>
  <si>
    <t>National Standard of the P.R.C., Vapor exhaust &amp; fire resisting check damper</t>
  </si>
  <si>
    <t>This document specifies the terms and definitions, classification, codes and models, materials, structure, appearance and tolerances, technical requirements, test methods, inspection rules, marking, packaging, storage, transportation, user manuals, and storage of Vapor exhaust &amp; fire resisting check damper._x000D_
This document applies to the design, manufacturing, and inspection of check damper products installed on centralized smoke exhaust ducts in kitchens and centralized exhaust ducts in bathrooms within buildings.</t>
  </si>
  <si>
    <t>Vapor exhaust &amp; fire resisting check damper (HS code(s): 848130); (ICS code(s): 13.220.50)</t>
  </si>
  <si>
    <t>848130 - Check "non-return" valves for pipes, boiler shells, tanks, vats or the like</t>
  </si>
  <si>
    <r>
      <rPr>
        <sz val="11"/>
        <rFont val="Calibri"/>
      </rPr>
      <t>https://members.wto.org/crnattachments/2025/TBT/CHN/25_06046_00_x.pdf</t>
    </r>
  </si>
  <si>
    <t>Revising U.S. Standards for Grades of Lemons</t>
  </si>
  <si>
    <t xml:space="preserve">Notification and request for comments - The Agricultural Marketing Service (AMS) of the Department of Agriculture (USDA) proposes to revise the U.S. Standards for Grades of Lemons by adding the term “seedless lemons.”  In addition, AMS proposes to incorporate marking requirements for lemons meeting the seedless definition. _x000D_
</t>
  </si>
  <si>
    <t>Lemons; Quality (ICS code(s): 03.120); Fruits. Vegetables (ICS code(s): 67.080)</t>
  </si>
  <si>
    <r>
      <rPr>
        <sz val="11"/>
        <rFont val="Calibri"/>
      </rPr>
      <t>https://members.wto.org/crnattachments/2025/TBT/USA/25_06002_00_e.pdf</t>
    </r>
  </si>
  <si>
    <t>730890 - Structures and parts of structures, of iron or steel, n.e.s. (excl. bridges and bridge-sections, towers and lattice masts, doors and windows and their frames, thresholds for doors, props and similar equipment for scaffolding, shuttering, propping or pit-propping); 721669 - Angles, shapes and sections, of iron or non-alloy steel, not further worked than cold-formed or cold-finished (excl. profiled sheet)</t>
  </si>
  <si>
    <t>721030 - Flat-rolled products of iron or non-alloy steel, of a width of &gt;= 600 mm, hot-rolled or cold-rolled "cold-reduced", electrolytically plated or coated with zinc; 721061 - Flat-rolled products of iron or non-alloy steel, of a width of &gt;= 600 mm, hot-rolled or cold-rolled "cold-reduced", plated or coated with aluminium-zinc alloys; 721090 - Flat-rolled products of iron or non-alloy steel, of a width of &gt;= 600 mm, hot-rolled or cold-rolled "cold-reduced", clad, plated or coated (excl. tinned, plated or coated with lead, zinc, chromium oxides, chromium and chromium oxides, or aluminium, painted, varnished or coated with plastics)</t>
  </si>
  <si>
    <t>National Standard of the P.R.C., General rules for preparation of chemicals safety label</t>
  </si>
  <si>
    <t>This document specifies the terms and definitions, label content, preparation, and use of chemicals safety labels. _x000D_
This document applies to the preparation, production, and use of chemicals safety labels.</t>
  </si>
  <si>
    <t>Chemicals (HS code(s): 25; 27; 28; 29; 31; 32; 33; 36; 37; 38); (ICS code(s): 13.300)</t>
  </si>
  <si>
    <t>25 - SALT; SULPHUR; EARTHS AND STONE; PLASTERING MATERIALS, LIME AND CEMENT; 27 - MINERAL FUELS, MINERAL OILS AND PRODUCTS OF THEIR DISTILLATION; BITUMINOUS SUBSTANCES; MINERAL WAXES; 28 - INORGANIC CHEMICALS; ORGANIC OR INORGANIC COMPOUNDS OF PRECIOUS METALS, OF RARE-EARTH METALS, OF RADIOACTIVE ELEMENTS OR OF ISOTOPES; 29 - ORGANIC CHEMICALS; 31 - FERTILISERS; 32 - TANNING OR DYEING EXTRACTS; TANNINS AND THEIR DERIVATIVES; DYES, PIGMENTS AND OTHER COLOURING MATTER; PAINTS AND VARNISHES; PUTTY AND OTHER MASTICS; INKS; 33 - ESSENTIAL OILS AND RESINOIDS; PERFUMERY, COSMETIC OR TOILET PREPARATIONS; 36 - EXPLOSIVES; PYROTECHNIC PRODUCTS; MATCHES; PYROPHORIC ALLOYS; CERTAIN COMBUSTIBLE PREPARATIONS; 37 - PHOTOGRAPHIC OR CINEMATOGRAPHIC GOODS; 38 - MISCELLANEOUS CHEMICAL PRODUCTS</t>
  </si>
  <si>
    <t>13.300 - Protection against dangerous goods</t>
  </si>
  <si>
    <t>Prevention of deceptive practices and consumer protection (TBT); Protection of human health or safety (TBT); Protection of the environment (TBT)</t>
  </si>
  <si>
    <r>
      <rPr>
        <sz val="11"/>
        <rFont val="Calibri"/>
      </rPr>
      <t>https://members.wto.org/crnattachments/2025/TBT/CHN/25_06045_00_x.pdf</t>
    </r>
  </si>
  <si>
    <t>Proposal for Legal Inspection Requirements for Secondary Lithium Battery Packs for Road Vehicle Propulsion</t>
  </si>
  <si>
    <t>To achieve net-zero carbon emissions by 2050, the Separate Customs Territory of Taiwan, Penghu, Kinmen and Matsu has been actively promoting the development of electric vehicles (EV).  Since lithium battery thermal runaway is extremely difficult to extinguish and poses significant safety risks to both the public and the environment, the BSMI proposes including "Secondary Lithium Battery Packs for Road Vehicle Propulsion" with a capacity of up to 100 kWh in the mandatory inspection scope to strengthen product quality and safety. Applicants may choose between two alternative conformity assessment procedures: Registration of Product Certification (RPC) or Type-Approved Batch Inspection (TABI).</t>
  </si>
  <si>
    <t>Lithium-ion accumulators (excl. spent) (HS code(s): 850760); Electric accumulators (excl. spent, and lead-acid, nickel-cadmium, nickel-metal hydride and lithium-ion accumulators) (HS code(s): 850780)</t>
  </si>
  <si>
    <t>850760 - Lithium-ion accumulators (excl. spent); 850780 - Electric accumulators (excl. spent, and lead-acid, nickel-cadmium, nickel-metal hydride and lithium-ion accumulators)</t>
  </si>
  <si>
    <t>29.220 - Galvanic cells and batteries</t>
  </si>
  <si>
    <r>
      <rPr>
        <sz val="11"/>
        <rFont val="Calibri"/>
      </rPr>
      <t>https://members.wto.org/crnattachments/2025/TBT/TPKM/25_05713_00_x.pdf
https://members.wto.org/crnattachments/2025/TBT/TPKM/25_05713_00_e.pdf</t>
    </r>
  </si>
  <si>
    <t>PCD 733:2025, Textiles – Islamic prayer rugs – Specification, First edition</t>
  </si>
  <si>
    <t>This Zanzibar National Standard specifies requirements, sampling and test methods for Islamic prayer rugs.</t>
  </si>
  <si>
    <t>Products of the textile industry (ICS code(s): 59.080)</t>
  </si>
  <si>
    <t>57 - CARPETS AND OTHER TEXTILE FLOOR COVERINGS</t>
  </si>
  <si>
    <t>Consumer information, labelling (TBT); Reducing trade barriers and facilitating trade (TBT); Cost saving and productivity enhancement (TBT)</t>
  </si>
  <si>
    <r>
      <rPr>
        <sz val="11"/>
        <rFont val="Calibri"/>
      </rPr>
      <t>https://members.wto.org/crnattachments/2025/TBT/TZA/25_06005_00_e.pdf</t>
    </r>
  </si>
  <si>
    <t>Draft Commission Regulation (EU) …/… amending Annex XVII to Regulation (EC) No 1907/2006 of the European Parliament and of the Council concerning the Registration, Evaluation, Authorisation and Restriction of Chemicals (REACH) as regards calcium cyanamide used as a fertiliser </t>
  </si>
  <si>
    <t>This draft Regulation would amend Annex XVII to Regulation (EC) No 1907/2006 by including a restriction on the placing on the market of calcium cyanamide (CAS No 156-62-7, EC No 205-861-8) for use as a fertiliser as a substance on its own or in a mixture, as well as on the use of calcium cyanamide as a fertiliser as a substance on its own or in a mixture. The restriction on the placing on the market shall apply 5 years after its entry into force. The restriction on the use shall apply 6 years after its entry into force.</t>
  </si>
  <si>
    <t>Fertilisers containing calcium cyanamide</t>
  </si>
  <si>
    <t>310520 - Mineral or chemical fertilisers containing the three fertilising elements nitrogen, phosphorus and potassium (excl. those in tablets or similar forms, or in packages with a gross weight of &lt;= 10 kg); 310260 - Double salts and mixtures of calcium nitrate and ammonium nitrate (excl. those in tablets or similar forms, or in packages with a gross weight of &lt;= 10 kg); 310240 - Mixtures of ammonium nitrate with calcium carbonate or other inorganic non-fertilising substances for use as fertilisers (excl. those in tablets or similar forms, or in packages with a gross weight of &lt;= 10 kg)</t>
  </si>
  <si>
    <r>
      <rPr>
        <sz val="11"/>
        <rFont val="Calibri"/>
      </rPr>
      <t>https://members.wto.org/crnattachments/2025/TBT/EEC/25_06009_00_e.pdf
https://members.wto.org/crnattachments/2025/TBT/EEC/25_06009_01_e.pdf</t>
    </r>
  </si>
  <si>
    <t>Draft COMMISSION REGULATION (EU) …/…of XXX amending Annex XVII to Regulation (EC) No 1907/2006 of the European Parliament and of the Council concerning the Registration, Evaluation, Authorisation and Restriction of Chemicals (REACH) as regards 2,4-dinitrotoluene in articles</t>
  </si>
  <si>
    <t>This draft Regulation intends to introduce a new entry to Annex XVII to Regulation (EC) No 1907/2006. It intends to restrict the placing on the market and the use of articles intended for professional users or the general public that contain 2,4-dinitrotoluene in a concentration equal to or greater than 0.1% weight by weight. Explosives, ammunition used by military and armed forces, toys, medical devices and food contact materials are excluded from the scope of the restriction.The application of the proposed Regulation is deferred by 12 months, except for (i) micro gas generators used in seat belt pre-tensioners or in bonnet actuators in motor vehicles, and (ii) spare parts in motor vehicles, for which the application is deferred by 36 months. </t>
  </si>
  <si>
    <t>Articles for professional users or the general public, containing 2,4-dinitrotoluene in concentration ≥ 0.1% w/w</t>
  </si>
  <si>
    <t>290420 - Derivatives of hydrocarbons containing only nitro or nitroso groups</t>
  </si>
  <si>
    <t>71.080.30 - Organic nitrogen compounds</t>
  </si>
  <si>
    <r>
      <rPr>
        <sz val="11"/>
        <rFont val="Calibri"/>
      </rPr>
      <t>https://members.wto.org/crnattachments/2025/TBT/EEC/25_06008_00_e.pdf
https://members.wto.org/crnattachments/2025/TBT/EEC/25_06008_01_e.pdf</t>
    </r>
  </si>
  <si>
    <t>NCh2165:2023 - Madera - Madera laminada encolada - Propiedades físicas y mecánicas de especies coníferas.</t>
  </si>
  <si>
    <t>Esta norma establece el procedimiento para determinar las tensiones admisibles que se deben asignar a la madera laminada encolada, a la madera maciza encolada y a la madera laminada con empalmes por unión macrodentada. Se consideran las tensiones de flexión, tracción y compresión paralela a la fibra, módulo de elasticidad en flexión, cizalle horizontal, tracción y compresión normal a la fibra.</t>
  </si>
  <si>
    <t>Madera laminada encolada</t>
  </si>
  <si>
    <t>441881 - Glue-laminated timber "glulam"</t>
  </si>
  <si>
    <t>91.080.20 - Timber structures</t>
  </si>
  <si>
    <t>Norma Chilena NCh3618:2022 - Tableros de uso estructural a base de madera - Requisitos y ensayos</t>
  </si>
  <si>
    <t>Esta norma establece criterios estructurales para evaluar la aceptabilidad de los tableros de uso estructural a base de madera para revestimiento de construcción y aplicaciones de piso sencillo y proporciona una base para el entendimiento común entre los productores, distribuidores y los usuarios de estos productos. La norma no aborda temas no estructurales tales como resistencia a los agentes biológicos. Las aplicaciones que no sean revestimiento de construcción y de piso sencillo pueden requerir consideraciones de ingeniería adicionales que no están cubiertas por esta norma. 1Esta norma establece los requisitos de desempeño, desempeño de adherencia, construcción del tablero o tablero y mano de obra, dimensiones y tolerancias, marcaje y contenido de humedad de los tableros de uso estructural. Esta norma incluye métodos de ensayos para determinar el cumplimiento de normas y un glosario de definiciones y términos comerciales. Se proporciona un programa de certificación de la calidad, siempre que existan organismos calificados de inspección, muestreo y ensayo de productos para calificación acreditados bajo esta norma. Información sobre prácticas de la industria para la reinspección se proporciona en Anexo A. Un diagrama de flujo que representa el proceso de calificación se proporciona en Anexo B. En Anexo C se recomienda el etiquetado para el espesor. Información sobre la normativa de etiquetado del Manual 130 de la NIST se proporciona en Anexo D y en Anexo E se proporciona información sobre las emisiones de formaldehído. Esta norma incorpora el Sistema Internacional de Unidades (SI), así como unidades tradicionales de medida. Los valores indicados en unidades SI representan el criterio estándar. Los valores dados en paréntesis son únicamente para información. En la conversión de unidades habituales donde la colocación exacta no es un problema, como en el espaciamiento de clavos, las conversiones aproximadas a unidades SI se hacen redondeando los valores a números fácilmente reconocibles. En asuntos críticos, tales como el espesor del tablero, se efectúan conversiones exactas a unidades SI. Para las unidades nominales habituales, se dan las dimensiones reales en unidades SI.</t>
  </si>
  <si>
    <t>Tableros de uso estructural a base de madera</t>
  </si>
  <si>
    <t>79.060 - Wood-based panels</t>
  </si>
  <si>
    <t>Israel</t>
  </si>
  <si>
    <t>SI 60034 Part 1 - Rotating electrical machines: Rating and performance</t>
  </si>
  <si>
    <t>Revision of the Mandatory Standard SI 60034, part 1, dealing with rotating electrical machines. This proposed Standard adopts the International Standard IEC 60034-1 - Edition 14.0: 2022-02.The major differences between the old standard and this proposed revision are due to the new edition of the adopted standard.Only sections that apply to asynchronous cage motors, except Section 201 of the proposed standard, will be mandatory;Both the old standard and the new proposed standard will apply from the date of entry into force of this revision for a transition period of 3 years. During this time, products are required to comply with either the old or the new standard. </t>
  </si>
  <si>
    <t>Rotating electrical machines</t>
  </si>
  <si>
    <t>8501 - Electric motors and generators (excl. generating sets)</t>
  </si>
  <si>
    <t>29.160 - Rotating machinery</t>
  </si>
  <si>
    <t>Protection of human health or safety (TBT); Harmonization (TBT); Reducing trade barriers and facilitating trade (TBT)</t>
  </si>
  <si>
    <r>
      <rPr>
        <sz val="11"/>
        <rFont val="Calibri"/>
      </rPr>
      <t>https://members.wto.org/crnattachments/2025/TBT/ISR/25_05897_00_x.pdf</t>
    </r>
  </si>
  <si>
    <t>India</t>
  </si>
  <si>
    <t>Notification for revision of GR, standard document on” SIGNALLING TRANSFER POINT (S.T.P) TEC 58120:2015</t>
  </si>
  <si>
    <t>To revise/update the Standard Document (TEC 58120:2015) SIGNALLING TRANSFER POINT (S.T.P).</t>
  </si>
  <si>
    <t>HS 8517</t>
  </si>
  <si>
    <t>8517 - Telephone sets, incl. smartphones and other telephones for cellular networks or for other wireless networks; other apparatus for the transmission or reception of voice, images or other data, incl. apparatus for communication in a wired or wireless network, parts thereof (excl. transmission or reception apparatus of heading 8443, 8525, 8527 or 8528)</t>
  </si>
  <si>
    <t>33.020 - Telecommunications in general</t>
  </si>
  <si>
    <r>
      <rPr>
        <sz val="11"/>
        <rFont val="Calibri"/>
      </rPr>
      <t>https://members.wto.org/crnattachments/2025/TBT/IND/25_05945_00_e.pdf</t>
    </r>
  </si>
  <si>
    <t>SI 60335 Part 2.27 - Household and similar electrical appliances – Safety: Particular requirements for appliances for skin exposure to optical radiation</t>
  </si>
  <si>
    <t>All requirements of the existing Israel Standard, SI 60335 part 2.27, dealing with electrical appliances for skin exposure to optical radiation, shall be declared mandatory. This declaration aligns with the objective of mandatory standardization to protect public health.This standard adopts the International Standard IEC 60335-2-27 – Edition 6.0: 2019-05, with a few necessary national deviations that are noted in the standard's Hebrew section.</t>
  </si>
  <si>
    <t>Electrical appliances for skin exposure to optical radiation (ICS code(s): 13.120; 97.170)</t>
  </si>
  <si>
    <r>
      <rPr>
        <sz val="11"/>
        <rFont val="Calibri"/>
      </rPr>
      <t>https://members.wto.org/crnattachments/2025/TBT/ISR/25_05899_00_x.pdf</t>
    </r>
  </si>
  <si>
    <t>DARS 1573-4:2025  Textiles- Household fabrics and articles— Part 4: Curtains</t>
  </si>
  <si>
    <t>This part of the working draft African standard specifies the requirements for curtain and curtain lining fabrics.</t>
  </si>
  <si>
    <t>Textile fabrics (ICS code(s): 59.080.30)</t>
  </si>
  <si>
    <r>
      <rPr>
        <sz val="11"/>
        <rFont val="Calibri"/>
      </rPr>
      <t>https://members.wto.org/crnattachments/2025/TBT/KEN/25_05943_00_e.pdf</t>
    </r>
  </si>
  <si>
    <t>Norma Chilena NCh3617:2022   Madera contrachapada estructural - Requisitos y ensayos.</t>
  </si>
  <si>
    <t>Esta Norma establece los requerimientos para los principales tipos y clases de madera contrachapada estructural y provee una base para un entendimiento común entre productores, distribuidores, y usuarios del producto. Esta Norma cubre las especies de madera, clasificación de las chapas, uniones con adhesivos, construcción de los tableros y mano de obra, dimensiones y tolerancias, marcado, contenido de humedad, y embalaje de la madera contrachapada estructural destinada para usos en construcción e industriales. Esta Norma incluye los métodos de prueba para determinar el cumplimiento y un glosario de términos comerciales y definiciones. Se provee un programa de certificación de la calidad a partir del cual las agencias de pruebas acreditadas inspeccionan, muestrean y ensayan productos identificados como conforme a esta Norma. Se provee información del agrupamiento de especies en el Apéndice A. Se provee información sobre prácticas de reinspección en el Apéndice B. Se provee información sobre el mantenimiento, historia, y la edición vigente de la Norma en el Apéndice C. Se proveen recomendaciones para el etiquetado del grosor en el Apéndice D. Se provee información sobre regulaciones de etiquetación del Manual 130 de la NIST en el Apéndice E. Se provee información sobre los atributos ambientales de la madera contrachapada estructural en el Apéndice F y en el Apéndice G se provee información sobre emisiones de formaldehído. Esta Norma incorpora el Sistema Internacional de Unidades (SI) así como las unidades de medición comunes en los Estados Unidos. Cuando se convierten las unidades usuales de los Estado Unidos y la ubicación exacta no es relevante, tal como en el espaciamiento de clavos, se hacen conversiones aproximadas a unidades SI para producir números más fácilmente reconocibles. En aspectos críticos, tales como grosor de los tableros, se hacen conversiones más precisas a unidades SI. Para las unidades nominales usuales en el sistema inglés, se dan las dimensiones reales en unidades SI. </t>
  </si>
  <si>
    <t>Madera contrachapada estructural</t>
  </si>
  <si>
    <t>4412 - Plywood, veneered panel and similar laminated wood (excl. sheets of compressed wood, cellular wood panels, parquet panels or sheets, inlaid wood and sheets identifiable as furniture components)</t>
  </si>
  <si>
    <t>79.060.10 - Plywood</t>
  </si>
  <si>
    <t>Norma Chilena NCh3731/2:2025 - Adoquines de hormigón - Parte 2: Métodos de ensayo.</t>
  </si>
  <si>
    <t>Esta norma establece los métodos de ensayo de absorción total de agua, resistencia a la compresión, resistencia al desgaste por abrasión para adoquines prefabricados de hormigón mono capa o bicapa, previstos para uso en veredas y calzadas como para pavimentos de ciclo vías, estacionamientos, áreas industriales (incluyendo almacenes y puertos), aeropuertos, terminales de buses y estaciones de servicio, entre otros. Esta norma no trata los ensayos para las características de visibilidad, podo táctiles, ni los adoquines permeables.</t>
  </si>
  <si>
    <t>Adoquines de hormigón</t>
  </si>
  <si>
    <t>681099 - Articles of cement, concrete or artificial stone, whether or not reinforced (excl. prefabricated structural components for building or civil engineering, tiles, paving, bricks and the like)</t>
  </si>
  <si>
    <t>91.100.30 - Concrete and concrete products; 93.080 - Road engineering</t>
  </si>
  <si>
    <t>DARS 1573-5:2025 Textiles – Household fabrics and articles – Part 5: Bedspread fabrics and bedspreads</t>
  </si>
  <si>
    <t>This part of Draft African Standard covers the specific requirements of fabrics and articles in the form of bedspreads.This standard is not applicable to Bedsheets, blankets and duvets.</t>
  </si>
  <si>
    <r>
      <rPr>
        <sz val="11"/>
        <rFont val="Calibri"/>
      </rPr>
      <t>https://members.wto.org/crnattachments/2025/TBT/KEN/25_05942_00_e.pdf</t>
    </r>
  </si>
  <si>
    <t>Philippines</t>
  </si>
  <si>
    <t>DTI Memorandum Circular “Supplemental Guidelines for the Implementation of DAO 17-06, Series of 2017”</t>
  </si>
  <si>
    <t>This Memorandum Circular aims to provide amendatory and suppletory guidelines for DTI Department Administrative Order (DAO) No. 17-06, Series of 2017, entitled “The New Rules and Regulations Concerning the Mandatory Certification of Portland Cement and Blended Hydraulic Cement with Pozzolan”.</t>
  </si>
  <si>
    <t>Cement. Gypsum. Lime. Mortar (ICS code(s): 91.100.10)</t>
  </si>
  <si>
    <t>91.100.10 - Cement. Gypsum. Lime. Mortar</t>
  </si>
  <si>
    <r>
      <rPr>
        <sz val="11"/>
        <rFont val="Calibri"/>
      </rPr>
      <t>https://members.wto.org/crnattachments/2025/TBT/PHL/25_05944_00_e.pdf</t>
    </r>
  </si>
  <si>
    <t>SI 900 Part 2.96 - Household and similar electrical appliances - Safety: Particular requirements for flexible sheet elements for room heating</t>
  </si>
  <si>
    <t>The requirements of the existing Israel Standard, SI 900 part 2.96, dealing with flexible sheet elements for room heating, shall be declared mandatory. After the declaration, all sections will be compulsory, except Section 203, which deals with noise levels. This declaration aligns with the objective of mandatory standardization to protect public health.This standard adopts the International Standard IEC 60335-2-96 - Edition 2.0:2019-05, with a few necessary national deviations that are noted in the standard's Hebrew section.</t>
  </si>
  <si>
    <t>Flexible sheet elements for room heating (ICS code(s): 13.120; 97.100.10)</t>
  </si>
  <si>
    <t>13.120 - Domestic safety; 97.100.10 - Electric heaters</t>
  </si>
  <si>
    <r>
      <rPr>
        <sz val="11"/>
        <rFont val="Calibri"/>
      </rPr>
      <t>https://members.wto.org/crnattachments/2025/TBT/ISR/25_05896_00_x.pdf</t>
    </r>
  </si>
  <si>
    <t>Norma Chilena NCh178:2020   Materiales de construcción - Madera dimensionada y madera cepillada - Pino radiata - Clasificación por aspecto.</t>
  </si>
  <si>
    <t>Esta norma establece la clasificación por aspecto de la madera dimensionada y madera cepillada de pino radiata en conformidad con los defectos que se registran en el momento de efectuar la clasificación. Esta norma se aplica a la madera dimensionada y la madera cepillada de pino radiata, con un contenido de humedad máximo menor a 20%. Esta norma aplica a la madera dimensionada y la madera cepillada destinada a usos generales en la terminación de edificaciones como guardapolvos, tablas para pisos, tablas para cielos falsos, recubrimientos de tabiquería, ebanistería, otros. Esta norma no se aplica para clasificar madera destinada a usos específicos como madera estructural y madera estructural para construcción. Para estos usos se deben emplear las normas específicas correspondientes. Esta norma no aplica para la clasificación de defectos que ocurran luego del proceso de maquinado de la pieza de madera; por lo tanto, excluye aquellos defectos que pudieren ocurrir en la manipulación, transporte, almacenaje y otros que afectan a la pieza de madera fuera de la planta de fabricación.</t>
  </si>
  <si>
    <t>Madera dimensionada y madera cepillada</t>
  </si>
  <si>
    <t>440719 - Coniferous wood sawn or chipped lengthwise, sliced or peeled, whether or not planed, sanded or end-jointed, of a thickness of &gt; 6 mm (excl. pine "Pinus spp.", fir "Abies spp.", spruce "Picea spp.", S-P-F and Hem-fir)</t>
  </si>
  <si>
    <t>79.040 - Wood, sawlogs and sawn timber</t>
  </si>
  <si>
    <t>Norma Chilena NCh3624:2022 Hormigón con fibras - Determinación de la resistencia a la tracción por flexión (límite de proporcionalidad (LOP), resistencia residual) - Método de ensayo.</t>
  </si>
  <si>
    <t>Esta norma especifica un método de determinación de la resistencia a la tracción por flexión del hormigón con fibras sobre probetas moldeadas. El método permite determinar el límite de proporcionalidad (LOP) y un conjunto de valores de la resistencia residual a la tracción por flexión. Este método de ensayo está previsto para fibras de una longitud máxima de 60 mm. Dicho método puede aplicarse igualmente para una combinación de distintos tipos de fibras.</t>
  </si>
  <si>
    <t>Hormigón con fibras</t>
  </si>
  <si>
    <t>Norma Chilena NCh2150:2022   - Madera laminada encolada - Clasificación mecánica y visual de madera aserrada de pino radiata.</t>
  </si>
  <si>
    <t>Esta norma establece una clasificación para la madera aserrada de pino radiata destinada a la fabricación de elementos estructurales laminados encolados. Esta norma entrega dos métodos alternativos de clasificación: a) mecánico, basado en la determinación experimental del módulo de elasticidad de cada pieza de madera aserrada; b) visual, basado en una inspección ocular de los defectos que aparecen en cada pieza. Esta norma se aplica a madera aserrada de pino radiata con un contenido de humedad no mayor que 15%.</t>
  </si>
  <si>
    <t>Draft Announcement for Amendment to the Requirements on Minimum Energy Performance Standard and Energy Efficiency Rating Labelling and Inspection for Chilled-Warm-Hot Drinking Water Dispensers</t>
  </si>
  <si>
    <t>With a view to enhancing energy-use efficiency, the Energy Administration, Ministry of Economic Affairs proposes to amend the Minimum Energy Performance Standard and energy efficiency rating labelling requirements for chilled-warm-hot drinking water dispensers based on CNS 3910.</t>
  </si>
  <si>
    <t>Drinking Water Dispenser (CCCN 8418.69.90.00.9A, 8516.10.00.00.9D) </t>
  </si>
  <si>
    <t>841869 - Refrigerating or freezing equipment (excl. refrigerating and freezing furniture); 851610 - Electric instantaneous or storage water heaters and immersion heaters</t>
  </si>
  <si>
    <t>Protection of the environment (TBT); Other (TBT)</t>
  </si>
  <si>
    <r>
      <rPr>
        <sz val="11"/>
        <rFont val="Calibri"/>
      </rPr>
      <t>https://members.wto.org/crnattachments/2025/TBT/TPKM/25_05893_00_e.pdf
https://members.wto.org/crnattachments/2025/TBT/TPKM/25_05893_00_x.pdf</t>
    </r>
  </si>
  <si>
    <t>DUS 2519:2025 Electric cooking — Infrared hob — Specification, First Edition</t>
  </si>
  <si>
    <t>This Draft Uganda Standard specifies requirements and test methods for electric infrared hobs for household use suitable for operating at a maximum voltage of 250 V, single phase Alternating Current (AC).</t>
  </si>
  <si>
    <t>Electric ovens, cookers, cooking plates and boiling rings, electric grillers and roasters, for domestic use (excl. space-heating stoves and microwave ovens) (HS code(s): 851660)Electric ovens, cookers, cooking plates and boiling rings, electric grillers and roasters, for domestic use (excl. space-heating stoves and microwave ovens) (HS code(s): 851660); Cooking ranges, working tables, ovens and similar appliances (ICS code(s): 97.040.20); Infrared hob</t>
  </si>
  <si>
    <t>851660 - Electric ovens, cookers, cooking plates and boiling rings, electric grillers and roasters, for domestic use (excl. space-heating stoves and microwave ovens)</t>
  </si>
  <si>
    <t>97.040.20 - Cooking ranges, working tables, ovens and similar appliances</t>
  </si>
  <si>
    <r>
      <rPr>
        <sz val="11"/>
        <rFont val="Calibri"/>
      </rPr>
      <t>https://members.wto.org/crnattachments/2025/TBT/UGA/25_05891_00_e.pdf</t>
    </r>
  </si>
  <si>
    <t>Colombia</t>
  </si>
  <si>
    <t>Proyecto de resolución “Por la cual se adiciona el Capítulo Décimo Segundo en el Título VI de la Circular Única de la Superintendencia de Industria y Comercio y se reglamenta el control metrológico aplicable a medidores de gas de uso residencial” </t>
  </si>
  <si>
    <t>Mediante esta norma se adiciona el Capítulo Décimo Segundo en el Título VI METROLOGÍA LEGAL de la Circular Única de la Superintendencia de Industria y Comercio, el cual quedará así: CAPÍTULO DÉCIMO SEGUNDO. REGLAMENTO TÉCNICO METROLÓGICO APLICABLE A MEDIDORES DE GAS DE USO RESIDENCIAL.Este reglamento técnico metrológico tiene por objeto prevenir la inducción a error a los consumidores y usuarios en general, y asegurar la calidad de las mediciones que proveen los medidores de gas que se utilizan en la prestación del servicio público domiciliario de gas natural en el ámbito residencial. Para efectos del cumplimiento de este objetivo, se fijan requisitos técnicos, metrológicos y administrativos que deben cumplir los medidores de gas previo a su entrada al mercado, estableciendo el procedimiento de evaluación de la conformidad, definiendo las obligaciones para los productores e importadores, y dictando las disposiciones frente al control metrológico para este tipo de instrumentos de medición.</t>
  </si>
  <si>
    <t>Medidores de gas que se utilizan en la prestación del servicio público domiciliario de gas natural en el ámbito residencial (Contadores de gas, incl. los de calibración (Código(s) del SA: 902810))</t>
  </si>
  <si>
    <t>902810 - Gas meters, incl. calibrating meters therefor</t>
  </si>
  <si>
    <t>91.140.40 - Gas supply systems</t>
  </si>
  <si>
    <r>
      <rPr>
        <sz val="11"/>
        <rFont val="Calibri"/>
      </rPr>
      <t>https://members.wto.org/crnattachments/2025/TBT/COL/25_05883_00_s.pdf</t>
    </r>
  </si>
  <si>
    <t>Malaysia</t>
  </si>
  <si>
    <t>Draft Amendments of regulations 360D and 360E of The Food Regulations 1985 [P.U. (A) 437/1985</t>
  </si>
  <si>
    <t>The proposed amendments to regulation 360D (isotonic electrolyte drink) and regulation 360E (isotonic electrolyte drink base) of the Food Regulations 1985 [P.U.(A) 437/1985] are as follows:1. to amend regulation 360D on the definition, content of carbohydrate and labelling requirement: by replacing the definition “and minerals” with “during or after sustained active physical activity”;by inserting a new subregulation (1A) after subregulation (1) as “prescribed electrolyte means any of the following sodium, potassium, calcium, magnesium or chloride”;by replacing the term of “osmolarity” to “osmolality” and “miliosmol/L” to “miliosmol/kg” relating to the content of isotonic electrolyte drink;by changing the content of the isotonic electrolyte drink to “not less than 20 g/L and not more than 100g/L in total of the glucose, fructose, sucrose, dextrose or maltodextrin but the fructose not more than 50% of carbohydrate”;for the labelling of the isotonic electrolyte drink package:by replacing the word “osmolarity” with “osmolality”;by replacing the phrase “as measured in miliosmol/L” with “in miliosmol/L unit”;by deleting subregulation 360D(5)(b)2. to amend regulation 360E on the labelling requirement of a package of an isotonic electrolyte drink base:by replacing the term of “osmolarity” with “osmolality”;replacing the phrase “as measured in miliosmol/L” with “in miliosmol/L unit”;by deleting subregulation 360E(2)(c)</t>
  </si>
  <si>
    <t>Others (HS Code: 2202.99.90 00) </t>
  </si>
  <si>
    <t>220299 - Non-alcoholic beverages (excl. water, fruit or vegetable juices, milk and beer)</t>
  </si>
  <si>
    <t>South Africa</t>
  </si>
  <si>
    <t>Recreational diving services — Requirements for introductory programmes to scuba divingTourism and related services — Requirements and recommendations for beach operationTourism and related services — Yacht harbours — Part 1: Minimum requirements for basic service level harboursTourism and related services — Yacht harbours — Part 2: Minimum requirements for intermediate service level harboursTourism and related services — Yacht harbours — Part 3: Minimum requirements for high service level harboursTourism and related services — Visits to industrial, natural, cultural and historical sites — Requirements and recommendationsTourism and related services — Wellness spa — Service requirementsTourism and related services — Thalassotherapy — Service requirementsTourism services — Hotels and other types of tourism accommodation — VocabularyEvent sustainability management systems — Requirements with guidance for useAdventure tourism — Good practices for sustainability — Requirements and recommendationsAdventure tourism — Leaders — Personnel competenceTourism and related services — Accessible tourism for all — Requirements and recommendationsTourism and related services — Medical tourism — Service requirementsTourism and related services — Bareboat charter — Supplementary charter services and experiences</t>
  </si>
  <si>
    <t>These are ISO Draft African Regional Standards for tourism and related services standards for comments which will be taken to final Draft African standards (FDARS).</t>
  </si>
  <si>
    <t>Adventure TourismTourism and related servicesEvent sustainability management systemRecreational diving services </t>
  </si>
  <si>
    <t>03.200 - Leisure. Tourism</t>
  </si>
  <si>
    <t>Harmonization (TBT); Reducing trade barriers and facilitating trade (TBT)</t>
  </si>
  <si>
    <r>
      <rPr>
        <sz val="11"/>
        <rFont val="Calibri"/>
      </rPr>
      <t>https://members.wto.org/crnattachments/2025/TBT/ZAF/25_05830_00_e.pdf
https://members.wto.org/crnattachments/2025/TBT/ZAF/25_05830_01_e.pdf
https://members.wto.org/crnattachments/2025/TBT/ZAF/25_05830_02_e.pdf
https://members.wto.org/crnattachments/2025/TBT/ZAF/25_05830_03_e.pdf
https://members.wto.org/crnattachments/2025/TBT/ZAF/25_05830_04_e.pdf
https://members.wto.org/crnattachments/2025/TBT/ZAF/25_05830_05_e.pdf
https://members.wto.org/crnattachments/2025/TBT/ZAF/25_05830_06_e.pdf
https://members.wto.org/crnattachments/2025/TBT/ZAF/25_05830_07_e.pdf
https://members.wto.org/crnattachments/2025/TBT/ZAF/25_05830_08_e.pdf
https://members.wto.org/crnattachments/2025/TBT/ZAF/25_05830_09_e.pdf
https://members.wto.org/crnattachments/2025/TBT/ZAF/25_05830_10_e.pdf
https://members.wto.org/crnattachments/2025/TBT/ZAF/25_05830_11_e.pdf
https://members.wto.org/crnattachments/2025/TBT/ZAF/25_05830_12_e.pdf
https://members.wto.org/crnattachments/2025/TBT/ZAF/25_05830_13_e.pdf
https://members.wto.org/crnattachments/2025/TBT/ZAF/25_05830_14_e.pdf
https://members.wto.org/crnattachments/2025/TBT/ZAF/25_05830_15_e.pdf</t>
    </r>
  </si>
  <si>
    <t>DARS 1573-6:2025 Textiles- Household fabrics and articles- Part 6: Kitchen cloth and duster cloth and their articles</t>
  </si>
  <si>
    <t>This part of the Working Draft African Standard specifies the requirements, sampling, and test methods for kitchen and duster fabric and their articles. Note: Dish cloths and kitchen towels are also referred to as “kitchen cloths”.</t>
  </si>
  <si>
    <r>
      <rPr>
        <sz val="11"/>
        <rFont val="Calibri"/>
      </rPr>
      <t>https://members.wto.org/crnattachments/2025/TBT/KEN/25_05886_00_e.pdf</t>
    </r>
  </si>
  <si>
    <t>DARS 1573-2:2025 Textiles- Household fabrics and articles- Part 2: Bed Sheets and pillowcases</t>
  </si>
  <si>
    <t>This part of the Working Draft African Standard specifies the requirements, sampling and test methods for bedsheets and pillowcases</t>
  </si>
  <si>
    <r>
      <rPr>
        <sz val="11"/>
        <rFont val="Calibri"/>
      </rPr>
      <t>https://members.wto.org/crnattachments/2025/TBT/KEN/25_05884_00_e.pdf</t>
    </r>
  </si>
  <si>
    <t>Singapore</t>
  </si>
  <si>
    <t>Proposed Control of 6 Mercury-Added Products Adopted under the Minamata Convention, (4 page(s), in English)</t>
  </si>
  <si>
    <t>Singapore is a Party to the Minamata Convention. At the fifth Conference of Parties (COP-5) to the Minamata Convention in October 2023, 6 new mercury-added products were approved by the Parties for phasing out by 1 January 2027 (4 products) and 1 January 2028 (2 products). Singapore is proposing to control these 6 mercury-added products as Hazardous Substance under the Environmental Protection and Management Act (EPMA) to fulfil our Minamata Convention obligations. The 6 mercury-added products can be found under Section 4 above. Mercury-added products listed as S/N 1-4 are planned for phasing out by 1 January 2027 while S/N 5-6 are planned for phasing out by 1 January 2028. There is no change to the other existing regulatory requirements in the EPMA. Once the regulation takes effect, the import, export, and manufacture of the 6 mercury-added products will not be allowed. </t>
  </si>
  <si>
    <t>S/NChemical Name &amp; IdentityHS 2022 Code HS 2022 Description1Compact fluorescent lamps (CFLs) for general lighting purposes that are &gt; 30 watts85393110Tubes for compact fluorescent hot cathode lamps excluding ultraviolet lamps85393130Compact fluorescent hot cathode lamps with built-in ballast excluding ultraviolet lamps85393190Other discharge fluorescent hot cathode lamps excluding ultraviolet lamps85393910Other tubes for compact discharge fluorescent lamps  85393990    Other discharge lamps excluding ultraviolet lamps 2Compact fluorescent lamps with a non-integrated ballast (CFL.ni) for general lighting purposes that are ≤ 30 watts with a mercury content not exceeding 5 mg per lamp burner85393110Tubes for compact fluorescent hot cathode lamps excluding ultraviolet lamps85393190Other discharge fluorescent hot cathode lamps excluding ultraviolet lamps85393910Other tubes for compact discharge fluorescent lamps 85393990Other discharge lamps excluding ultraviolet lamps3Linear fluorescent lamps (LFLs) for general lighting purposes:Halophosphate phosphor ≤ 40 watts with a mercury content not exceeding 10 mg per lampHalophosphate phosphor &gt; 40 watts85393120Other straight tubes for other fluorescent hot cathode lamps excluding ultraviolet lamps4Halophosphate phosphor non-linear fluorescent lamps (NFLs) (e.g., U-bend and circular) for general lighting purposes85393190Other discharge fluorescent hot cathode lamps excluding ultraviolet lamps85393990Other discharge lamps excluding ultraviolet lamps5Triband phosphor non-linear fluorescent lamps (NFLs) (e.g., U-bend and circular) for general lighting purposes85393190Other discharge fluorescent hot cathode lamps excluding ultraviolet lamps85393990Other discharge lamps excluding ultraviolet lamps6Linear fluorescent lamps (LFLs) for general lighting purposes:Triband phosphor Triband phosphor ≥ 60 watts with a mercury content not exceeding 5mg per lampTriband phosphor ≥ 60 watts with a mercury content exceeding 5mg per lamp85393120Other straight tubes for other fluorescent hot cathode lamps excluding ultraviolet lamps</t>
  </si>
  <si>
    <t>853931 - Discharge lamps, fluorescent, hot cathode; 853939 - Discharge lamps (excl. hot-cathode fluorescent lamps, mercury or sodium vapour lamps, metal halide lamps and ultraviolet lamps)</t>
  </si>
  <si>
    <t>29.140.30 - Fluorescent lamps. Discharge lamps</t>
  </si>
  <si>
    <t>DARS 1573-3:2025 Textiles- Household fabrics and articles- Part 3: Towelling and towels</t>
  </si>
  <si>
    <t>This part of working Draft African Standard specifies the requirements, test method and sampling of towelling fabric, and articles in the form of bibs, face cloths, napkins, towels and bathmats.</t>
  </si>
  <si>
    <r>
      <rPr>
        <sz val="11"/>
        <rFont val="Calibri"/>
      </rPr>
      <t>https://members.wto.org/crnattachments/2025/TBT/KEN/25_05885_00_e.pdf</t>
    </r>
  </si>
  <si>
    <t>DARS 1573-1: Textiles —Household fabrics and articles — Part 1: Basic requirements</t>
  </si>
  <si>
    <t>This part of Draft African Standard covers the basic requirements for household fabrics and made-up articles.This standard shall be used in conjunction with the other parts and not on a standalone basis.</t>
  </si>
  <si>
    <r>
      <rPr>
        <sz val="11"/>
        <rFont val="Calibri"/>
      </rPr>
      <t>https://members.wto.org/crnattachments/2025/TBT/KEN/25_05887_00_e.pdf</t>
    </r>
  </si>
  <si>
    <t>National Standard of the P.R.C., Implants for surgery—Metallic materials—Part 1: Wrought stainless steel</t>
  </si>
  <si>
    <t>This document specifies the performance requirements and corresponding test methods for wrought stainless steel used in the manufacture of surgical implants._x000D_
This document applies to wrought stainless steel used in the manufacture of surgical implants.</t>
  </si>
  <si>
    <t>Wrought stainless steel for use in the manufacture of surgical implants (HS code(s): 7220; 7222); (ICS code(s): 11.040.40)</t>
  </si>
  <si>
    <t>7220 - Flat-rolled products of stainless steel, of a width of &lt; 600 mm, hot-rolled or cold-rolled "cold-reduced"; 7222 - Other bars and rods of stainless steel; angles, shapes and sections of stainless steel, n.e.s.</t>
  </si>
  <si>
    <t>11.040.40 - Implants for surgery, prosthetics and orthotics</t>
  </si>
  <si>
    <r>
      <rPr>
        <sz val="11"/>
        <rFont val="Calibri"/>
      </rPr>
      <t>https://members.wto.org/crnattachments/2025/TBT/CHN/25_05851_00_x.pdf</t>
    </r>
  </si>
  <si>
    <t>National standard of P.R.C., Pet feed label</t>
  </si>
  <si>
    <t>This document specifies the basic principles, content, and requirements for the labeling of pet (dog, cat) feed._x000D_
This document applies to pet (dog, cat) feed labels (including imported product labels) produced and sold directly to consumers within the territory of the People's Republic of China. _x000D_
This document does not apply to storage and transportation packaging labels that provide protection for pet feed during storage and transportation.</t>
  </si>
  <si>
    <t>Pet food (pet compound feed, pet feed additive premixed, pet treat) (HS code(s): 2309); (ICS code(s): 65.120)</t>
  </si>
  <si>
    <t>2309 - Preparations of a kind used in animal feeding</t>
  </si>
  <si>
    <t>Consumer information, labelling (TBT); Prevention of deceptive practices and consumer protection (TBT); Protection of animal or plant life or health (TBT); Quality requirements (TBT)</t>
  </si>
  <si>
    <r>
      <rPr>
        <sz val="11"/>
        <rFont val="Calibri"/>
      </rPr>
      <t>https://members.wto.org/crnattachments/2025/TBT/CHN/25_05854_00_x.pdf</t>
    </r>
  </si>
  <si>
    <t>Regulations on the Management of New Energy Vehicle Production Enterprises and Product Access</t>
  </si>
  <si>
    <t>This document specifies the relevant requirements for enterprises producing new energy vehicles within the territory of the People's Republic of China and their activities in producing new energy vehicle products for use within the territory.</t>
  </si>
  <si>
    <t>New energy vehicles (HS code(s): 8701; 8702; 8703; 8704) (Part of the products in these HS codes)</t>
  </si>
  <si>
    <t>8701 - Tractors (other than tractors of heading 8709); 8702 - Motor vehicles for the transport of &gt;= 10 persons, incl. driver; 8703 - Motor cars and other motor vehicles principally designed for the transport of &lt;10 persons, incl. station wagons and racing cars (excl. motor vehicles of heading 8702); 8704 - Motor vehicles for the transport of goods, incl. chassis with engine and cab</t>
  </si>
  <si>
    <r>
      <rPr>
        <sz val="11"/>
        <rFont val="Calibri"/>
      </rPr>
      <t>https://members.wto.org/crnattachments/2025/TBT/CHN/25_05857_00_x.pdf</t>
    </r>
  </si>
  <si>
    <t>Costa Rica</t>
  </si>
  <si>
    <t>RTCR 517:2024. Productos Agrícolas Orgánicos. Productos de Origen Vegetal. Requisitos para la Producción, Procesamiento, Comercialización, Certificación y Etiquetado.</t>
  </si>
  <si>
    <t>El presente reglamento establece las directrices tendientes a regular la producción, elaboración, comercialización, importación y exportación de productos agrícolas orgánicos en Costa Rica, así como definir la normativa para las diferentes etapas de los procesos de producción y certificación de estos. Asimismo, aplica a:Personas físicas o jurídicas que produzcan productos de origen vegetal utilizando los lineamientos establecidos en este reglamento técnico y que deseen utilizar la denominación de orgánica u orgánico.Personas físicas o jurídicas que se encuentren en periodo de transición al sistema orgánico.Personas físicas o jurídicas que procesen productos de origen vegetal orgánicos y que en el producto final deseen utilizar la denominación de orgánica u orgánico.Personas físicas o jurídicas que comercialicen, importen o exporten productos de origen vegetal y que deseen utilizar la denominación de orgánica u orgánico.Agencias certificadoras que realicen la certificación de la condición orgánica a las personas físicas o jurídicas mencionadas en los puntos anteriores.Inspectores orgánicos que verifiquen el cumplimiento del presente reglamento técnico.El registro y fiscalización de cualquiera de los anteriores ante la autoridad competente.</t>
  </si>
  <si>
    <t>PRODUCTOS AGRICOLAS ORGANICOS.</t>
  </si>
  <si>
    <t>Prevention of deceptive practices and consumer protection (TBT); Protection of animal or plant life or health (TBT)</t>
  </si>
  <si>
    <r>
      <rPr>
        <sz val="11"/>
        <rFont val="Calibri"/>
      </rPr>
      <t>https://members.wto.org/crnattachments/2025/TBT/CRI/25_05858_00_s.pdf</t>
    </r>
  </si>
  <si>
    <t>DUS 2612:2022, Gaming equipment — Change Management Program — Requirements, First Edition</t>
  </si>
  <si>
    <t>This Draft Uganda Standard provides requirements on implementing a Change Management Program (CMP) to allow for Continuous Delivery, Agile Development, or similar practices that are employed within companies operating online or with wide diverse platforms. The CMP shall extend application of regulatory oversight and governance while modernizing the approach to the regulatory compliance process to meet the demands of new technology</t>
  </si>
  <si>
    <t>Video game consoles and machines, table or parlour games, incl. pintables, billiards, special tables for casino games and automatic bowling equipment, amusement machines operated by coins, banknotes, bank cards, tokens or by any other means of payment (HS code(s): 9504); Domestic and commercial equipment. Entertainment. Sports (ICS code(s): 97)</t>
  </si>
  <si>
    <t>9504 - Video game consoles and machines, table or parlour games, incl. pintables, billiards, special tables for casino games and automatic bowling equipment, amusement machines operated by coins, banknotes, bank cards, tokens or by any other means of payment</t>
  </si>
  <si>
    <t>97 - Domestic and commercial equipment. Entertainment. Sports</t>
  </si>
  <si>
    <t>Consumer information, labelling (TBT); Prevention of deceptive practices and consumer protection (TBT); Protection of human health or safety (TBT); Quality requirements (TBT); Reducing trade barriers and facilitating trade (TBT)</t>
  </si>
  <si>
    <r>
      <rPr>
        <sz val="11"/>
        <rFont val="Calibri"/>
      </rPr>
      <t>https://members.wto.org/crnattachments/2025/TBT/UGA/25_05866_00_e.pdf</t>
    </r>
  </si>
  <si>
    <t>Requirements for Access Review of Road Motor Vehicle Production Enterprises</t>
  </si>
  <si>
    <t>This document specifies the specific conditions and capability requirements that must be met when applying for access to road motor vehicle production enterprises.</t>
  </si>
  <si>
    <t>Road motor vehicle (HS code(s): 8701; 8702; 8703; 8704; 8705; 8711; 8716) (Part of the products in these HS codes)</t>
  </si>
  <si>
    <t>8701 - Tractors (other than tractors of heading 8709); 8702 - Motor vehicles for the transport of &gt;= 10 persons, incl. driver; 8703 - Motor cars and other motor vehicles principally designed for the transport of &lt;10 persons, incl. station wagons and racing cars (excl. motor vehicles of heading 8702); 8704 - Motor vehicles for the transport of goods, incl. chassis with engine and cab; 8705 - Special purpose motor vehicles (other than those principally designed for the transport of persons or goods), e.g. breakdown lorries, crane lorries, fire fighting vehicles, concrete-mixer lorries, road sweeper lorries, spraying lorries, mobile workshops and mobile radiological units; 8711 - Motorcycles, incl. mopeds, and cycles fitted with an auxiliary motor, with or without side-cars; side-cars; 8716 - Trailers and semi-trailers; other vehicles, not mechanically propelled (excl. railway and tramway vehicles); parts thereof, n.e.s.</t>
  </si>
  <si>
    <r>
      <rPr>
        <sz val="11"/>
        <rFont val="Calibri"/>
      </rPr>
      <t>https://members.wto.org/crnattachments/2025/TBT/CHN/25_05855_00_x.pdf</t>
    </r>
  </si>
  <si>
    <t>Proposed amendments to the “Regulations on In Vitro Diagnostic Medical Device Group and Class by Group” </t>
  </si>
  <si>
    <t>The Ministry of Food and Drug Safety (MFDS) is amending the " Regulations on In Vitro Diagnostic Medical Device Group and Class by Group” as follows:- Establishment of classification criteria for self-testing in vitro diagnostic (IVD) medical devices based on intended use, user, and product features, and other relevant requirements.</t>
  </si>
  <si>
    <t>In Vitro Diagnostic</t>
  </si>
  <si>
    <t>11.040.55 - Diagnostic equipment; 11.100.10 - In vitro diagnostic test systems</t>
  </si>
  <si>
    <r>
      <rPr>
        <sz val="11"/>
        <rFont val="Calibri"/>
      </rPr>
      <t>https://members.wto.org/crnattachments/2025/TBT/KOR/25_05868_00_x.pdf</t>
    </r>
  </si>
  <si>
    <t>El Salvador</t>
  </si>
  <si>
    <t>Norma Técnica para la Autorización del Etiquetado y Registro Sanitario de Sucedáneos de la Leche Materna.</t>
  </si>
  <si>
    <t>Establece las disposiciones técnicas para la autorización del etiquetado y registro sanitario de los sucedáneos de la leche materna, administrados a niñas y niños menores de seis meses de edad y hasta los treinta y seis meses de edad, así como el monitoreo y supervisión de dichos productos. Están sujetos al cumplimiento de la presente Norma Técnica, todas las personas naturales o jurídicas que fabriquen, comercialicen, distribuyan o importen sucedáneos de la leche materna. Se excluyen las fórmulas metabólicas especializadas. </t>
  </si>
  <si>
    <t>Alimentos preenvasados y cocinados (Código(s) de la ICS: 67.230)</t>
  </si>
  <si>
    <t>67.230 - Prepackaged and prepared foods</t>
  </si>
  <si>
    <r>
      <rPr>
        <sz val="11"/>
        <rFont val="Calibri"/>
      </rPr>
      <t>https://members.wto.org/crnattachments/2025/TBT/SLV/25_05814_00_s.pdf</t>
    </r>
  </si>
  <si>
    <t>Proposed amendment to the “Regulations on In Vitro Diagnostic Medical Device Approval/Report/Review, etc.” </t>
  </si>
  <si>
    <t>The Ministry of Food and Drug Safety (MFDS) is amending the “Regulations on In Vitro Diagnostic Medical Device Approval/Report/Review, etc.” as follows:- Establishment of regulatory basis for the submission of usability data included in the approval and review dossier for self-testing in vitro diagnostic medical devices, and other relevant requirements.</t>
  </si>
  <si>
    <r>
      <rPr>
        <sz val="11"/>
        <rFont val="Calibri"/>
      </rPr>
      <t>https://members.wto.org/crnattachments/2025/TBT/KOR/25_05869_00_x.pdf</t>
    </r>
  </si>
  <si>
    <t> Requirements for Access Review of Road Motor Vehicle Products</t>
  </si>
  <si>
    <t>This document specifies the specific conditions and requirements that must be met when applying for access to road motor vehicle products.</t>
  </si>
  <si>
    <t>Road motor vehicle (HS code(s): 8701; 8702; 8703; 8704; 8705; 8711; 8716)  (Part of the products in these HS codes)</t>
  </si>
  <si>
    <r>
      <rPr>
        <sz val="11"/>
        <rFont val="Calibri"/>
      </rPr>
      <t>https://members.wto.org/crnattachments/2025/TBT/CHN/25_05856_00_x.pdf</t>
    </r>
  </si>
  <si>
    <t>National Standard of the P.R.C., Ophthalmic instruments—Fundamental requirements and test methods—Part 2: Light hazard protection</t>
  </si>
  <si>
    <t>This document specifies fundamental requirements for optical radiation safety for ophthalmic instruments and describes the corresponding test methods.This document applies to all ophthalmic instruments that direct optical radiation into or at the eye. It also applies to those portions of therapeutic or surgical systems that direct optical radiation into or at the eye for diagnostic, illumination, measurement, imaging or alignment purposes and applicable to the treatment beams of therapeutic devices for non-target tissues.</t>
  </si>
  <si>
    <t>Ophthalmic instruments, including instruments to measure axial distances in the eye, corneal topographers, endoilluminators, direct ophthalmoscopes, retinoscopes, fundus cameras, indirect ophthalmoscopes, slit-lamp microscopes, perimeters, synoptophores,  eye refractometers, ophthalmometers, optical coherence of the human eye, operation microscopes used in ocular surgery, etc. (HS code(s): 901850); (ICS code(s): 11.040.70)</t>
  </si>
  <si>
    <t>901850 - Ophthalmic instruments and appliances, n.e.s.</t>
  </si>
  <si>
    <t>11.040.70 - Ophthalmic equipment</t>
  </si>
  <si>
    <r>
      <rPr>
        <sz val="11"/>
        <rFont val="Calibri"/>
      </rPr>
      <t>https://members.wto.org/crnattachments/2025/TBT/CHN/25_05850_00_x.pdf</t>
    </r>
  </si>
  <si>
    <t>DUS 2520: 2025 Electric cooking — Induction hob — Specification, First Edition</t>
  </si>
  <si>
    <t>This Draft Uganda Standard specifies requirements and test methods for induction hobs for household use suitable for operating at a maximum voltage of 250 V, single phase Alternating Current (AC).</t>
  </si>
  <si>
    <t>Electric ovens, cookers, cooking plates and boiling rings, electric grillers and roasters, for domestic use (excl. space-heating stoves and microwave ovens) (HS code(s): 851660); Cooking ranges, working tables, ovens and similar appliances (ICS code(s): 97.040.20); Induction hob</t>
  </si>
  <si>
    <t>Consumer information, labelling (TBT); Prevention of deceptive practices and consumer protection (TBT); Protection of the environment (TBT); Quality requirements (TBT); Reducing trade barriers and facilitating trade (TBT); Cost saving and productivity enhancement (TBT)</t>
  </si>
  <si>
    <r>
      <rPr>
        <sz val="11"/>
        <rFont val="Calibri"/>
      </rPr>
      <t>https://members.wto.org/crnattachments/2025/TBT/UGA/25_05867_00_e.pdf</t>
    </r>
  </si>
  <si>
    <t>National Standard of the P.R.C, Hygiene standards for pet food</t>
  </si>
  <si>
    <t>This document defines the terms and definitions of hygiene standards for pet food, specifies the requirements for raw materials used in the production of pet food, and sets limits and test methods for inorganic pollutants, nitrogen-containing compounds, fungal toxins, natural plant toxins, organochlorine pollutants, and microbial pollutants in pet food.This document applies to formula pet feed, pet feed additive premix, and other pet feed.</t>
  </si>
  <si>
    <t>Pet compound feed, pet additive premix feed, and other pet feed (HS code(s): 230990); (ICS code(s): 65.120)</t>
  </si>
  <si>
    <t>230990 - Preparations of a kind used in animal feeding (excl. dog or cat food put up for retail sale)</t>
  </si>
  <si>
    <r>
      <rPr>
        <sz val="11"/>
        <rFont val="Calibri"/>
      </rPr>
      <t>https://members.wto.org/crnattachments/2025/TBT/CHN/25_05853_00_x.pdf</t>
    </r>
  </si>
  <si>
    <t>Consultation on the Draft TEC Standard for Generic Requirement (GR) on “TEC/GR/ TEC 57120:2025” Standard For Generic Requirements of Interoperable Set Top Box as well as for TV Set with In-Built STB  Functionality</t>
  </si>
  <si>
    <t>This standard outlines the important technical aspects such as Standardized Interface &amp; Specifications, Encrypted Signal Handling, Middleware Compatibility, Future Proofing, Conditional access, Compliance with Standards, Hardware and Software Interoperability. These technical specifications aim to enhance the interoperability among Set-Top Box and to ensure that user have more freedom on which service provider they want to choose and the barrier to entry is reduced.</t>
  </si>
  <si>
    <t>HS 8528</t>
  </si>
  <si>
    <t>8528 - Monitors and projectors, not incorporating television reception apparatus; reception apparatus for television, whether or not incorporating radio-broadcast receivers or sound or video recording or reproducing apparatus</t>
  </si>
  <si>
    <t>33.160.25 - Television receivers</t>
  </si>
  <si>
    <r>
      <rPr>
        <sz val="11"/>
        <rFont val="Calibri"/>
      </rPr>
      <t>https://members.wto.org/crnattachments/2025/TBT/IND/25_05794_00_e.pdf
https://tec.gov.in/pdf/consultations/Standard%20(GR)%20for%20%20Interoperable%20Set-Top%20box.pdf</t>
    </r>
  </si>
  <si>
    <t>Notification for Draft of  New  GR on “Outdoor Weather Proof RackFor Telecom Applications, TEC 66XXX:2025”, </t>
  </si>
  <si>
    <t>This document contains the generic requirements of Outdoor weatherproof racks for Telecom Applications like to accommodate telecom equipments. As most of the telecom sites are now becoming outdoor, there are telecom equipment, which are temperature and dust sensitive. To house such equipment, there is a need of rack, which can provide suitable temperature controlled and dust free environment.</t>
  </si>
  <si>
    <t>HS8517</t>
  </si>
  <si>
    <t>33.050 - Telecommunication terminal equipment</t>
  </si>
  <si>
    <r>
      <rPr>
        <sz val="11"/>
        <rFont val="Calibri"/>
      </rPr>
      <t>https://members.wto.org/crnattachments/2025/TBT/IND/25_05791_00_e.pdf</t>
    </r>
  </si>
  <si>
    <t>Notification for revision of GR, standard document on” FRAUD MANAGEMENT AND CONTROL CENTRE (TEC 58110:2010)”</t>
  </si>
  <si>
    <t>To revise/update the Standard ”FRAUD MANAGEMENT AND CONTROL CENTRE”</t>
  </si>
  <si>
    <r>
      <rPr>
        <sz val="11"/>
        <rFont val="Calibri"/>
      </rPr>
      <t>https://members.wto.org/crnattachments/2025/TBT/IND/25_05793_00_e.pdf
https://www.tec.gov.in/pdf/consultations/DRAFT%20FRAUD%20MANAGEMENT%20AND%20CONTROL%20CENTRE%2058110%202010.pdf</t>
    </r>
  </si>
  <si>
    <t>Notification for Draft Test Guide No. TEC 85031:2025 in respect of revision of Test Schedule and Test Procedure of “High Count Metal Free Optical Fibre Cable (Ribbon Type) for Access Network (No. TSTP/GR/OFC-05/02. MAR 2006)”;</t>
  </si>
  <si>
    <t>Test schedule and procedure for evaluating conformance </t>
  </si>
  <si>
    <t>HS854470</t>
  </si>
  <si>
    <t>854470 - Optical fibre cables made up of individually sheathed fibres, whether or not containing electric conductors or fitted with connectors</t>
  </si>
  <si>
    <t>33.180.10 - Fibres and cables</t>
  </si>
  <si>
    <r>
      <rPr>
        <sz val="11"/>
        <rFont val="Calibri"/>
      </rPr>
      <t xml:space="preserve">https://members.wto.org/crnattachments/2025/TBT/IND/25_05792_00_e.pdf
https://tec.gov.in/pdf/consultations/Draft%20Test%20Guide%20for%20High%20count%20Metal%20Free%20OFC%20GR%2085031%20for%20consultation%2028.07.2025.pdf
</t>
    </r>
  </si>
  <si>
    <t>Consultation on revision of the TEC Standard for Generic Requirement (GR), “TEC/GR/TEC 57060:2024” on “Hybrid Set-Top Box (STB) with support for Ultra High Definition (UHD) and Virtual Reality (VR)”</t>
  </si>
  <si>
    <t>This Standard for Generic Requirements outlines the technical requirements of a Hybrid Set-Top Box (STB) with support for Ultra High Definition (UHD) and Virtual Reality (VR) capabilities. This standard outlines the important technical aspects such as UHD video rendering, immersive audio, low latency, advanced user interfaces, and virtual reality experience. These technical specifications aim to enhance the user experience, enabling viewers to enjoy UHD content while seamlessly transitioning into the immersive realms of VR and creating a new dimension in home entertainment.</t>
  </si>
  <si>
    <r>
      <rPr>
        <sz val="11"/>
        <rFont val="Calibri"/>
      </rPr>
      <t>https://members.wto.org/crnattachments/2025/TBT/IND/25_05795_00_e.pdf
https://tec.gov.in/pdf/consultations/GR%20of%20Hybrid%20Set%20top%20Box%20(STB)%20with%20support%20for%20Ultra%20High%20Definition%20(UHD)%20%20Virtual%20Reality%20(VR).pdf</t>
    </r>
  </si>
  <si>
    <t>Draft Decree on the Management of Cosmetics</t>
  </si>
  <si>
    <t>The draft Decree comprises 10 chapters and 60 articles, establishing a comprehensive regulatory framework for the management of cosmetics. It provides detailed provisions on the export and import of cosmetic products, the issuance of Certificates of Free Sale (CFS), and requirements for Product Information Files (PIF), labeling, and advertising in line with ASEAN guidelines and the Law on Advertising. The Decree also introduces online procedures for product notification and dossier archiving.Furthermore, it regulates the inspection and supervision of cosmetic safety and quality, including dossier reviews, product sampling, and testing. It stipulates the circumstances under which cosmetics may be suspended, recalled, or destroyed, and outlines measures for handling non-compliant products. Finally, the Decree assigns responsibilities to ministries, agencies, organizations, and individuals involved in implementation, while also setting forth transitional provisions, the effective date, and enforcement mechanisms.</t>
  </si>
  <si>
    <t>Cosmetics</t>
  </si>
  <si>
    <r>
      <rPr>
        <sz val="11"/>
        <rFont val="Calibri"/>
      </rPr>
      <t>https://members.wto.org/crnattachments/2025/TBT/VNM/25_05839_00_x.pdf</t>
    </r>
  </si>
  <si>
    <t>France</t>
  </si>
  <si>
    <t>Proposition de loi visant à réduire l’impact environnemental de l’industrie textile</t>
  </si>
  <si>
    <t>La présente proposition de loi définit la mode ultra express et les modalités de désignation des professionnels dont les pratiques relèvent de celle-ci (article 1). Si ces professionnels sont des fournisseurs de plateforme en ligne, la loi leur impose l'affichage d'un message de sensibilisation à l'impact environnemental des produits vendus (article 1). Elle interdit l'utilisation du terme « gratuit » comme outil marketing et promotionnel (article 1). Ces mesures visent à réduire l’impact sur l’environnement du secteur et fournir l'information la plus loyale, complète et transparence possible aux consommateurs, ainsi qu’à les protéger contre des pratiques marketing agressives.La proposition de loi prévoit également un affichage de l'origine géographique des textiles vendus en ligne, à proximité du prix (article 1er bis AA). Cette mesure vise à compléter l'information existante transmise au consommateur, en renforçant la visibilité de celle-ci. La proposition de loi prévoit également la non-éligibilité des producteurs de mode ultra express à certaines réductions d'impôt (article 1er bis AB). La proposition de loi modifie également le régime de la « responsabilité élargie des producteurs » REP textile (article 2) : obligation de désignation d'un mandataire par le producteur s'il n'est pas établi en France, modulation des contributions financières en fonction du coefficient de durabilité déterminé dans la méthodologie du coût environnemental, définition de montant plancher pour les pénalités applicables (minimum de 5 euros en 2025 puis montant progressif annuel jusqu’à minimum 10 euros par produit en 2030, dans la limite de 50 % du prix du produit). Ces mesures visent notamment à simplifier le dispositif, et à renforcer son impact, en capitalisant sur ce qui a été mis en place dans le cadre de la mise en œuvre de la loi de 2020 pour l’économie circulaire et contre le gaspillage.La proposition de loi interdit la publicité relative à des produits ou des marques de mode ultra express (article 3), y compris par des personnes exerçant l'activité d'influence commerciale (article 3 bis). Enfin, elle institue une taxe sur les petits colis de provenance extra-européenne (article 8). Cette mesure vise à enrayer la livraison toujours plus massive de petits colis, dont l'immense majorité est issue de la mode ultra express : en France, l’ultra fast-fashion représentent 22 % des colis de La Poste, contre moins de 5% il y a 5 ans.</t>
  </si>
  <si>
    <t>La proposition de loi concerne les pratiques industrielles et commerciales des producteurs qui ont pour conséquence la diminution de la durée d’usage ou de la durée de vie des produits textiles d'habillement, des chaussures ou du linge de maison neufs destinés aux particuliers, ainsi qu'aux produits textiles neufs pour la maison, à l'exclusion de ceux qui sont des éléments d'ameublement ou destinés à protéger ou à décorer des éléments d'ameublement.</t>
  </si>
  <si>
    <t>64 - FOOTWEAR, GAITERS AND THE LIKE; PARTS OF SUCH ARTICLES; 63 - OTHER MADE-UP TEXTILE ARTICLES; SETS; WORN CLOTHING AND WORN TEXTILE ARTICLES; RAGS; 62 - ARTICLES OF APPAREL AND CLOTHING ACCESSORIES, NOT KNITTED OR CROCHETED; 61 - ARTICLES OF APPAREL AND CLOTHING ACCESSORIES, KNITTED OR CROCHETED</t>
  </si>
  <si>
    <t>61 - CLOTHING INDUSTRY; 97.160 - Home textiles. Linen</t>
  </si>
  <si>
    <r>
      <rPr>
        <sz val="11"/>
        <rFont val="Calibri"/>
      </rPr>
      <t>https://members.wto.org/crnattachments/2025/TBT/FRA/25_05828_00_f.pdf</t>
    </r>
  </si>
  <si>
    <t>Notification for revision of Test Guide on Generic Requirement (GR) on “International Private Leased Circuit (IPLC) Traffic Lawful Interception and Monitoring System (IPLC-TLMS)”</t>
  </si>
  <si>
    <t>The draft standard (draft TEC 49021:2025) is Test Guide on “International Private Leased Circuit (IPLC) Traffic Lawful Interception and Monitoring System (IPLC-TLMS)” for assessment of conformity. </t>
  </si>
  <si>
    <t>33.040 - Telecommunication systems</t>
  </si>
  <si>
    <r>
      <rPr>
        <sz val="11"/>
        <rFont val="Calibri"/>
      </rPr>
      <t>https://members.wto.org/crnattachments/2025/TBT/IND/25_05790_00_e.pdf</t>
    </r>
  </si>
  <si>
    <t>draft Commission Implementing Decision amending Decision (EU) 2021/1730, as regards additional use cases in the paired 874.4-880 MHz and 919.4-925 MHz frequency bands for Railway Mobile Radio </t>
  </si>
  <si>
    <t>To introduce additional use cases based on the latest evolution of railway mobile radio technology for the 874.4-880 MHz and 919.4-925 MHz frequency bands (the ‘900 MHz frequency band’) for the future railway mobile communications system (FRMCS).</t>
  </si>
  <si>
    <t>Radio equipment for trains.</t>
  </si>
  <si>
    <t>33.060.99 - Other equipment for radiocommunications</t>
  </si>
  <si>
    <r>
      <rPr>
        <sz val="11"/>
        <rFont val="Calibri"/>
      </rPr>
      <t>https://members.wto.org/crnattachments/2025/TBT/EEC/25_05829_01_e.pdf
https://members.wto.org/crnattachments/2025/TBT/EEC/25_05829_00_e.pdf</t>
    </r>
  </si>
  <si>
    <t>Order of the Ministry of Health of Ukraine No. 1018 “On Approval of the State Sanitary Rules “Rules for Handling Genetically Modified Organisms When Carrying Out Genetic Engineering Activities in a Closed System” of 26 June 2025</t>
  </si>
  <si>
    <t>Order of the Ministry of Health of Ukraine No. 1018 of 26 June 2025 approves the Rules for handling genetically modified organisms when carrying out genetic engineering activities in a closed system. These Rules establish general provisions for handling GMOs in closed systems to protect human health and the environment from potential adverse effects._x000D_
The Rules apply to all business entities engaged in genetic engineering activities in closed systems. Requirements for laboratory activities of business entities are set out in Annex 1 to the Rules.</t>
  </si>
  <si>
    <t> Genetic engineering activities, GMOs</t>
  </si>
  <si>
    <r>
      <rPr>
        <sz val="11"/>
        <rFont val="Calibri"/>
      </rPr>
      <t>https://members.wto.org/crnattachments/2025/TBT/UKR/25_05827_00_x.pdf</t>
    </r>
  </si>
  <si>
    <t>Revision of the Ordinance of the Swiss Federal Office of Communications on telecommunications installations (OOIT)</t>
  </si>
  <si>
    <t>[Annex 2] Several radio interface regulations (RIR) are amended in line with the latest developments and European harmonization.Following radio interface regulations are amended (784.101.21/ …):RIR0501-34: MFCN (Mobile/Fixed Communications Networks in the frequency range 758-2690 MHz) adjusted due to clarification regarding the use of MFCN repeaters: repeaters are network components and cannot be put in place and used by private persons.RIR1001-02: Alarms in the frequency range 868.600 - 868.700 MHz aligned with ECC/REC 70-3, Annex 7.RIR1001-03: Alarms in the frequency range 869.250 - 869.300 MHz aligned with ECC/REC 70-3, Annex 7.RIR1001-04: Alarms in the frequency range 869.650 - 869.700 MHz aligned with ECC/REC 70-3, Annex 7.RIR1001-06: Alarms in the frequency range 869.300 - 869.400 MHz aligned with ECC/REC 70-3, Annex 7.RIR1003-09: Data networks for tracking, tracing and data acquisition in the frequency range 865 - 868 MHz aligned with ECC/REC 70-3, Annex 2.RIR1003-10: Access points in data networks for tracking, tracing and data acquisition in the frequency range 865 - 868 MHz aligned with ECC/REC 70-3, Annex 2.RIR1004-21: High Definition Ground Based Synthetic Aperture Radar (HD-GBSAR) in the frequency range 76 - 77 GHz aligned with the ECC/DEC/(21)02.RIR1008-09: Non-specific Short-Range Devices in the frequency range 869.400 - 869.650 MHz) adjusted due to removal of channel spacing restriction aligned with ECC/REC 70-3, Annex 1.RIR1013-19: Low Power (LP) FM Transmitter in the frequency range 87.5 - 108.0 MHz aligned with ECC/REC 70-3, Annex 10.RIR1101-15: Amateur radio communications in the frequency range 2300 - 2450 MHz adjusted due to revision of Annex 4 of OOUS (Ordinance of the Swiss Federal Office of Communications on the use of the radio frequency spectrum) starting with 01.01.2026.RIR1101-16: Amateur radio communications in the frequency range 5650 - 5850 MHz adjusted due to revision of Annex 4 of OOUS (Ordinance of the Swiss Federal Office of Communications on the use of the radio frequency spectrum) starting with 01.01.2026.New radio interface regulations (784.101.21/ …):RIR1004-23: Radiodetermination applications in the frequency range 69.8 - 80.5 GHzRIR1005-15: Inductive applications in the frequency range 100 - 9000 HzRIR1009-22: Inductive loop systems in the frequency range 100 - 9000 Hz[Annex 5]: The technical and administrative requirements for radio equipment operated by authorities to safeguard public security (PTA 5.2 / PTA 5.3 / PTA 5.4) are being adapted to facilitate the type approval. The removal of certain radio test suites and technical requirements will lead to an easier and quicker placing on the market of such equipment</t>
  </si>
  <si>
    <t>Telecommunication equipment, radio equipment and telecommunication terminal equipment</t>
  </si>
  <si>
    <t>33.050 - Telecommunication terminal equipment; 33.060 - Radiocommunications</t>
  </si>
  <si>
    <t>National security requirements (TBT); Harmonization (TBT); Reducing trade barriers and facilitating trade (TBT)</t>
  </si>
  <si>
    <r>
      <rPr>
        <sz val="11"/>
        <rFont val="Calibri"/>
      </rPr>
      <t>https://members.wto.org/crnattachments/2025/TBT/CHE/25_05815_00_x.pdf
https://members.wto.org/crnattachments/2025/TBT/CHE/25_05815_00_f.pdf</t>
    </r>
  </si>
  <si>
    <t>Proyecto de Decreto Supremo que modifica el Reglamento Nacional de Vehículos, aprobado por Decreto Supremo N° 058-2003-MTC.</t>
  </si>
  <si>
    <t>El presente proyecto de Decreto Supremo tiene por objeto modificar el Reglamento Nacional de Vehículos, aprobado mediante Decreto Supremo N° 058-2003-MTC, a efectos de actualizar los requisitos y características técnicas de seguridad y de calidad para los vehículos que ingresen, se registren, circulen y/u operen en el Perú, de acuerdo a los avances tecnológicos automotrices; además de complementar con detalle las disposiciones sobre la clasificación vehicular, las definiciones, los requisitos técnicos vehiculares y las características registrables vehiculares, permitiendo un mejor entendimiento, comprensión y aplicación del Reglamento Nacional de Vehículos</t>
  </si>
  <si>
    <t>Vehículos automóviles para transporte de &gt;= 10 personas, incl. el conductor (Código(s) del SA: 8702); Automóviles de turismo y demás vehículos automóviles concebidos principalmente para el transporte de = 10 personas, automóviles de turismo, vehículos automóviles para transporte de mercancías o para usos especiales de las partidas 8701 a 8705 (Código(s) del SA: 8707); Partes y accesorios de tractores, vehículos automóviles para transporte de &gt;= 10 personas, automóviles de turismo, vehículos automóviles para transporte de mercancías o para usos especiales de las partidas 8701 a 8705, n.c.o.p. (Código(s) del SA: 8708); Motocicletas, incl. los ciclomotores, y velocípedos equipados con motor auxiliar, incl. con sidecar o sin él; sidecares (Código(s) del SA: 8711); Partes y accesorios de motocicletas y bicicletas, así como de sillones de ruedas y demás vehículos para inválidos, n.c.o.p. (Código(s) del SA: 8714); Remolques y semirremolques para cualquier vehículo, y los demás vehículos no automóviles, así como sus partes, n.c.o.p. (exc. los vehículos sobre carriles "rieles") (Código(s) del SA: 8716)</t>
  </si>
  <si>
    <t>8702 - Motor vehicles for the transport of &gt;= 10 persons, incl. driver; 8703 - Motor cars and other motor vehicles principally designed for the transport of &lt;10 persons, incl. station wagons and racing cars (excl. motor vehicles of heading 8702); 8704 - Motor vehicles for the transport of goods, incl. chassis with engine and cab; 8705 - Special purpose motor vehicles (other than those principally designed for the transport of persons or goods), e.g. breakdown lorries, crane lorries, fire fighting vehicles, concrete-mixer lorries, road sweeper lorries, spraying lorries, mobile workshops and mobile radiological units; 8706 - Chassis fitted with engines, for the motor vehicles of headings 87.01 to 87.05.; 8707 - Bodies, incl. cabs, for tractors, motor vehicles for the transport of ten or more persons, motor cars and other motor vehicles principally designed for the transport of persons, motor vehicles for the transport of goods and special purpose motor vehicles of heading 8701 to 8705; 8708 - Parts and accessories for tractors, motor vehicles for the transport of ten or more persons, motor cars and other motor vehicles principally designed for the transport of persons, motor vehicles for the transport of goods and special purpose motor vehicles of heading 8701 to 8705, n.e.s.; 8711 - Motorcycles, incl. mopeds, and cycles fitted with an auxiliary motor, with or without side-cars; side-cars; 8714 - Parts and accessories for motorcycles and bicycles and for carriages for disabled persons, n.e.s.; 8716 - Trailers and semi-trailers; other vehicles, not mechanically propelled (excl. railway and tramway vehicles); parts thereof, n.e.s.</t>
  </si>
  <si>
    <t>43.040 - Road vehicle systems; 43.080 - Commercial vehicles; 43.100 - Passenger cars. Caravans and light trailers; 43.140 - Motorcycles and mopeds; 43.160 - Special purpose vehicles</t>
  </si>
  <si>
    <r>
      <rPr>
        <sz val="11"/>
        <rFont val="Calibri"/>
      </rPr>
      <t>https://members.wto.org/crnattachments/2025/TBT/PER/25_05801_00_s.pdf
https://www.gob.pe/institucion/mtc/normas-legales/7047347-555-2025-mtc-01-02   
http://extranet.comunidadandina.org/sirt/public/buscapalavra.aspx
http://consultasenlinea.mincetur.gob.pe/notificaciones/Publico/FrmBuscador.aspx</t>
    </r>
  </si>
  <si>
    <t>Draft Resolution of the Cabinet of Ministers of Ukraine “On approval of Technical Regulation on Ecodesign Requirements for External Power Supplies”</t>
  </si>
  <si>
    <t>The draft Resolution provides for the approval of Technical Regulation on ecodesign requirements for the placing on the market and/or the putting into service of external power supplies._x000D_
The Technical Regulation addresses all environmental impacts throughout the life cycle of external power supplies – from concept, design, production and use to disposal. Its implementation is intended to improve the energy efficiency and environmental performance of these products and to enable the gradual phase-out of those with the most significant adverse effects on the environment._x000D_
It is established that the placing on the market and/or putting into service of external power supplies that comply with the requirements of the Technical Regulation on ecodesign requirements for no-load condition electric power consumption and average active efficiency of external power supplies, approved by Resolution of the Cabinet of Ministers of Ukraine No. 150 of 27 February 2019 (notified in documents G/TBT/N/UKR/136 and G/TBT/N/UKR/136/Add.1), and that were placed on the market before the entry into force of this Resolution, may not be prohibited or restricted on the grounds of non-compliance with the Technical Regulation approved by this Resolution.The draft Resolution also amends the List of Product Types Subject to State Market Surveillance by State Market Srveillance Authorities, approved by the Resolution of the Cabinet of Ministers of Ukraine No. 1069 of 28 December 2016.</t>
  </si>
  <si>
    <t>External power supplies</t>
  </si>
  <si>
    <t>Protection of the environment (TBT); Quality requirements (TBT); Harmonization (TBT)</t>
  </si>
  <si>
    <r>
      <rPr>
        <sz val="11"/>
        <rFont val="Calibri"/>
      </rPr>
      <t>https://members.wto.org/crnattachments/2025/TBT/UKR/25_05797_00_x.pdf
https://members.wto.org/crnattachments/2025/TBT/UKR/25_05797_01_x.pdf
https://members.wto.org/crnattachments/2025/TBT/UKR/25_05797_02_x.pdf
https://members.wto.org/crnattachments/2025/TBT/UKR/25_05797_03_x.pdf
https://members.wto.org/crnattachments/2025/TBT/UKR/25_05797_04_x.pdf
https://members.wto.org/crnattachments/2025/TBT/UKR/25_05797_05_x.pdf
https://members.wto.org/crnattachments/2025/TBT/UKR/25_05797_06_x.pdf
https://members.wto.org/crnattachments/2025/TBT/UKR/25_05797_07_x.pdf
https://saee.gov.ua/proekty-npa/projects/proiekt-postanovy-kabinetu-ministriv-ukrainy-pro-zatverdzhennia-tekhnichnoho-rehlamentu-shchodo-vymoh-do-ekodyzainu-dlia-zovnishnikh-dzherel-zhyvlennia</t>
    </r>
  </si>
  <si>
    <t>Denmark</t>
  </si>
  <si>
    <t>The Order on trial with vehicles in longer combination vehicles (EMS1, max. lenght 25,25 m) (Bekendtgørelse om køretøjer i forsøg med modulvogntog)</t>
  </si>
  <si>
    <t>The Order on trial with vehicles in longer combination vehicles (EMS1, max. lenght 25,25 m) sets the framework for the Danish trial with vehicles in longer combination vehicles.The draft order aims to increase the weight limit on longer combination vehicles, and sets requirements for a certain percentage of the road train weight on the driving wheels when starting from a standstill when above a certain weight thresholdFurthermore, the length of longer combination vehicles can be extended if the extension is caused by an extended driver’s cab.</t>
  </si>
  <si>
    <t>Motor vehicles for the transport of goods, incl. chassis with engine and cab (HS code(s): 8704)The following four types of longer combination vehicles (EMS1, max. Length 25,25m):Rigid truck, dolly, and semi-trailerTruck/tractor unit, semi-trailer, and centre axle trailerTruck/tractor unit, link-trailer, and semi-trailerRigid truck and drawbar trailer, that leads to a train length larger than 18.75 meters – 20.75 meters if the vehicle has a mounted crane with a capacity larger than 8 tm.</t>
  </si>
  <si>
    <t>8704 - Motor vehicles for the transport of goods, incl. chassis with engine and cab</t>
  </si>
  <si>
    <t>43.080.10 - Trucks and trailers</t>
  </si>
  <si>
    <t>Protection of the environment (TBT); Harmonization (TBT); Reducing trade barriers and facilitating trade (TBT); Cost saving and productivity enhancement (TBT)</t>
  </si>
  <si>
    <r>
      <rPr>
        <sz val="11"/>
        <rFont val="Calibri"/>
      </rPr>
      <t>https://members.wto.org/crnattachments/2025/TBT/DNK/25_05799_00_x.pdf
https://members.wto.org/crnattachments/2025/TBT/DNK/25_05799_01_x.pdf</t>
    </r>
  </si>
  <si>
    <t>Order on trial with vehicles in EMS2 combinations (Bekendtgørelse om køretøjer i forsøg med dobbelttrailer-vogntog)</t>
  </si>
  <si>
    <t>The Order on trial with vehicles in EMS2 combinations sets the framework for the Danish trial with vehicles in EMS2 combinations.The draft order aims to increase the weight limit in EMS2 A-double combinations. Furthermore, the sign required on the back om EMS2 A-double combinations will be changed slightly to show the maximum lenght, and the Swedish EMS2 sign “långt fordånståg” will be acknowledged for use in Denmark. The current sign will be valid in a transitional period until 31st of December 2027.</t>
  </si>
  <si>
    <t>Motor vehicles for the transport of goods, incl. chassis with engine and cab (HS code(s): 8704)EMS2 A-Double combination consisting of truck/tractor unit, semi-trailer, dolly, and semi-trailer.</t>
  </si>
  <si>
    <r>
      <rPr>
        <sz val="11"/>
        <rFont val="Calibri"/>
      </rPr>
      <t>https://members.wto.org/crnattachments/2025/TBT/DNK/25_05800_00_x.pdf
https://members.wto.org/crnattachments/2025/TBT/DNK/25_05800_01_x.pdf</t>
    </r>
  </si>
  <si>
    <t>Order on the maximum width, length, height, weight and axle load of vehicles</t>
  </si>
  <si>
    <t>The Order on the maximum width, length, height, weight and axle load of vehicles sets the framework for vehicle dimensions and implements Council Directive 96/53/EC of 25 July 1996 establishing for certain road vehicles circulating within the EU the maximum authorised dimensions in national and international traffic and the maximum authorised weight in international traffic._x000D_
_x000D_
The draft order aims to ease a number of conditions covered by the order._x000D_
_x000D_
The draft order allows a maximum height for buses, lorries, tractors and motor equipment and their trailers of 4.20 m. Furthermore, the maximum permissible laden weight for vehicle combinations with seven or more axles is increased from 56 tonnes to 58 tonnes._x000D_
_x000D_
The police and military are also included in the provision on driving rescue boats. In addition, driving with an exceptionally wide snow plough is permitted on motorways.</t>
  </si>
  <si>
    <t>VEHICLES OTHER THAN RAILWAY OR TRAMWAY ROLLING STOCK, AND PARTS AND ACCESSORIES THEREOF (HS code(s): 87)Maximum permissible height and total weight of vehicles.</t>
  </si>
  <si>
    <t>87 - VEHICLES OTHER THAN RAILWAY OR TRAMWAY ROLLING STOCK, AND PARTS AND ACCESSORIES THEREOF</t>
  </si>
  <si>
    <t>43.080 - Commercial vehicles; 43.100 - Passenger cars. Caravans and light trailers; 43.160 - Special purpose vehicles</t>
  </si>
  <si>
    <r>
      <rPr>
        <sz val="11"/>
        <rFont val="Calibri"/>
      </rPr>
      <t>https://members.wto.org/crnattachments/2025/TBT/DNK/25_05766_00_x.pdf
https://members.wto.org/crnattachments/2025/TBT/DNK/25_05766_01_x.pdf
https://members.wto.org/crnattachments/2025/TBT/DNK/25_05766_02_x.pdf</t>
    </r>
  </si>
  <si>
    <t>Concrete Masonry units, Part 1: Solid &amp; Hollow non load bearing concrete masonry units</t>
  </si>
  <si>
    <t>Covers hollow and solid nonloadbearing concrete masonry units made from portland cement, water, and mineral aggregates with or without the inclusion of other materials. These units are intended for use in nonloadbearing partitions, but under certain conditions they may be suitable for use in nonloadbearing exterior walls above grade where effectively protected from the weather.</t>
  </si>
  <si>
    <t>Masonry (ICS code(s): 91.080.30)</t>
  </si>
  <si>
    <t>91.080.30 - Masonry</t>
  </si>
  <si>
    <r>
      <rPr>
        <sz val="11"/>
        <rFont val="Calibri"/>
      </rPr>
      <t>https://jsmo.gov.jo/EBV4.0/Root_Storage/AR/EB_UsefullLinks/DJS__1906-1_.pdf</t>
    </r>
  </si>
  <si>
    <t>Standard for Generic Requirements for 5G Dual Core (TEC XXXX :2025)</t>
  </si>
  <si>
    <t>This standard for Generic Requirements (GR) for 5G Dual Core outlines the functional, technical and operational requirements for the implementation of Dual Core architecture in Indian telecom Networks. This document defines key network functions, interfaces supporting interoperability, network slicing, QoS assurance, mobility management and legacy system support. This standard aligns with international standards (i.e., 3GPP), while addressing specific needs of Indian telecom networks.</t>
  </si>
  <si>
    <r>
      <rPr>
        <sz val="11"/>
        <rFont val="Calibri"/>
      </rPr>
      <t>https://members.wto.org/crnattachments/2025/TBT/IND/25_05785_00_e.pdf</t>
    </r>
  </si>
  <si>
    <t>Partial Amendment of the Regulation for Radio Equipment,etc.</t>
  </si>
  <si>
    <t>Japan will revise its radio equipment regulations, etc. to establish technical standards for the 43GHz band train station platform image transmission system and the 43GHz band train radio communication system.</t>
  </si>
  <si>
    <t>43GHz Band Train Station Platform Image Transmission System and 43GHz Band Train Radio Communication System.</t>
  </si>
  <si>
    <r>
      <rPr>
        <sz val="11"/>
        <rFont val="Calibri"/>
      </rPr>
      <t>https://members.wto.org/crnattachments/2025/TBT/JPN/25_05782_00_e.pdf</t>
    </r>
  </si>
  <si>
    <t>Designation of Shitei Yakubutsu (designated substances), based on the Act on Securing Quality, Efficacy and Safety of Products Including Pharmaceuticals and Medical Devices (hereinafter referred to as the Act). (1960, Law No.145) </t>
  </si>
  <si>
    <t>Proposal for the additional designation of 3 substances as ShiteiYakubutsu, and their proper uses under the Act.</t>
  </si>
  <si>
    <t>Substances with probable effects on the central nervous system</t>
  </si>
  <si>
    <r>
      <rPr>
        <sz val="11"/>
        <rFont val="Calibri"/>
      </rPr>
      <t>https://members.wto.org/crnattachments/2025/TBT/JPN/25_05765_00_e.pdf</t>
    </r>
  </si>
  <si>
    <t>Notification for Draft Standard No. TEC 85030:2025 in respect of revision of Generic Requirements (GR) of “High Count Metal Free Optical Fibre Cable (Ribbon Type) for Access Network(GR No. GR/OFC - 05/02. MAR 2006)” </t>
  </si>
  <si>
    <t>This draft Standard for GR pertains to High-count metal free Optical fibre Cables (Ribbon Type) for underground installation. </t>
  </si>
  <si>
    <r>
      <rPr>
        <sz val="11"/>
        <rFont val="Calibri"/>
      </rPr>
      <t>https://members.wto.org/crnattachments/2025/TBT/IND/25_05788_00_e.pdf</t>
    </r>
  </si>
  <si>
    <t>Russian Federation</t>
  </si>
  <si>
    <t>Draft amendments to the Rules for Conducting Bioequivalence Research in the Eurasian Economic Union</t>
  </si>
  <si>
    <t>- Updating the methodology of IN VITRO skin penetration (IVRT) research (taking into account the revision of the international acts of research, bioequivalence of multisource (generic) pharmaceutical product (acts of the Food and Drug Administration (FDA)), as well as the law enforcement practice of authorized bodies of the Member States of the Eurasian Economic Union;- Establishment of the possibility of conducting these studies using an alternative technique- an artificial membrane analog of human skin</t>
  </si>
  <si>
    <t>Pharmaceutical products</t>
  </si>
  <si>
    <r>
      <rPr>
        <sz val="11"/>
        <rFont val="Calibri"/>
      </rPr>
      <t>https://regulation.eaeunion.org/orv/3162/</t>
    </r>
  </si>
  <si>
    <t>Concrete Masonry units, Part 2: Solid &amp; Hollow loadbearing concrete masonry units</t>
  </si>
  <si>
    <t>Covers hollow and solid nonloadbearing concrete masonry units made from portland cement, water, and mineral aggregates with or without the inclusion of other materials. </t>
  </si>
  <si>
    <r>
      <rPr>
        <sz val="11"/>
        <rFont val="Calibri"/>
      </rPr>
      <t>https://jsmo.gov.jo/EBV4.0/Root_Storage/AR/EB_UsefullLinks/DJS-_1906-2_-_V3.pdf</t>
    </r>
  </si>
  <si>
    <t>Notification for draft Standard for Generic Requirements (GR) of “Micro Duct Optical Fibre Cable” (Draft Standard No. TEC 85130:2025)</t>
  </si>
  <si>
    <t>This draft Standard for GR pertains to Micro Duct Optical Fibre Cables</t>
  </si>
  <si>
    <r>
      <rPr>
        <sz val="11"/>
        <rFont val="Calibri"/>
      </rPr>
      <t>https://members.wto.org/crnattachments/2025/TBT/IND/25_05787_00_e.pdf</t>
    </r>
  </si>
  <si>
    <t>Essential Requirements (ER) for 5G Core</t>
  </si>
  <si>
    <t>This document lays down the ER for SIM to be used in Indian Telecom Network for Consumer or Machine and Machine interfaces up to 5G cellular technology.</t>
  </si>
  <si>
    <r>
      <rPr>
        <sz val="11"/>
        <rFont val="Calibri"/>
      </rPr>
      <t>https://members.wto.org/crnattachments/2025/TBT/IND/25_05789_00_e.pdf
https://members.wto.org/crnattachments/2025/TBT/IND/25_05789_01_e.pdf</t>
    </r>
  </si>
  <si>
    <t>Standard for Generic Requirements for Fixed Wireless Access Customer Premises Equipment (TEC XXXX :2025)</t>
  </si>
  <si>
    <t>This document is the standard for Generic Requirements (GR) of Fixed Wireless Access Customer Premises Equipment (FWA CPE), covering common features across 4G, 5G Non-Standalone (NSA), and 5G Standalone (SA) technologies. It also includes specific requirements that apply only to certain technologies. The requirements are grouped into important areas such as Radio/RRC/NAS, support for multiple APNs to separate different services, Quality of Service, Voice Services, Networking Features, Wi-Fi, IDU/ODU Interworking and Resilience, Device Management, and Security.</t>
  </si>
  <si>
    <r>
      <rPr>
        <sz val="11"/>
        <rFont val="Calibri"/>
      </rPr>
      <t>https://members.wto.org/crnattachments/2025/TBT/IND/25_05786_00_e.pdf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</si>
</sst>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name val="Calibri"/>
    </font>
    <font>
      <b/>
      <sz val="11"/>
      <name val="Calibri"/>
    </font>
    <font>
      <u/>
      <sz val="11"/>
      <color rgb="FF0000FF"/>
      <name val="Calibri"/>
    </font>
  </fonts>
  <fills count="2">
    <fill>
      <patternFill patternType="none"/>
    </fill>
    <fill>
      <patternFill patternType="gray125"/>
    </fill>
  </fills>
  <borders count="1">
    <border>
      <left/>
      <right/>
      <top/>
      <bottom/>
      <diagonal/>
    </border>
  </borders>
  <cellStyleXfs count="1">
    <xf numFmtId="0" fontId="0" fillId="0" borderId="0"/>
  </cellStyleXfs>
  <cellXfs count="10">
    <xf numFmtId="0" fontId="0" fillId="0" borderId="0" xfId="0"/>
    <xf numFmtId="0" fontId="1" fillId="0" borderId="0" xfId="0" applyFont="1" applyAlignment="1">
      <alignment horizontal="center" vertical="center"/>
    </xf>
    <xf numFmtId="0" fontId="0" fillId="0" borderId="0" xfId="0" applyAlignment="1">
      <alignment wrapText="1"/>
    </xf>
    <xf numFmtId="0" fontId="1" fillId="0" borderId="0" xfId="0" applyFont="1" applyAlignment="1">
      <alignment horizontal="center" vertical="center" wrapText="1"/>
    </xf>
    <xf numFmtId="14" fontId="0" fillId="0" borderId="0" xfId="0" applyNumberFormat="1"/>
    <xf numFmtId="14" fontId="1" fillId="0" borderId="0" xfId="0" applyNumberFormat="1" applyFont="1" applyAlignment="1">
      <alignment horizontal="center" vertical="center"/>
    </xf>
    <xf numFmtId="0" fontId="0" fillId="0" borderId="0" xfId="0" applyAlignment="1">
      <alignment vertical="top"/>
    </xf>
    <xf numFmtId="14" fontId="0" fillId="0" borderId="0" xfId="0" applyNumberFormat="1" applyAlignment="1">
      <alignment vertical="top"/>
    </xf>
    <xf numFmtId="0" fontId="0" fillId="0" borderId="0" xfId="0" applyAlignment="1">
      <alignment vertical="top" wrapText="1"/>
    </xf>
    <xf numFmtId="0" fontId="2" fillId="0" borderId="0" xfId="0" applyFont="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81"/>
  <sheetViews>
    <sheetView tabSelected="1" topLeftCell="A19" workbookViewId="0">
      <selection activeCell="G5" sqref="G5"/>
    </sheetView>
  </sheetViews>
  <sheetFormatPr defaultRowHeight="15" x14ac:dyDescent="0.25"/>
  <cols>
    <col min="1" max="1" width="86.7109375" style="2" customWidth="1"/>
    <col min="2" max="2" width="30" customWidth="1"/>
    <col min="3" max="3" width="20" style="4" customWidth="1"/>
    <col min="4" max="4" width="50" customWidth="1"/>
    <col min="5" max="10" width="100" style="2" customWidth="1"/>
    <col min="11" max="11" width="100" customWidth="1"/>
    <col min="12" max="12" width="30" style="4" customWidth="1"/>
    <col min="13" max="17" width="100" customWidth="1"/>
  </cols>
  <sheetData>
    <row r="1" spans="1:17" ht="30" customHeight="1" x14ac:dyDescent="0.25">
      <c r="A1" s="3" t="s">
        <v>5</v>
      </c>
      <c r="B1" s="1" t="s">
        <v>0</v>
      </c>
      <c r="C1" s="5" t="s">
        <v>1</v>
      </c>
      <c r="D1" s="1" t="s">
        <v>2</v>
      </c>
      <c r="E1" s="3" t="s">
        <v>3</v>
      </c>
      <c r="F1" s="3" t="s">
        <v>4</v>
      </c>
      <c r="G1" s="3" t="s">
        <v>6</v>
      </c>
      <c r="H1" s="3" t="s">
        <v>7</v>
      </c>
      <c r="I1" s="3" t="s">
        <v>8</v>
      </c>
      <c r="J1" s="3" t="s">
        <v>9</v>
      </c>
      <c r="K1" s="1" t="s">
        <v>10</v>
      </c>
      <c r="L1" s="5" t="s">
        <v>11</v>
      </c>
      <c r="M1" s="1" t="s">
        <v>12</v>
      </c>
      <c r="N1" s="1" t="s">
        <v>13</v>
      </c>
      <c r="O1" s="1" t="s">
        <v>14</v>
      </c>
      <c r="P1" s="1" t="s">
        <v>15</v>
      </c>
      <c r="Q1" s="1" t="s">
        <v>16</v>
      </c>
    </row>
    <row r="2" spans="1:17" ht="90" x14ac:dyDescent="0.25">
      <c r="A2" s="8" t="s">
        <v>20</v>
      </c>
      <c r="B2" s="6" t="s">
        <v>17</v>
      </c>
      <c r="C2" s="7">
        <v>45930</v>
      </c>
      <c r="D2" s="9" t="str">
        <f>HYPERLINK("https://www.epingalert.org/en/Search?viewData= G/TBT/N/EU/1160"," G/TBT/N/EU/1160")</f>
        <v xml:space="preserve"> G/TBT/N/EU/1160</v>
      </c>
      <c r="E2" s="8" t="s">
        <v>18</v>
      </c>
      <c r="F2" s="8" t="s">
        <v>19</v>
      </c>
      <c r="G2" s="8" t="s">
        <v>21</v>
      </c>
      <c r="H2" s="8" t="s">
        <v>22</v>
      </c>
      <c r="I2" s="8" t="s">
        <v>23</v>
      </c>
      <c r="J2" s="8" t="s">
        <v>21</v>
      </c>
      <c r="K2" s="6"/>
      <c r="L2" s="7">
        <v>45990</v>
      </c>
      <c r="M2" s="6" t="s">
        <v>24</v>
      </c>
      <c r="N2" s="8" t="s">
        <v>25</v>
      </c>
      <c r="O2" s="6" t="str">
        <f>HYPERLINK("https://docs.wto.org/imrd/directdoc.asp?DDFDocuments/t/G/TBTN25/EU1160.DOCX", "https://docs.wto.org/imrd/directdoc.asp?DDFDocuments/t/G/TBTN25/EU1160.DOCX")</f>
        <v>https://docs.wto.org/imrd/directdoc.asp?DDFDocuments/t/G/TBTN25/EU1160.DOCX</v>
      </c>
      <c r="P2" s="6"/>
      <c r="Q2" s="6" t="str">
        <f>HYPERLINK("https://docs.wto.org/imrd/directdoc.asp?DDFDocuments/v/G/TBTN25/EU1160.DOCX", "https://docs.wto.org/imrd/directdoc.asp?DDFDocuments/v/G/TBTN25/EU1160.DOCX")</f>
        <v>https://docs.wto.org/imrd/directdoc.asp?DDFDocuments/v/G/TBTN25/EU1160.DOCX</v>
      </c>
    </row>
    <row r="3" spans="1:17" ht="60" x14ac:dyDescent="0.25">
      <c r="A3" s="8" t="s">
        <v>29</v>
      </c>
      <c r="B3" s="6" t="s">
        <v>26</v>
      </c>
      <c r="C3" s="7">
        <v>45930</v>
      </c>
      <c r="D3" s="9" t="str">
        <f>HYPERLINK("https://www.epingalert.org/en/Search?viewData= G/TBT/N/JPN/881"," G/TBT/N/JPN/881")</f>
        <v xml:space="preserve"> G/TBT/N/JPN/881</v>
      </c>
      <c r="E3" s="8" t="s">
        <v>27</v>
      </c>
      <c r="F3" s="8" t="s">
        <v>28</v>
      </c>
      <c r="G3" s="8" t="s">
        <v>30</v>
      </c>
      <c r="H3" s="8" t="s">
        <v>31</v>
      </c>
      <c r="I3" s="8" t="s">
        <v>32</v>
      </c>
      <c r="J3" s="8" t="s">
        <v>21</v>
      </c>
      <c r="K3" s="6"/>
      <c r="L3" s="7">
        <v>45990</v>
      </c>
      <c r="M3" s="6" t="s">
        <v>24</v>
      </c>
      <c r="N3" s="8" t="s">
        <v>33</v>
      </c>
      <c r="O3" s="6" t="str">
        <f>HYPERLINK("https://docs.wto.org/imrd/directdoc.asp?DDFDocuments/t/G/TBTN25/JPN881.DOCX", "https://docs.wto.org/imrd/directdoc.asp?DDFDocuments/t/G/TBTN25/JPN881.DOCX")</f>
        <v>https://docs.wto.org/imrd/directdoc.asp?DDFDocuments/t/G/TBTN25/JPN881.DOCX</v>
      </c>
      <c r="P3" s="6"/>
      <c r="Q3" s="6" t="str">
        <f>HYPERLINK("https://docs.wto.org/imrd/directdoc.asp?DDFDocuments/v/G/TBTN25/JPN881.DOCX", "https://docs.wto.org/imrd/directdoc.asp?DDFDocuments/v/G/TBTN25/JPN881.DOCX")</f>
        <v>https://docs.wto.org/imrd/directdoc.asp?DDFDocuments/v/G/TBTN25/JPN881.DOCX</v>
      </c>
    </row>
    <row r="4" spans="1:17" x14ac:dyDescent="0.25">
      <c r="A4" s="8" t="s">
        <v>37</v>
      </c>
      <c r="B4" s="6" t="s">
        <v>34</v>
      </c>
      <c r="C4" s="7">
        <v>45930</v>
      </c>
      <c r="D4" s="9" t="str">
        <f>HYPERLINK("https://www.epingalert.org/en/Search?viewData= G/TBT/N/CHN/2123"," G/TBT/N/CHN/2123")</f>
        <v xml:space="preserve"> G/TBT/N/CHN/2123</v>
      </c>
      <c r="E4" s="8" t="s">
        <v>35</v>
      </c>
      <c r="F4" s="8" t="s">
        <v>36</v>
      </c>
      <c r="G4" s="8" t="s">
        <v>38</v>
      </c>
      <c r="H4" s="8" t="s">
        <v>39</v>
      </c>
      <c r="I4" s="8" t="s">
        <v>40</v>
      </c>
      <c r="J4" s="8" t="s">
        <v>21</v>
      </c>
      <c r="K4" s="6"/>
      <c r="L4" s="7">
        <v>45990</v>
      </c>
      <c r="M4" s="6" t="s">
        <v>24</v>
      </c>
      <c r="N4" s="8" t="s">
        <v>41</v>
      </c>
      <c r="O4" s="6" t="str">
        <f>HYPERLINK("https://docs.wto.org/imrd/directdoc.asp?DDFDocuments/t/G/TBTN25/CHN2123.DOCX", "https://docs.wto.org/imrd/directdoc.asp?DDFDocuments/t/G/TBTN25/CHN2123.DOCX")</f>
        <v>https://docs.wto.org/imrd/directdoc.asp?DDFDocuments/t/G/TBTN25/CHN2123.DOCX</v>
      </c>
      <c r="P4" s="6"/>
      <c r="Q4" s="6" t="str">
        <f>HYPERLINK("https://docs.wto.org/imrd/directdoc.asp?DDFDocuments/v/G/TBTN25/CHN2123.DOCX", "https://docs.wto.org/imrd/directdoc.asp?DDFDocuments/v/G/TBTN25/CHN2123.DOCX")</f>
        <v>https://docs.wto.org/imrd/directdoc.asp?DDFDocuments/v/G/TBTN25/CHN2123.DOCX</v>
      </c>
    </row>
    <row r="5" spans="1:17" ht="60" x14ac:dyDescent="0.25">
      <c r="A5" s="8" t="s">
        <v>45</v>
      </c>
      <c r="B5" s="6" t="s">
        <v>42</v>
      </c>
      <c r="C5" s="7">
        <v>45930</v>
      </c>
      <c r="D5" s="9" t="str">
        <f>HYPERLINK("https://www.epingalert.org/en/Search?viewData= G/TBT/N/KEN/1893"," G/TBT/N/KEN/1893")</f>
        <v xml:space="preserve"> G/TBT/N/KEN/1893</v>
      </c>
      <c r="E5" s="8" t="s">
        <v>43</v>
      </c>
      <c r="F5" s="8" t="s">
        <v>44</v>
      </c>
      <c r="G5" s="8" t="s">
        <v>46</v>
      </c>
      <c r="H5" s="8" t="s">
        <v>47</v>
      </c>
      <c r="I5" s="8" t="s">
        <v>48</v>
      </c>
      <c r="J5" s="8" t="s">
        <v>49</v>
      </c>
      <c r="K5" s="6"/>
      <c r="L5" s="7">
        <v>45973</v>
      </c>
      <c r="M5" s="6" t="s">
        <v>24</v>
      </c>
      <c r="N5" s="8" t="s">
        <v>50</v>
      </c>
      <c r="O5" s="6" t="str">
        <f>HYPERLINK("https://docs.wto.org/imrd/directdoc.asp?DDFDocuments/t/G/TBTN25/KEN1893.DOCX", "https://docs.wto.org/imrd/directdoc.asp?DDFDocuments/t/G/TBTN25/KEN1893.DOCX")</f>
        <v>https://docs.wto.org/imrd/directdoc.asp?DDFDocuments/t/G/TBTN25/KEN1893.DOCX</v>
      </c>
      <c r="P5" s="6"/>
      <c r="Q5" s="6" t="str">
        <f>HYPERLINK("https://docs.wto.org/imrd/directdoc.asp?DDFDocuments/v/G/TBTN25/KEN1893.DOCX", "https://docs.wto.org/imrd/directdoc.asp?DDFDocuments/v/G/TBTN25/KEN1893.DOCX")</f>
        <v>https://docs.wto.org/imrd/directdoc.asp?DDFDocuments/v/G/TBTN25/KEN1893.DOCX</v>
      </c>
    </row>
    <row r="6" spans="1:17" ht="45" x14ac:dyDescent="0.25">
      <c r="A6" s="8" t="s">
        <v>53</v>
      </c>
      <c r="B6" s="6" t="s">
        <v>42</v>
      </c>
      <c r="C6" s="7">
        <v>45930</v>
      </c>
      <c r="D6" s="9" t="str">
        <f>HYPERLINK("https://www.epingalert.org/en/Search?viewData= G/TBT/N/KEN/1895"," G/TBT/N/KEN/1895")</f>
        <v xml:space="preserve"> G/TBT/N/KEN/1895</v>
      </c>
      <c r="E6" s="8" t="s">
        <v>51</v>
      </c>
      <c r="F6" s="8" t="s">
        <v>52</v>
      </c>
      <c r="G6" s="8" t="s">
        <v>21</v>
      </c>
      <c r="H6" s="8" t="s">
        <v>54</v>
      </c>
      <c r="I6" s="8" t="s">
        <v>55</v>
      </c>
      <c r="J6" s="8" t="s">
        <v>21</v>
      </c>
      <c r="K6" s="6"/>
      <c r="L6" s="7">
        <v>45973</v>
      </c>
      <c r="M6" s="6" t="s">
        <v>24</v>
      </c>
      <c r="N6" s="8" t="s">
        <v>56</v>
      </c>
      <c r="O6" s="6" t="str">
        <f>HYPERLINK("https://docs.wto.org/imrd/directdoc.asp?DDFDocuments/t/G/TBTN25/KEN1895.DOCX", "https://docs.wto.org/imrd/directdoc.asp?DDFDocuments/t/G/TBTN25/KEN1895.DOCX")</f>
        <v>https://docs.wto.org/imrd/directdoc.asp?DDFDocuments/t/G/TBTN25/KEN1895.DOCX</v>
      </c>
      <c r="P6" s="6"/>
      <c r="Q6" s="6" t="str">
        <f>HYPERLINK("https://docs.wto.org/imrd/directdoc.asp?DDFDocuments/v/G/TBTN25/KEN1895.DOCX", "https://docs.wto.org/imrd/directdoc.asp?DDFDocuments/v/G/TBTN25/KEN1895.DOCX")</f>
        <v>https://docs.wto.org/imrd/directdoc.asp?DDFDocuments/v/G/TBTN25/KEN1895.DOCX</v>
      </c>
    </row>
    <row r="7" spans="1:17" ht="75" x14ac:dyDescent="0.25">
      <c r="A7" s="8" t="s">
        <v>59</v>
      </c>
      <c r="B7" s="6" t="s">
        <v>42</v>
      </c>
      <c r="C7" s="7">
        <v>45930</v>
      </c>
      <c r="D7" s="9" t="str">
        <f>HYPERLINK("https://www.epingalert.org/en/Search?viewData= G/TBT/N/KEN/1892"," G/TBT/N/KEN/1892")</f>
        <v xml:space="preserve"> G/TBT/N/KEN/1892</v>
      </c>
      <c r="E7" s="8" t="s">
        <v>57</v>
      </c>
      <c r="F7" s="8" t="s">
        <v>58</v>
      </c>
      <c r="G7" s="8" t="s">
        <v>60</v>
      </c>
      <c r="H7" s="8" t="s">
        <v>61</v>
      </c>
      <c r="I7" s="8" t="s">
        <v>62</v>
      </c>
      <c r="J7" s="8" t="s">
        <v>49</v>
      </c>
      <c r="K7" s="6"/>
      <c r="L7" s="7">
        <v>45973</v>
      </c>
      <c r="M7" s="6" t="s">
        <v>24</v>
      </c>
      <c r="N7" s="8" t="s">
        <v>63</v>
      </c>
      <c r="O7" s="6" t="str">
        <f>HYPERLINK("https://docs.wto.org/imrd/directdoc.asp?DDFDocuments/t/G/TBTN25/KEN1892.DOCX", "https://docs.wto.org/imrd/directdoc.asp?DDFDocuments/t/G/TBTN25/KEN1892.DOCX")</f>
        <v>https://docs.wto.org/imrd/directdoc.asp?DDFDocuments/t/G/TBTN25/KEN1892.DOCX</v>
      </c>
      <c r="P7" s="6"/>
      <c r="Q7" s="6" t="str">
        <f>HYPERLINK("https://docs.wto.org/imrd/directdoc.asp?DDFDocuments/v/G/TBTN25/KEN1892.DOCX", "https://docs.wto.org/imrd/directdoc.asp?DDFDocuments/v/G/TBTN25/KEN1892.DOCX")</f>
        <v>https://docs.wto.org/imrd/directdoc.asp?DDFDocuments/v/G/TBTN25/KEN1892.DOCX</v>
      </c>
    </row>
    <row r="8" spans="1:17" ht="30" x14ac:dyDescent="0.25">
      <c r="A8" s="8" t="s">
        <v>66</v>
      </c>
      <c r="B8" s="6" t="s">
        <v>42</v>
      </c>
      <c r="C8" s="7">
        <v>45930</v>
      </c>
      <c r="D8" s="9" t="str">
        <f>HYPERLINK("https://www.epingalert.org/en/Search?viewData= G/TBT/N/KEN/1894"," G/TBT/N/KEN/1894")</f>
        <v xml:space="preserve"> G/TBT/N/KEN/1894</v>
      </c>
      <c r="E8" s="8" t="s">
        <v>64</v>
      </c>
      <c r="F8" s="8" t="s">
        <v>65</v>
      </c>
      <c r="G8" s="8" t="s">
        <v>67</v>
      </c>
      <c r="H8" s="8" t="s">
        <v>68</v>
      </c>
      <c r="I8" s="8" t="s">
        <v>69</v>
      </c>
      <c r="J8" s="8" t="s">
        <v>49</v>
      </c>
      <c r="K8" s="6"/>
      <c r="L8" s="7">
        <v>45978</v>
      </c>
      <c r="M8" s="6" t="s">
        <v>24</v>
      </c>
      <c r="N8" s="8" t="s">
        <v>70</v>
      </c>
      <c r="O8" s="6" t="str">
        <f>HYPERLINK("https://docs.wto.org/imrd/directdoc.asp?DDFDocuments/t/G/TBTN25/KEN1894.DOCX", "https://docs.wto.org/imrd/directdoc.asp?DDFDocuments/t/G/TBTN25/KEN1894.DOCX")</f>
        <v>https://docs.wto.org/imrd/directdoc.asp?DDFDocuments/t/G/TBTN25/KEN1894.DOCX</v>
      </c>
      <c r="P8" s="6"/>
      <c r="Q8" s="6" t="str">
        <f>HYPERLINK("https://docs.wto.org/imrd/directdoc.asp?DDFDocuments/v/G/TBTN25/KEN1894.DOCX", "https://docs.wto.org/imrd/directdoc.asp?DDFDocuments/v/G/TBTN25/KEN1894.DOCX")</f>
        <v>https://docs.wto.org/imrd/directdoc.asp?DDFDocuments/v/G/TBTN25/KEN1894.DOCX</v>
      </c>
    </row>
    <row r="9" spans="1:17" ht="45" x14ac:dyDescent="0.25">
      <c r="A9" s="8" t="s">
        <v>74</v>
      </c>
      <c r="B9" s="6" t="s">
        <v>71</v>
      </c>
      <c r="C9" s="7">
        <v>45930</v>
      </c>
      <c r="D9" s="9" t="str">
        <f>HYPERLINK("https://www.epingalert.org/en/Search?viewData= G/TBT/N/GRD/32"," G/TBT/N/GRD/32")</f>
        <v xml:space="preserve"> G/TBT/N/GRD/32</v>
      </c>
      <c r="E9" s="8" t="s">
        <v>72</v>
      </c>
      <c r="F9" s="8" t="s">
        <v>73</v>
      </c>
      <c r="G9" s="8" t="s">
        <v>75</v>
      </c>
      <c r="H9" s="8" t="s">
        <v>76</v>
      </c>
      <c r="I9" s="8" t="s">
        <v>77</v>
      </c>
      <c r="J9" s="8" t="s">
        <v>21</v>
      </c>
      <c r="K9" s="6"/>
      <c r="L9" s="7">
        <v>45990</v>
      </c>
      <c r="M9" s="6" t="s">
        <v>24</v>
      </c>
      <c r="N9" s="8" t="s">
        <v>78</v>
      </c>
      <c r="O9" s="6" t="str">
        <f>HYPERLINK("https://docs.wto.org/imrd/directdoc.asp?DDFDocuments/t/G/TBTN25/GRD32.DOCX", "https://docs.wto.org/imrd/directdoc.asp?DDFDocuments/t/G/TBTN25/GRD32.DOCX")</f>
        <v>https://docs.wto.org/imrd/directdoc.asp?DDFDocuments/t/G/TBTN25/GRD32.DOCX</v>
      </c>
      <c r="P9" s="6"/>
      <c r="Q9" s="6"/>
    </row>
    <row r="10" spans="1:17" ht="75" x14ac:dyDescent="0.25">
      <c r="A10" s="8" t="s">
        <v>81</v>
      </c>
      <c r="B10" s="6" t="s">
        <v>42</v>
      </c>
      <c r="C10" s="7">
        <v>45930</v>
      </c>
      <c r="D10" s="9" t="str">
        <f>HYPERLINK("https://www.epingalert.org/en/Search?viewData= G/TBT/N/KEN/1891"," G/TBT/N/KEN/1891")</f>
        <v xml:space="preserve"> G/TBT/N/KEN/1891</v>
      </c>
      <c r="E10" s="8" t="s">
        <v>79</v>
      </c>
      <c r="F10" s="8" t="s">
        <v>80</v>
      </c>
      <c r="G10" s="8" t="s">
        <v>82</v>
      </c>
      <c r="H10" s="8" t="s">
        <v>83</v>
      </c>
      <c r="I10" s="8" t="s">
        <v>84</v>
      </c>
      <c r="J10" s="8" t="s">
        <v>49</v>
      </c>
      <c r="K10" s="6"/>
      <c r="L10" s="7">
        <v>45973</v>
      </c>
      <c r="M10" s="6" t="s">
        <v>24</v>
      </c>
      <c r="N10" s="8" t="s">
        <v>85</v>
      </c>
      <c r="O10" s="6" t="str">
        <f>HYPERLINK("https://docs.wto.org/imrd/directdoc.asp?DDFDocuments/t/G/TBTN25/KEN1891.DOCX", "https://docs.wto.org/imrd/directdoc.asp?DDFDocuments/t/G/TBTN25/KEN1891.DOCX")</f>
        <v>https://docs.wto.org/imrd/directdoc.asp?DDFDocuments/t/G/TBTN25/KEN1891.DOCX</v>
      </c>
      <c r="P10" s="6"/>
      <c r="Q10" s="6" t="str">
        <f>HYPERLINK("https://docs.wto.org/imrd/directdoc.asp?DDFDocuments/v/G/TBTN25/KEN1891.DOCX", "https://docs.wto.org/imrd/directdoc.asp?DDFDocuments/v/G/TBTN25/KEN1891.DOCX")</f>
        <v>https://docs.wto.org/imrd/directdoc.asp?DDFDocuments/v/G/TBTN25/KEN1891.DOCX</v>
      </c>
    </row>
    <row r="11" spans="1:17" ht="75" x14ac:dyDescent="0.25">
      <c r="A11" s="8" t="s">
        <v>89</v>
      </c>
      <c r="B11" s="6" t="s">
        <v>86</v>
      </c>
      <c r="C11" s="7">
        <v>45930</v>
      </c>
      <c r="D11" s="9" t="str">
        <f>HYPERLINK("https://www.epingalert.org/en/Search?viewData= G/TBT/N/TPKM/575"," G/TBT/N/TPKM/575")</f>
        <v xml:space="preserve"> G/TBT/N/TPKM/575</v>
      </c>
      <c r="E11" s="8" t="s">
        <v>87</v>
      </c>
      <c r="F11" s="8" t="s">
        <v>88</v>
      </c>
      <c r="G11" s="8" t="s">
        <v>90</v>
      </c>
      <c r="H11" s="8" t="s">
        <v>91</v>
      </c>
      <c r="I11" s="8" t="s">
        <v>92</v>
      </c>
      <c r="J11" s="8" t="s">
        <v>21</v>
      </c>
      <c r="K11" s="6"/>
      <c r="L11" s="7">
        <v>45990</v>
      </c>
      <c r="M11" s="6" t="s">
        <v>24</v>
      </c>
      <c r="N11" s="8" t="s">
        <v>93</v>
      </c>
      <c r="O11" s="6" t="str">
        <f>HYPERLINK("https://docs.wto.org/imrd/directdoc.asp?DDFDocuments/t/G/TBTN25/TPKM575.DOCX", "https://docs.wto.org/imrd/directdoc.asp?DDFDocuments/t/G/TBTN25/TPKM575.DOCX")</f>
        <v>https://docs.wto.org/imrd/directdoc.asp?DDFDocuments/t/G/TBTN25/TPKM575.DOCX</v>
      </c>
      <c r="P11" s="6"/>
      <c r="Q11" s="6" t="str">
        <f>HYPERLINK("https://docs.wto.org/imrd/directdoc.asp?DDFDocuments/v/G/TBTN25/TPKM575.DOCX", "https://docs.wto.org/imrd/directdoc.asp?DDFDocuments/v/G/TBTN25/TPKM575.DOCX")</f>
        <v>https://docs.wto.org/imrd/directdoc.asp?DDFDocuments/v/G/TBTN25/TPKM575.DOCX</v>
      </c>
    </row>
    <row r="12" spans="1:17" ht="60" x14ac:dyDescent="0.25">
      <c r="A12" s="8" t="s">
        <v>97</v>
      </c>
      <c r="B12" s="6" t="s">
        <v>94</v>
      </c>
      <c r="C12" s="7">
        <v>45929</v>
      </c>
      <c r="D12" s="9" t="str">
        <f>HYPERLINK("https://www.epingalert.org/en/Search?viewData= G/TBT/N/ARE/667, G/TBT/N/BHR/745, G/TBT/N/KWT/730, G/TBT/N/OMN/568, G/TBT/N/QAT/721, G/TBT/N/SAU/1400, G/TBT/N/YEM/324"," G/TBT/N/ARE/667, G/TBT/N/BHR/745, G/TBT/N/KWT/730, G/TBT/N/OMN/568, G/TBT/N/QAT/721, G/TBT/N/SAU/1400, G/TBT/N/YEM/324")</f>
        <v xml:space="preserve"> G/TBT/N/ARE/667, G/TBT/N/BHR/745, G/TBT/N/KWT/730, G/TBT/N/OMN/568, G/TBT/N/QAT/721, G/TBT/N/SAU/1400, G/TBT/N/YEM/324</v>
      </c>
      <c r="E12" s="8" t="s">
        <v>95</v>
      </c>
      <c r="F12" s="8" t="s">
        <v>96</v>
      </c>
      <c r="G12" s="8" t="s">
        <v>21</v>
      </c>
      <c r="H12" s="8" t="s">
        <v>98</v>
      </c>
      <c r="I12" s="8" t="s">
        <v>99</v>
      </c>
      <c r="J12" s="8" t="s">
        <v>49</v>
      </c>
      <c r="K12" s="6"/>
      <c r="L12" s="7">
        <v>45989</v>
      </c>
      <c r="M12" s="6" t="s">
        <v>24</v>
      </c>
      <c r="N12" s="8" t="s">
        <v>100</v>
      </c>
      <c r="O12" s="6" t="str">
        <f>HYPERLINK("https://docs.wto.org/imrd/directdoc.asp?DDFDocuments/t/G/TBTN25/ARE667.DOCX", "https://docs.wto.org/imrd/directdoc.asp?DDFDocuments/t/G/TBTN25/ARE667.DOCX")</f>
        <v>https://docs.wto.org/imrd/directdoc.asp?DDFDocuments/t/G/TBTN25/ARE667.DOCX</v>
      </c>
      <c r="P12" s="6" t="str">
        <f>HYPERLINK("https://docs.wto.org/imrd/directdoc.asp?DDFDocuments/u/G/TBTN25/ARE667.DOCX", "https://docs.wto.org/imrd/directdoc.asp?DDFDocuments/u/G/TBTN25/ARE667.DOCX")</f>
        <v>https://docs.wto.org/imrd/directdoc.asp?DDFDocuments/u/G/TBTN25/ARE667.DOCX</v>
      </c>
      <c r="Q12" s="6" t="str">
        <f>HYPERLINK("https://docs.wto.org/imrd/directdoc.asp?DDFDocuments/v/G/TBTN25/ARE667.DOCX", "https://docs.wto.org/imrd/directdoc.asp?DDFDocuments/v/G/TBTN25/ARE667.DOCX")</f>
        <v>https://docs.wto.org/imrd/directdoc.asp?DDFDocuments/v/G/TBTN25/ARE667.DOCX</v>
      </c>
    </row>
    <row r="13" spans="1:17" ht="60" x14ac:dyDescent="0.25">
      <c r="A13" s="8" t="s">
        <v>97</v>
      </c>
      <c r="B13" s="6" t="s">
        <v>101</v>
      </c>
      <c r="C13" s="7">
        <v>45929</v>
      </c>
      <c r="D13" s="9" t="str">
        <f>HYPERLINK("https://www.epingalert.org/en/Search?viewData= G/TBT/N/ARE/667, G/TBT/N/BHR/745, G/TBT/N/KWT/730, G/TBT/N/OMN/568, G/TBT/N/QAT/721, G/TBT/N/SAU/1400, G/TBT/N/YEM/324"," G/TBT/N/ARE/667, G/TBT/N/BHR/745, G/TBT/N/KWT/730, G/TBT/N/OMN/568, G/TBT/N/QAT/721, G/TBT/N/SAU/1400, G/TBT/N/YEM/324")</f>
        <v xml:space="preserve"> G/TBT/N/ARE/667, G/TBT/N/BHR/745, G/TBT/N/KWT/730, G/TBT/N/OMN/568, G/TBT/N/QAT/721, G/TBT/N/SAU/1400, G/TBT/N/YEM/324</v>
      </c>
      <c r="E13" s="8" t="s">
        <v>95</v>
      </c>
      <c r="F13" s="8" t="s">
        <v>96</v>
      </c>
      <c r="G13" s="8" t="s">
        <v>21</v>
      </c>
      <c r="H13" s="8" t="s">
        <v>98</v>
      </c>
      <c r="I13" s="8" t="s">
        <v>99</v>
      </c>
      <c r="J13" s="8" t="s">
        <v>49</v>
      </c>
      <c r="K13" s="6"/>
      <c r="L13" s="7">
        <v>45989</v>
      </c>
      <c r="M13" s="6" t="s">
        <v>24</v>
      </c>
      <c r="N13" s="8" t="s">
        <v>100</v>
      </c>
      <c r="O13" s="6" t="str">
        <f>HYPERLINK("https://docs.wto.org/imrd/directdoc.asp?DDFDocuments/t/G/TBTN25/ARE667.DOCX", "https://docs.wto.org/imrd/directdoc.asp?DDFDocuments/t/G/TBTN25/ARE667.DOCX")</f>
        <v>https://docs.wto.org/imrd/directdoc.asp?DDFDocuments/t/G/TBTN25/ARE667.DOCX</v>
      </c>
      <c r="P13" s="6" t="str">
        <f>HYPERLINK("https://docs.wto.org/imrd/directdoc.asp?DDFDocuments/u/G/TBTN25/ARE667.DOCX", "https://docs.wto.org/imrd/directdoc.asp?DDFDocuments/u/G/TBTN25/ARE667.DOCX")</f>
        <v>https://docs.wto.org/imrd/directdoc.asp?DDFDocuments/u/G/TBTN25/ARE667.DOCX</v>
      </c>
      <c r="Q13" s="6" t="str">
        <f>HYPERLINK("https://docs.wto.org/imrd/directdoc.asp?DDFDocuments/v/G/TBTN25/ARE667.DOCX", "https://docs.wto.org/imrd/directdoc.asp?DDFDocuments/v/G/TBTN25/ARE667.DOCX")</f>
        <v>https://docs.wto.org/imrd/directdoc.asp?DDFDocuments/v/G/TBTN25/ARE667.DOCX</v>
      </c>
    </row>
    <row r="14" spans="1:17" ht="60" x14ac:dyDescent="0.25">
      <c r="A14" s="8" t="s">
        <v>97</v>
      </c>
      <c r="B14" s="6" t="s">
        <v>102</v>
      </c>
      <c r="C14" s="7">
        <v>45929</v>
      </c>
      <c r="D14" s="9" t="str">
        <f>HYPERLINK("https://www.epingalert.org/en/Search?viewData= G/TBT/N/ARE/667, G/TBT/N/BHR/745, G/TBT/N/KWT/730, G/TBT/N/OMN/568, G/TBT/N/QAT/721, G/TBT/N/SAU/1400, G/TBT/N/YEM/324"," G/TBT/N/ARE/667, G/TBT/N/BHR/745, G/TBT/N/KWT/730, G/TBT/N/OMN/568, G/TBT/N/QAT/721, G/TBT/N/SAU/1400, G/TBT/N/YEM/324")</f>
        <v xml:space="preserve"> G/TBT/N/ARE/667, G/TBT/N/BHR/745, G/TBT/N/KWT/730, G/TBT/N/OMN/568, G/TBT/N/QAT/721, G/TBT/N/SAU/1400, G/TBT/N/YEM/324</v>
      </c>
      <c r="E14" s="8" t="s">
        <v>95</v>
      </c>
      <c r="F14" s="8" t="s">
        <v>96</v>
      </c>
      <c r="G14" s="8" t="s">
        <v>21</v>
      </c>
      <c r="H14" s="8" t="s">
        <v>98</v>
      </c>
      <c r="I14" s="8" t="s">
        <v>99</v>
      </c>
      <c r="J14" s="8" t="s">
        <v>49</v>
      </c>
      <c r="K14" s="6"/>
      <c r="L14" s="7">
        <v>45989</v>
      </c>
      <c r="M14" s="6" t="s">
        <v>24</v>
      </c>
      <c r="N14" s="8" t="s">
        <v>100</v>
      </c>
      <c r="O14" s="6" t="str">
        <f>HYPERLINK("https://docs.wto.org/imrd/directdoc.asp?DDFDocuments/t/G/TBTN25/ARE667.DOCX", "https://docs.wto.org/imrd/directdoc.asp?DDFDocuments/t/G/TBTN25/ARE667.DOCX")</f>
        <v>https://docs.wto.org/imrd/directdoc.asp?DDFDocuments/t/G/TBTN25/ARE667.DOCX</v>
      </c>
      <c r="P14" s="6" t="str">
        <f>HYPERLINK("https://docs.wto.org/imrd/directdoc.asp?DDFDocuments/u/G/TBTN25/ARE667.DOCX", "https://docs.wto.org/imrd/directdoc.asp?DDFDocuments/u/G/TBTN25/ARE667.DOCX")</f>
        <v>https://docs.wto.org/imrd/directdoc.asp?DDFDocuments/u/G/TBTN25/ARE667.DOCX</v>
      </c>
      <c r="Q14" s="6" t="str">
        <f>HYPERLINK("https://docs.wto.org/imrd/directdoc.asp?DDFDocuments/v/G/TBTN25/ARE667.DOCX", "https://docs.wto.org/imrd/directdoc.asp?DDFDocuments/v/G/TBTN25/ARE667.DOCX")</f>
        <v>https://docs.wto.org/imrd/directdoc.asp?DDFDocuments/v/G/TBTN25/ARE667.DOCX</v>
      </c>
    </row>
    <row r="15" spans="1:17" ht="60" x14ac:dyDescent="0.25">
      <c r="A15" s="8" t="s">
        <v>97</v>
      </c>
      <c r="B15" s="6" t="s">
        <v>103</v>
      </c>
      <c r="C15" s="7">
        <v>45929</v>
      </c>
      <c r="D15" s="9" t="str">
        <f>HYPERLINK("https://www.epingalert.org/en/Search?viewData= G/TBT/N/ARE/667, G/TBT/N/BHR/745, G/TBT/N/KWT/730, G/TBT/N/OMN/568, G/TBT/N/QAT/721, G/TBT/N/SAU/1400, G/TBT/N/YEM/324"," G/TBT/N/ARE/667, G/TBT/N/BHR/745, G/TBT/N/KWT/730, G/TBT/N/OMN/568, G/TBT/N/QAT/721, G/TBT/N/SAU/1400, G/TBT/N/YEM/324")</f>
        <v xml:space="preserve"> G/TBT/N/ARE/667, G/TBT/N/BHR/745, G/TBT/N/KWT/730, G/TBT/N/OMN/568, G/TBT/N/QAT/721, G/TBT/N/SAU/1400, G/TBT/N/YEM/324</v>
      </c>
      <c r="E15" s="8" t="s">
        <v>95</v>
      </c>
      <c r="F15" s="8" t="s">
        <v>96</v>
      </c>
      <c r="G15" s="8" t="s">
        <v>21</v>
      </c>
      <c r="H15" s="8" t="s">
        <v>98</v>
      </c>
      <c r="I15" s="8" t="s">
        <v>99</v>
      </c>
      <c r="J15" s="8" t="s">
        <v>49</v>
      </c>
      <c r="K15" s="6"/>
      <c r="L15" s="7">
        <v>45989</v>
      </c>
      <c r="M15" s="6" t="s">
        <v>24</v>
      </c>
      <c r="N15" s="8" t="s">
        <v>100</v>
      </c>
      <c r="O15" s="6" t="str">
        <f>HYPERLINK("https://docs.wto.org/imrd/directdoc.asp?DDFDocuments/t/G/TBTN25/ARE667.DOCX", "https://docs.wto.org/imrd/directdoc.asp?DDFDocuments/t/G/TBTN25/ARE667.DOCX")</f>
        <v>https://docs.wto.org/imrd/directdoc.asp?DDFDocuments/t/G/TBTN25/ARE667.DOCX</v>
      </c>
      <c r="P15" s="6" t="str">
        <f>HYPERLINK("https://docs.wto.org/imrd/directdoc.asp?DDFDocuments/u/G/TBTN25/ARE667.DOCX", "https://docs.wto.org/imrd/directdoc.asp?DDFDocuments/u/G/TBTN25/ARE667.DOCX")</f>
        <v>https://docs.wto.org/imrd/directdoc.asp?DDFDocuments/u/G/TBTN25/ARE667.DOCX</v>
      </c>
      <c r="Q15" s="6" t="str">
        <f>HYPERLINK("https://docs.wto.org/imrd/directdoc.asp?DDFDocuments/v/G/TBTN25/ARE667.DOCX", "https://docs.wto.org/imrd/directdoc.asp?DDFDocuments/v/G/TBTN25/ARE667.DOCX")</f>
        <v>https://docs.wto.org/imrd/directdoc.asp?DDFDocuments/v/G/TBTN25/ARE667.DOCX</v>
      </c>
    </row>
    <row r="16" spans="1:17" ht="409.5" x14ac:dyDescent="0.25">
      <c r="A16" s="8" t="s">
        <v>107</v>
      </c>
      <c r="B16" s="6" t="s">
        <v>104</v>
      </c>
      <c r="C16" s="7">
        <v>45929</v>
      </c>
      <c r="D16" s="9" t="str">
        <f>HYPERLINK("https://www.epingalert.org/en/Search?viewData= G/TBT/N/CZE/257"," G/TBT/N/CZE/257")</f>
        <v xml:space="preserve"> G/TBT/N/CZE/257</v>
      </c>
      <c r="E16" s="8" t="s">
        <v>105</v>
      </c>
      <c r="F16" s="8" t="s">
        <v>106</v>
      </c>
      <c r="G16" s="8" t="s">
        <v>21</v>
      </c>
      <c r="H16" s="8" t="s">
        <v>108</v>
      </c>
      <c r="I16" s="8" t="s">
        <v>40</v>
      </c>
      <c r="J16" s="8" t="s">
        <v>21</v>
      </c>
      <c r="K16" s="6"/>
      <c r="L16" s="7">
        <v>45996</v>
      </c>
      <c r="M16" s="6" t="s">
        <v>24</v>
      </c>
      <c r="N16" s="8" t="s">
        <v>109</v>
      </c>
      <c r="O16" s="6" t="str">
        <f>HYPERLINK("https://docs.wto.org/imrd/directdoc.asp?DDFDocuments/t/G/TBTN25/CZE257.DOCX", "https://docs.wto.org/imrd/directdoc.asp?DDFDocuments/t/G/TBTN25/CZE257.DOCX")</f>
        <v>https://docs.wto.org/imrd/directdoc.asp?DDFDocuments/t/G/TBTN25/CZE257.DOCX</v>
      </c>
      <c r="P16" s="6"/>
      <c r="Q16" s="6" t="str">
        <f>HYPERLINK("https://docs.wto.org/imrd/directdoc.asp?DDFDocuments/v/G/TBTN25/CZE257.DOCX", "https://docs.wto.org/imrd/directdoc.asp?DDFDocuments/v/G/TBTN25/CZE257.DOCX")</f>
        <v>https://docs.wto.org/imrd/directdoc.asp?DDFDocuments/v/G/TBTN25/CZE257.DOCX</v>
      </c>
    </row>
    <row r="17" spans="1:17" ht="60" x14ac:dyDescent="0.25">
      <c r="A17" s="8" t="s">
        <v>97</v>
      </c>
      <c r="B17" s="6" t="s">
        <v>110</v>
      </c>
      <c r="C17" s="7">
        <v>45929</v>
      </c>
      <c r="D17" s="9" t="str">
        <f>HYPERLINK("https://www.epingalert.org/en/Search?viewData= G/TBT/N/ARE/667, G/TBT/N/BHR/745, G/TBT/N/KWT/730, G/TBT/N/OMN/568, G/TBT/N/QAT/721, G/TBT/N/SAU/1400, G/TBT/N/YEM/324"," G/TBT/N/ARE/667, G/TBT/N/BHR/745, G/TBT/N/KWT/730, G/TBT/N/OMN/568, G/TBT/N/QAT/721, G/TBT/N/SAU/1400, G/TBT/N/YEM/324")</f>
        <v xml:space="preserve"> G/TBT/N/ARE/667, G/TBT/N/BHR/745, G/TBT/N/KWT/730, G/TBT/N/OMN/568, G/TBT/N/QAT/721, G/TBT/N/SAU/1400, G/TBT/N/YEM/324</v>
      </c>
      <c r="E17" s="8" t="s">
        <v>95</v>
      </c>
      <c r="F17" s="8" t="s">
        <v>96</v>
      </c>
      <c r="G17" s="8" t="s">
        <v>21</v>
      </c>
      <c r="H17" s="8" t="s">
        <v>98</v>
      </c>
      <c r="I17" s="8" t="s">
        <v>99</v>
      </c>
      <c r="J17" s="8" t="s">
        <v>49</v>
      </c>
      <c r="K17" s="6"/>
      <c r="L17" s="7">
        <v>45989</v>
      </c>
      <c r="M17" s="6" t="s">
        <v>24</v>
      </c>
      <c r="N17" s="8" t="s">
        <v>100</v>
      </c>
      <c r="O17" s="6" t="str">
        <f>HYPERLINK("https://docs.wto.org/imrd/directdoc.asp?DDFDocuments/t/G/TBTN25/ARE667.DOCX", "https://docs.wto.org/imrd/directdoc.asp?DDFDocuments/t/G/TBTN25/ARE667.DOCX")</f>
        <v>https://docs.wto.org/imrd/directdoc.asp?DDFDocuments/t/G/TBTN25/ARE667.DOCX</v>
      </c>
      <c r="P17" s="6" t="str">
        <f>HYPERLINK("https://docs.wto.org/imrd/directdoc.asp?DDFDocuments/u/G/TBTN25/ARE667.DOCX", "https://docs.wto.org/imrd/directdoc.asp?DDFDocuments/u/G/TBTN25/ARE667.DOCX")</f>
        <v>https://docs.wto.org/imrd/directdoc.asp?DDFDocuments/u/G/TBTN25/ARE667.DOCX</v>
      </c>
      <c r="Q17" s="6" t="str">
        <f>HYPERLINK("https://docs.wto.org/imrd/directdoc.asp?DDFDocuments/v/G/TBTN25/ARE667.DOCX", "https://docs.wto.org/imrd/directdoc.asp?DDFDocuments/v/G/TBTN25/ARE667.DOCX")</f>
        <v>https://docs.wto.org/imrd/directdoc.asp?DDFDocuments/v/G/TBTN25/ARE667.DOCX</v>
      </c>
    </row>
    <row r="18" spans="1:17" ht="60" x14ac:dyDescent="0.25">
      <c r="A18" s="8" t="s">
        <v>114</v>
      </c>
      <c r="B18" s="6" t="s">
        <v>111</v>
      </c>
      <c r="C18" s="7">
        <v>45929</v>
      </c>
      <c r="D18" s="9" t="str">
        <f>HYPERLINK("https://www.epingalert.org/en/Search?viewData= G/TBT/N/PRY/149"," G/TBT/N/PRY/149")</f>
        <v xml:space="preserve"> G/TBT/N/PRY/149</v>
      </c>
      <c r="E18" s="8" t="s">
        <v>112</v>
      </c>
      <c r="F18" s="8" t="s">
        <v>113</v>
      </c>
      <c r="G18" s="8" t="s">
        <v>21</v>
      </c>
      <c r="H18" s="8" t="s">
        <v>115</v>
      </c>
      <c r="I18" s="8" t="s">
        <v>116</v>
      </c>
      <c r="J18" s="8" t="s">
        <v>49</v>
      </c>
      <c r="K18" s="6"/>
      <c r="L18" s="7" t="s">
        <v>21</v>
      </c>
      <c r="M18" s="6" t="s">
        <v>24</v>
      </c>
      <c r="N18" s="8" t="s">
        <v>117</v>
      </c>
      <c r="O18" s="6" t="str">
        <f>HYPERLINK("https://docs.wto.org/imrd/directdoc.asp?DDFDocuments/t/G/TBTN25/PRY149.DOCX", "https://docs.wto.org/imrd/directdoc.asp?DDFDocuments/t/G/TBTN25/PRY149.DOCX")</f>
        <v>https://docs.wto.org/imrd/directdoc.asp?DDFDocuments/t/G/TBTN25/PRY149.DOCX</v>
      </c>
      <c r="P18" s="6" t="str">
        <f>HYPERLINK("https://docs.wto.org/imrd/directdoc.asp?DDFDocuments/u/G/TBTN25/PRY149.DOCX", "https://docs.wto.org/imrd/directdoc.asp?DDFDocuments/u/G/TBTN25/PRY149.DOCX")</f>
        <v>https://docs.wto.org/imrd/directdoc.asp?DDFDocuments/u/G/TBTN25/PRY149.DOCX</v>
      </c>
      <c r="Q18" s="6" t="str">
        <f>HYPERLINK("https://docs.wto.org/imrd/directdoc.asp?DDFDocuments/v/G/TBTN25/PRY149.DOCX", "https://docs.wto.org/imrd/directdoc.asp?DDFDocuments/v/G/TBTN25/PRY149.DOCX")</f>
        <v>https://docs.wto.org/imrd/directdoc.asp?DDFDocuments/v/G/TBTN25/PRY149.DOCX</v>
      </c>
    </row>
    <row r="19" spans="1:17" ht="255" x14ac:dyDescent="0.25">
      <c r="A19" s="8" t="s">
        <v>121</v>
      </c>
      <c r="B19" s="6" t="s">
        <v>118</v>
      </c>
      <c r="C19" s="7">
        <v>45929</v>
      </c>
      <c r="D19" s="9" t="str">
        <f>HYPERLINK("https://www.epingalert.org/en/Search?viewData= G/TBT/N/UKR/359"," G/TBT/N/UKR/359")</f>
        <v xml:space="preserve"> G/TBT/N/UKR/359</v>
      </c>
      <c r="E19" s="8" t="s">
        <v>119</v>
      </c>
      <c r="F19" s="8" t="s">
        <v>120</v>
      </c>
      <c r="G19" s="8" t="s">
        <v>21</v>
      </c>
      <c r="H19" s="8" t="s">
        <v>122</v>
      </c>
      <c r="I19" s="8" t="s">
        <v>123</v>
      </c>
      <c r="J19" s="8" t="s">
        <v>21</v>
      </c>
      <c r="K19" s="6"/>
      <c r="L19" s="7">
        <v>45989</v>
      </c>
      <c r="M19" s="6" t="s">
        <v>24</v>
      </c>
      <c r="N19" s="8" t="s">
        <v>124</v>
      </c>
      <c r="O19" s="6" t="str">
        <f>HYPERLINK("https://docs.wto.org/imrd/directdoc.asp?DDFDocuments/t/G/TBTN25/UKR359.DOCX", "https://docs.wto.org/imrd/directdoc.asp?DDFDocuments/t/G/TBTN25/UKR359.DOCX")</f>
        <v>https://docs.wto.org/imrd/directdoc.asp?DDFDocuments/t/G/TBTN25/UKR359.DOCX</v>
      </c>
      <c r="P19" s="6"/>
      <c r="Q19" s="6" t="str">
        <f>HYPERLINK("https://docs.wto.org/imrd/directdoc.asp?DDFDocuments/v/G/TBTN25/UKR359.DOCX", "https://docs.wto.org/imrd/directdoc.asp?DDFDocuments/v/G/TBTN25/UKR359.DOCX")</f>
        <v>https://docs.wto.org/imrd/directdoc.asp?DDFDocuments/v/G/TBTN25/UKR359.DOCX</v>
      </c>
    </row>
    <row r="20" spans="1:17" ht="60" x14ac:dyDescent="0.25">
      <c r="A20" s="8" t="s">
        <v>127</v>
      </c>
      <c r="B20" s="6" t="s">
        <v>26</v>
      </c>
      <c r="C20" s="7">
        <v>45929</v>
      </c>
      <c r="D20" s="9" t="str">
        <f>HYPERLINK("https://www.epingalert.org/en/Search?viewData= G/TBT/N/JPN/880"," G/TBT/N/JPN/880")</f>
        <v xml:space="preserve"> G/TBT/N/JPN/880</v>
      </c>
      <c r="E20" s="8" t="s">
        <v>125</v>
      </c>
      <c r="F20" s="8" t="s">
        <v>126</v>
      </c>
      <c r="G20" s="8" t="s">
        <v>21</v>
      </c>
      <c r="H20" s="8" t="s">
        <v>128</v>
      </c>
      <c r="I20" s="8" t="s">
        <v>129</v>
      </c>
      <c r="J20" s="8" t="s">
        <v>130</v>
      </c>
      <c r="K20" s="6"/>
      <c r="L20" s="7" t="s">
        <v>21</v>
      </c>
      <c r="M20" s="6" t="s">
        <v>24</v>
      </c>
      <c r="N20" s="8" t="s">
        <v>131</v>
      </c>
      <c r="O20" s="6" t="str">
        <f>HYPERLINK("https://docs.wto.org/imrd/directdoc.asp?DDFDocuments/t/G/TBTN25/JPN880.DOCX", "https://docs.wto.org/imrd/directdoc.asp?DDFDocuments/t/G/TBTN25/JPN880.DOCX")</f>
        <v>https://docs.wto.org/imrd/directdoc.asp?DDFDocuments/t/G/TBTN25/JPN880.DOCX</v>
      </c>
      <c r="P20" s="6" t="str">
        <f>HYPERLINK("https://docs.wto.org/imrd/directdoc.asp?DDFDocuments/u/G/TBTN25/JPN880.DOCX", "https://docs.wto.org/imrd/directdoc.asp?DDFDocuments/u/G/TBTN25/JPN880.DOCX")</f>
        <v>https://docs.wto.org/imrd/directdoc.asp?DDFDocuments/u/G/TBTN25/JPN880.DOCX</v>
      </c>
      <c r="Q20" s="6" t="str">
        <f>HYPERLINK("https://docs.wto.org/imrd/directdoc.asp?DDFDocuments/v/G/TBTN25/JPN880.DOCX", "https://docs.wto.org/imrd/directdoc.asp?DDFDocuments/v/G/TBTN25/JPN880.DOCX")</f>
        <v>https://docs.wto.org/imrd/directdoc.asp?DDFDocuments/v/G/TBTN25/JPN880.DOCX</v>
      </c>
    </row>
    <row r="21" spans="1:17" ht="60" x14ac:dyDescent="0.25">
      <c r="A21" s="8" t="s">
        <v>114</v>
      </c>
      <c r="B21" s="6" t="s">
        <v>111</v>
      </c>
      <c r="C21" s="7">
        <v>45929</v>
      </c>
      <c r="D21" s="9" t="str">
        <f>HYPERLINK("https://www.epingalert.org/en/Search?viewData= G/TBT/N/PRY/150"," G/TBT/N/PRY/150")</f>
        <v xml:space="preserve"> G/TBT/N/PRY/150</v>
      </c>
      <c r="E21" s="8" t="s">
        <v>132</v>
      </c>
      <c r="F21" s="8" t="s">
        <v>133</v>
      </c>
      <c r="G21" s="8" t="s">
        <v>21</v>
      </c>
      <c r="H21" s="8" t="s">
        <v>115</v>
      </c>
      <c r="I21" s="8" t="s">
        <v>134</v>
      </c>
      <c r="J21" s="8" t="s">
        <v>49</v>
      </c>
      <c r="K21" s="6"/>
      <c r="L21" s="7" t="s">
        <v>21</v>
      </c>
      <c r="M21" s="6" t="s">
        <v>24</v>
      </c>
      <c r="N21" s="8" t="s">
        <v>135</v>
      </c>
      <c r="O21" s="6" t="str">
        <f>HYPERLINK("https://docs.wto.org/imrd/directdoc.asp?DDFDocuments/t/G/TBTN25/PRY150.DOCX", "https://docs.wto.org/imrd/directdoc.asp?DDFDocuments/t/G/TBTN25/PRY150.DOCX")</f>
        <v>https://docs.wto.org/imrd/directdoc.asp?DDFDocuments/t/G/TBTN25/PRY150.DOCX</v>
      </c>
      <c r="P21" s="6" t="str">
        <f>HYPERLINK("https://docs.wto.org/imrd/directdoc.asp?DDFDocuments/u/G/TBTN25/PRY150.DOCX", "https://docs.wto.org/imrd/directdoc.asp?DDFDocuments/u/G/TBTN25/PRY150.DOCX")</f>
        <v>https://docs.wto.org/imrd/directdoc.asp?DDFDocuments/u/G/TBTN25/PRY150.DOCX</v>
      </c>
      <c r="Q21" s="6" t="str">
        <f>HYPERLINK("https://docs.wto.org/imrd/directdoc.asp?DDFDocuments/v/G/TBTN25/PRY150.DOCX", "https://docs.wto.org/imrd/directdoc.asp?DDFDocuments/v/G/TBTN25/PRY150.DOCX")</f>
        <v>https://docs.wto.org/imrd/directdoc.asp?DDFDocuments/v/G/TBTN25/PRY150.DOCX</v>
      </c>
    </row>
    <row r="22" spans="1:17" ht="165" x14ac:dyDescent="0.25">
      <c r="A22" s="8" t="s">
        <v>139</v>
      </c>
      <c r="B22" s="6" t="s">
        <v>136</v>
      </c>
      <c r="C22" s="7">
        <v>45929</v>
      </c>
      <c r="D22" s="9" t="str">
        <f>HYPERLINK("https://www.epingalert.org/en/Search?viewData= G/TBT/N/USA/2241"," G/TBT/N/USA/2241")</f>
        <v xml:space="preserve"> G/TBT/N/USA/2241</v>
      </c>
      <c r="E22" s="8" t="s">
        <v>137</v>
      </c>
      <c r="F22" s="8" t="s">
        <v>138</v>
      </c>
      <c r="G22" s="8" t="s">
        <v>21</v>
      </c>
      <c r="H22" s="8" t="s">
        <v>140</v>
      </c>
      <c r="I22" s="8" t="s">
        <v>141</v>
      </c>
      <c r="J22" s="8" t="s">
        <v>21</v>
      </c>
      <c r="K22" s="6"/>
      <c r="L22" s="7">
        <v>45986</v>
      </c>
      <c r="M22" s="6" t="s">
        <v>24</v>
      </c>
      <c r="N22" s="8" t="s">
        <v>142</v>
      </c>
      <c r="O22" s="6" t="str">
        <f>HYPERLINK("https://docs.wto.org/imrd/directdoc.asp?DDFDocuments/t/G/TBTN25/USA2241.DOCX", "https://docs.wto.org/imrd/directdoc.asp?DDFDocuments/t/G/TBTN25/USA2241.DOCX")</f>
        <v>https://docs.wto.org/imrd/directdoc.asp?DDFDocuments/t/G/TBTN25/USA2241.DOCX</v>
      </c>
      <c r="P22" s="6" t="str">
        <f>HYPERLINK("https://docs.wto.org/imrd/directdoc.asp?DDFDocuments/u/G/TBTN25/USA2241.DOCX", "https://docs.wto.org/imrd/directdoc.asp?DDFDocuments/u/G/TBTN25/USA2241.DOCX")</f>
        <v>https://docs.wto.org/imrd/directdoc.asp?DDFDocuments/u/G/TBTN25/USA2241.DOCX</v>
      </c>
      <c r="Q22" s="6" t="str">
        <f>HYPERLINK("https://docs.wto.org/imrd/directdoc.asp?DDFDocuments/v/G/TBTN25/USA2241.DOCX", "https://docs.wto.org/imrd/directdoc.asp?DDFDocuments/v/G/TBTN25/USA2241.DOCX")</f>
        <v>https://docs.wto.org/imrd/directdoc.asp?DDFDocuments/v/G/TBTN25/USA2241.DOCX</v>
      </c>
    </row>
    <row r="23" spans="1:17" ht="60" x14ac:dyDescent="0.25">
      <c r="A23" s="8" t="s">
        <v>97</v>
      </c>
      <c r="B23" s="6" t="s">
        <v>143</v>
      </c>
      <c r="C23" s="7">
        <v>45929</v>
      </c>
      <c r="D23" s="9" t="str">
        <f>HYPERLINK("https://www.epingalert.org/en/Search?viewData= G/TBT/N/ARE/667, G/TBT/N/BHR/745, G/TBT/N/KWT/730, G/TBT/N/OMN/568, G/TBT/N/QAT/721, G/TBT/N/SAU/1400, G/TBT/N/YEM/324"," G/TBT/N/ARE/667, G/TBT/N/BHR/745, G/TBT/N/KWT/730, G/TBT/N/OMN/568, G/TBT/N/QAT/721, G/TBT/N/SAU/1400, G/TBT/N/YEM/324")</f>
        <v xml:space="preserve"> G/TBT/N/ARE/667, G/TBT/N/BHR/745, G/TBT/N/KWT/730, G/TBT/N/OMN/568, G/TBT/N/QAT/721, G/TBT/N/SAU/1400, G/TBT/N/YEM/324</v>
      </c>
      <c r="E23" s="8" t="s">
        <v>95</v>
      </c>
      <c r="F23" s="8" t="s">
        <v>96</v>
      </c>
      <c r="G23" s="8" t="s">
        <v>21</v>
      </c>
      <c r="H23" s="8" t="s">
        <v>98</v>
      </c>
      <c r="I23" s="8" t="s">
        <v>99</v>
      </c>
      <c r="J23" s="8" t="s">
        <v>49</v>
      </c>
      <c r="K23" s="6"/>
      <c r="L23" s="7">
        <v>45989</v>
      </c>
      <c r="M23" s="6" t="s">
        <v>24</v>
      </c>
      <c r="N23" s="8" t="s">
        <v>100</v>
      </c>
      <c r="O23" s="6" t="str">
        <f>HYPERLINK("https://docs.wto.org/imrd/directdoc.asp?DDFDocuments/t/G/TBTN25/ARE667.DOCX", "https://docs.wto.org/imrd/directdoc.asp?DDFDocuments/t/G/TBTN25/ARE667.DOCX")</f>
        <v>https://docs.wto.org/imrd/directdoc.asp?DDFDocuments/t/G/TBTN25/ARE667.DOCX</v>
      </c>
      <c r="P23" s="6" t="str">
        <f>HYPERLINK("https://docs.wto.org/imrd/directdoc.asp?DDFDocuments/u/G/TBTN25/ARE667.DOCX", "https://docs.wto.org/imrd/directdoc.asp?DDFDocuments/u/G/TBTN25/ARE667.DOCX")</f>
        <v>https://docs.wto.org/imrd/directdoc.asp?DDFDocuments/u/G/TBTN25/ARE667.DOCX</v>
      </c>
      <c r="Q23" s="6" t="str">
        <f>HYPERLINK("https://docs.wto.org/imrd/directdoc.asp?DDFDocuments/v/G/TBTN25/ARE667.DOCX", "https://docs.wto.org/imrd/directdoc.asp?DDFDocuments/v/G/TBTN25/ARE667.DOCX")</f>
        <v>https://docs.wto.org/imrd/directdoc.asp?DDFDocuments/v/G/TBTN25/ARE667.DOCX</v>
      </c>
    </row>
    <row r="24" spans="1:17" ht="60" x14ac:dyDescent="0.25">
      <c r="A24" s="8" t="s">
        <v>97</v>
      </c>
      <c r="B24" s="6" t="s">
        <v>144</v>
      </c>
      <c r="C24" s="7">
        <v>45929</v>
      </c>
      <c r="D24" s="9" t="str">
        <f>HYPERLINK("https://www.epingalert.org/en/Search?viewData= G/TBT/N/ARE/667, G/TBT/N/BHR/745, G/TBT/N/KWT/730, G/TBT/N/OMN/568, G/TBT/N/QAT/721, G/TBT/N/SAU/1400, G/TBT/N/YEM/324"," G/TBT/N/ARE/667, G/TBT/N/BHR/745, G/TBT/N/KWT/730, G/TBT/N/OMN/568, G/TBT/N/QAT/721, G/TBT/N/SAU/1400, G/TBT/N/YEM/324")</f>
        <v xml:space="preserve"> G/TBT/N/ARE/667, G/TBT/N/BHR/745, G/TBT/N/KWT/730, G/TBT/N/OMN/568, G/TBT/N/QAT/721, G/TBT/N/SAU/1400, G/TBT/N/YEM/324</v>
      </c>
      <c r="E24" s="8" t="s">
        <v>95</v>
      </c>
      <c r="F24" s="8" t="s">
        <v>96</v>
      </c>
      <c r="G24" s="8" t="s">
        <v>21</v>
      </c>
      <c r="H24" s="8" t="s">
        <v>98</v>
      </c>
      <c r="I24" s="8" t="s">
        <v>99</v>
      </c>
      <c r="J24" s="8" t="s">
        <v>49</v>
      </c>
      <c r="K24" s="6"/>
      <c r="L24" s="7">
        <v>45989</v>
      </c>
      <c r="M24" s="6" t="s">
        <v>24</v>
      </c>
      <c r="N24" s="8" t="s">
        <v>100</v>
      </c>
      <c r="O24" s="6" t="str">
        <f>HYPERLINK("https://docs.wto.org/imrd/directdoc.asp?DDFDocuments/t/G/TBTN25/ARE667.DOCX", "https://docs.wto.org/imrd/directdoc.asp?DDFDocuments/t/G/TBTN25/ARE667.DOCX")</f>
        <v>https://docs.wto.org/imrd/directdoc.asp?DDFDocuments/t/G/TBTN25/ARE667.DOCX</v>
      </c>
      <c r="P24" s="6" t="str">
        <f>HYPERLINK("https://docs.wto.org/imrd/directdoc.asp?DDFDocuments/u/G/TBTN25/ARE667.DOCX", "https://docs.wto.org/imrd/directdoc.asp?DDFDocuments/u/G/TBTN25/ARE667.DOCX")</f>
        <v>https://docs.wto.org/imrd/directdoc.asp?DDFDocuments/u/G/TBTN25/ARE667.DOCX</v>
      </c>
      <c r="Q24" s="6" t="str">
        <f>HYPERLINK("https://docs.wto.org/imrd/directdoc.asp?DDFDocuments/v/G/TBTN25/ARE667.DOCX", "https://docs.wto.org/imrd/directdoc.asp?DDFDocuments/v/G/TBTN25/ARE667.DOCX")</f>
        <v>https://docs.wto.org/imrd/directdoc.asp?DDFDocuments/v/G/TBTN25/ARE667.DOCX</v>
      </c>
    </row>
    <row r="25" spans="1:17" ht="45" x14ac:dyDescent="0.25">
      <c r="A25" s="8" t="s">
        <v>148</v>
      </c>
      <c r="B25" s="6" t="s">
        <v>145</v>
      </c>
      <c r="C25" s="7">
        <v>45926</v>
      </c>
      <c r="D25" s="9" t="str">
        <f>HYPERLINK("https://www.epingalert.org/en/Search?viewData= G/TBT/N/RWA/1264"," G/TBT/N/RWA/1264")</f>
        <v xml:space="preserve"> G/TBT/N/RWA/1264</v>
      </c>
      <c r="E25" s="8" t="s">
        <v>146</v>
      </c>
      <c r="F25" s="8" t="s">
        <v>147</v>
      </c>
      <c r="G25" s="8" t="s">
        <v>21</v>
      </c>
      <c r="H25" s="8" t="s">
        <v>149</v>
      </c>
      <c r="I25" s="8" t="s">
        <v>150</v>
      </c>
      <c r="J25" s="8" t="s">
        <v>21</v>
      </c>
      <c r="K25" s="6"/>
      <c r="L25" s="7">
        <v>45986</v>
      </c>
      <c r="M25" s="6" t="s">
        <v>24</v>
      </c>
      <c r="N25" s="8" t="s">
        <v>151</v>
      </c>
      <c r="O25" s="6" t="str">
        <f>HYPERLINK("https://docs.wto.org/imrd/directdoc.asp?DDFDocuments/t/G/TBTN25/RWA1264.DOCX", "https://docs.wto.org/imrd/directdoc.asp?DDFDocuments/t/G/TBTN25/RWA1264.DOCX")</f>
        <v>https://docs.wto.org/imrd/directdoc.asp?DDFDocuments/t/G/TBTN25/RWA1264.DOCX</v>
      </c>
      <c r="P25" s="6" t="str">
        <f>HYPERLINK("https://docs.wto.org/imrd/directdoc.asp?DDFDocuments/u/G/TBTN25/RWA1264.DOCX", "https://docs.wto.org/imrd/directdoc.asp?DDFDocuments/u/G/TBTN25/RWA1264.DOCX")</f>
        <v>https://docs.wto.org/imrd/directdoc.asp?DDFDocuments/u/G/TBTN25/RWA1264.DOCX</v>
      </c>
      <c r="Q25" s="6" t="str">
        <f>HYPERLINK("https://docs.wto.org/imrd/directdoc.asp?DDFDocuments/v/G/TBTN25/RWA1264.DOCX", "https://docs.wto.org/imrd/directdoc.asp?DDFDocuments/v/G/TBTN25/RWA1264.DOCX")</f>
        <v>https://docs.wto.org/imrd/directdoc.asp?DDFDocuments/v/G/TBTN25/RWA1264.DOCX</v>
      </c>
    </row>
    <row r="26" spans="1:17" ht="45" x14ac:dyDescent="0.25">
      <c r="A26" s="8" t="s">
        <v>148</v>
      </c>
      <c r="B26" s="6" t="s">
        <v>145</v>
      </c>
      <c r="C26" s="7">
        <v>45926</v>
      </c>
      <c r="D26" s="9" t="str">
        <f>HYPERLINK("https://www.epingalert.org/en/Search?viewData= G/TBT/N/RWA/1265"," G/TBT/N/RWA/1265")</f>
        <v xml:space="preserve"> G/TBT/N/RWA/1265</v>
      </c>
      <c r="E26" s="8" t="s">
        <v>152</v>
      </c>
      <c r="F26" s="8" t="s">
        <v>153</v>
      </c>
      <c r="G26" s="8" t="s">
        <v>21</v>
      </c>
      <c r="H26" s="8" t="s">
        <v>149</v>
      </c>
      <c r="I26" s="8" t="s">
        <v>150</v>
      </c>
      <c r="J26" s="8" t="s">
        <v>21</v>
      </c>
      <c r="K26" s="6"/>
      <c r="L26" s="7">
        <v>45986</v>
      </c>
      <c r="M26" s="6" t="s">
        <v>24</v>
      </c>
      <c r="N26" s="8" t="s">
        <v>154</v>
      </c>
      <c r="O26" s="6" t="str">
        <f>HYPERLINK("https://docs.wto.org/imrd/directdoc.asp?DDFDocuments/t/G/TBTN25/RWA1265.DOCX", "https://docs.wto.org/imrd/directdoc.asp?DDFDocuments/t/G/TBTN25/RWA1265.DOCX")</f>
        <v>https://docs.wto.org/imrd/directdoc.asp?DDFDocuments/t/G/TBTN25/RWA1265.DOCX</v>
      </c>
      <c r="P26" s="6" t="str">
        <f>HYPERLINK("https://docs.wto.org/imrd/directdoc.asp?DDFDocuments/u/G/TBTN25/RWA1265.DOCX", "https://docs.wto.org/imrd/directdoc.asp?DDFDocuments/u/G/TBTN25/RWA1265.DOCX")</f>
        <v>https://docs.wto.org/imrd/directdoc.asp?DDFDocuments/u/G/TBTN25/RWA1265.DOCX</v>
      </c>
      <c r="Q26" s="6" t="str">
        <f>HYPERLINK("https://docs.wto.org/imrd/directdoc.asp?DDFDocuments/v/G/TBTN25/RWA1265.DOCX", "https://docs.wto.org/imrd/directdoc.asp?DDFDocuments/v/G/TBTN25/RWA1265.DOCX")</f>
        <v>https://docs.wto.org/imrd/directdoc.asp?DDFDocuments/v/G/TBTN25/RWA1265.DOCX</v>
      </c>
    </row>
    <row r="27" spans="1:17" ht="45" x14ac:dyDescent="0.25">
      <c r="A27" s="8" t="s">
        <v>157</v>
      </c>
      <c r="B27" s="6" t="s">
        <v>42</v>
      </c>
      <c r="C27" s="7">
        <v>45926</v>
      </c>
      <c r="D27" s="9" t="str">
        <f>HYPERLINK("https://www.epingalert.org/en/Search?viewData= G/TBT/N/BDI/650, G/TBT/N/KEN/1890, G/TBT/N/RWA/1269, G/TBT/N/TZA/1403, G/TBT/N/UGA/2213"," G/TBT/N/BDI/650, G/TBT/N/KEN/1890, G/TBT/N/RWA/1269, G/TBT/N/TZA/1403, G/TBT/N/UGA/2213")</f>
        <v xml:space="preserve"> G/TBT/N/BDI/650, G/TBT/N/KEN/1890, G/TBT/N/RWA/1269, G/TBT/N/TZA/1403, G/TBT/N/UGA/2213</v>
      </c>
      <c r="E27" s="8" t="s">
        <v>155</v>
      </c>
      <c r="F27" s="8" t="s">
        <v>156</v>
      </c>
      <c r="G27" s="8" t="s">
        <v>21</v>
      </c>
      <c r="H27" s="8" t="s">
        <v>158</v>
      </c>
      <c r="I27" s="8" t="s">
        <v>150</v>
      </c>
      <c r="J27" s="8" t="s">
        <v>49</v>
      </c>
      <c r="K27" s="6"/>
      <c r="L27" s="7">
        <v>45986</v>
      </c>
      <c r="M27" s="6" t="s">
        <v>24</v>
      </c>
      <c r="N27" s="8" t="s">
        <v>159</v>
      </c>
      <c r="O27" s="6" t="str">
        <f>HYPERLINK("https://docs.wto.org/imrd/directdoc.asp?DDFDocuments/t/G/TBTN25/BDI650.DOCX", "https://docs.wto.org/imrd/directdoc.asp?DDFDocuments/t/G/TBTN25/BDI650.DOCX")</f>
        <v>https://docs.wto.org/imrd/directdoc.asp?DDFDocuments/t/G/TBTN25/BDI650.DOCX</v>
      </c>
      <c r="P27" s="6" t="str">
        <f>HYPERLINK("https://docs.wto.org/imrd/directdoc.asp?DDFDocuments/u/G/TBTN25/BDI650.DOCX", "https://docs.wto.org/imrd/directdoc.asp?DDFDocuments/u/G/TBTN25/BDI650.DOCX")</f>
        <v>https://docs.wto.org/imrd/directdoc.asp?DDFDocuments/u/G/TBTN25/BDI650.DOCX</v>
      </c>
      <c r="Q27" s="6" t="str">
        <f>HYPERLINK("https://docs.wto.org/imrd/directdoc.asp?DDFDocuments/v/G/TBTN25/BDI650.DOCX", "https://docs.wto.org/imrd/directdoc.asp?DDFDocuments/v/G/TBTN25/BDI650.DOCX")</f>
        <v>https://docs.wto.org/imrd/directdoc.asp?DDFDocuments/v/G/TBTN25/BDI650.DOCX</v>
      </c>
    </row>
    <row r="28" spans="1:17" ht="75" x14ac:dyDescent="0.25">
      <c r="A28" s="8" t="s">
        <v>162</v>
      </c>
      <c r="B28" s="6" t="s">
        <v>136</v>
      </c>
      <c r="C28" s="7">
        <v>45926</v>
      </c>
      <c r="D28" s="9" t="str">
        <f>HYPERLINK("https://www.epingalert.org/en/Search?viewData= G/TBT/N/USA/2240"," G/TBT/N/USA/2240")</f>
        <v xml:space="preserve"> G/TBT/N/USA/2240</v>
      </c>
      <c r="E28" s="8" t="s">
        <v>160</v>
      </c>
      <c r="F28" s="8" t="s">
        <v>161</v>
      </c>
      <c r="G28" s="8" t="s">
        <v>21</v>
      </c>
      <c r="H28" s="8" t="s">
        <v>163</v>
      </c>
      <c r="I28" s="8" t="s">
        <v>164</v>
      </c>
      <c r="J28" s="8" t="s">
        <v>49</v>
      </c>
      <c r="K28" s="6"/>
      <c r="L28" s="7">
        <v>45952</v>
      </c>
      <c r="M28" s="6" t="s">
        <v>24</v>
      </c>
      <c r="N28" s="8" t="s">
        <v>165</v>
      </c>
      <c r="O28" s="6" t="str">
        <f>HYPERLINK("https://docs.wto.org/imrd/directdoc.asp?DDFDocuments/t/G/TBTN25/USA2240.DOCX", "https://docs.wto.org/imrd/directdoc.asp?DDFDocuments/t/G/TBTN25/USA2240.DOCX")</f>
        <v>https://docs.wto.org/imrd/directdoc.asp?DDFDocuments/t/G/TBTN25/USA2240.DOCX</v>
      </c>
      <c r="P28" s="6" t="str">
        <f>HYPERLINK("https://docs.wto.org/imrd/directdoc.asp?DDFDocuments/u/G/TBTN25/USA2240.DOCX", "https://docs.wto.org/imrd/directdoc.asp?DDFDocuments/u/G/TBTN25/USA2240.DOCX")</f>
        <v>https://docs.wto.org/imrd/directdoc.asp?DDFDocuments/u/G/TBTN25/USA2240.DOCX</v>
      </c>
      <c r="Q28" s="6" t="str">
        <f>HYPERLINK("https://docs.wto.org/imrd/directdoc.asp?DDFDocuments/v/G/TBTN25/USA2240.DOCX", "https://docs.wto.org/imrd/directdoc.asp?DDFDocuments/v/G/TBTN25/USA2240.DOCX")</f>
        <v>https://docs.wto.org/imrd/directdoc.asp?DDFDocuments/v/G/TBTN25/USA2240.DOCX</v>
      </c>
    </row>
    <row r="29" spans="1:17" ht="45" x14ac:dyDescent="0.25">
      <c r="A29" s="8" t="s">
        <v>168</v>
      </c>
      <c r="B29" s="6" t="s">
        <v>111</v>
      </c>
      <c r="C29" s="7">
        <v>45926</v>
      </c>
      <c r="D29" s="9" t="str">
        <f>HYPERLINK("https://www.epingalert.org/en/Search?viewData= G/TBT/N/PRY/148"," G/TBT/N/PRY/148")</f>
        <v xml:space="preserve"> G/TBT/N/PRY/148</v>
      </c>
      <c r="E29" s="8" t="s">
        <v>166</v>
      </c>
      <c r="F29" s="8" t="s">
        <v>167</v>
      </c>
      <c r="G29" s="8" t="s">
        <v>169</v>
      </c>
      <c r="H29" s="8" t="s">
        <v>170</v>
      </c>
      <c r="I29" s="8" t="s">
        <v>116</v>
      </c>
      <c r="J29" s="8" t="s">
        <v>49</v>
      </c>
      <c r="K29" s="6"/>
      <c r="L29" s="7">
        <v>45952</v>
      </c>
      <c r="M29" s="6" t="s">
        <v>24</v>
      </c>
      <c r="N29" s="8" t="s">
        <v>171</v>
      </c>
      <c r="O29" s="6" t="str">
        <f>HYPERLINK("https://docs.wto.org/imrd/directdoc.asp?DDFDocuments/t/G/TBTN25/PRY148.DOCX", "https://docs.wto.org/imrd/directdoc.asp?DDFDocuments/t/G/TBTN25/PRY148.DOCX")</f>
        <v>https://docs.wto.org/imrd/directdoc.asp?DDFDocuments/t/G/TBTN25/PRY148.DOCX</v>
      </c>
      <c r="P29" s="6" t="str">
        <f>HYPERLINK("https://docs.wto.org/imrd/directdoc.asp?DDFDocuments/u/G/TBTN25/PRY148.DOCX", "https://docs.wto.org/imrd/directdoc.asp?DDFDocuments/u/G/TBTN25/PRY148.DOCX")</f>
        <v>https://docs.wto.org/imrd/directdoc.asp?DDFDocuments/u/G/TBTN25/PRY148.DOCX</v>
      </c>
      <c r="Q29" s="6" t="str">
        <f>HYPERLINK("https://docs.wto.org/imrd/directdoc.asp?DDFDocuments/v/G/TBTN25/PRY148.DOCX", "https://docs.wto.org/imrd/directdoc.asp?DDFDocuments/v/G/TBTN25/PRY148.DOCX")</f>
        <v>https://docs.wto.org/imrd/directdoc.asp?DDFDocuments/v/G/TBTN25/PRY148.DOCX</v>
      </c>
    </row>
    <row r="30" spans="1:17" ht="45" x14ac:dyDescent="0.25">
      <c r="A30" s="8" t="s">
        <v>157</v>
      </c>
      <c r="B30" s="6" t="s">
        <v>145</v>
      </c>
      <c r="C30" s="7">
        <v>45926</v>
      </c>
      <c r="D30" s="9" t="str">
        <f>HYPERLINK("https://www.epingalert.org/en/Search?viewData= G/TBT/N/BDI/650, G/TBT/N/KEN/1890, G/TBT/N/RWA/1269, G/TBT/N/TZA/1403, G/TBT/N/UGA/2213"," G/TBT/N/BDI/650, G/TBT/N/KEN/1890, G/TBT/N/RWA/1269, G/TBT/N/TZA/1403, G/TBT/N/UGA/2213")</f>
        <v xml:space="preserve"> G/TBT/N/BDI/650, G/TBT/N/KEN/1890, G/TBT/N/RWA/1269, G/TBT/N/TZA/1403, G/TBT/N/UGA/2213</v>
      </c>
      <c r="E30" s="8" t="s">
        <v>155</v>
      </c>
      <c r="F30" s="8" t="s">
        <v>156</v>
      </c>
      <c r="G30" s="8" t="s">
        <v>21</v>
      </c>
      <c r="H30" s="8" t="s">
        <v>158</v>
      </c>
      <c r="I30" s="8" t="s">
        <v>150</v>
      </c>
      <c r="J30" s="8" t="s">
        <v>49</v>
      </c>
      <c r="K30" s="6"/>
      <c r="L30" s="7">
        <v>45986</v>
      </c>
      <c r="M30" s="6" t="s">
        <v>24</v>
      </c>
      <c r="N30" s="8" t="s">
        <v>159</v>
      </c>
      <c r="O30" s="6" t="str">
        <f>HYPERLINK("https://docs.wto.org/imrd/directdoc.asp?DDFDocuments/t/G/TBTN25/BDI650.DOCX", "https://docs.wto.org/imrd/directdoc.asp?DDFDocuments/t/G/TBTN25/BDI650.DOCX")</f>
        <v>https://docs.wto.org/imrd/directdoc.asp?DDFDocuments/t/G/TBTN25/BDI650.DOCX</v>
      </c>
      <c r="P30" s="6" t="str">
        <f>HYPERLINK("https://docs.wto.org/imrd/directdoc.asp?DDFDocuments/u/G/TBTN25/BDI650.DOCX", "https://docs.wto.org/imrd/directdoc.asp?DDFDocuments/u/G/TBTN25/BDI650.DOCX")</f>
        <v>https://docs.wto.org/imrd/directdoc.asp?DDFDocuments/u/G/TBTN25/BDI650.DOCX</v>
      </c>
      <c r="Q30" s="6" t="str">
        <f>HYPERLINK("https://docs.wto.org/imrd/directdoc.asp?DDFDocuments/v/G/TBTN25/BDI650.DOCX", "https://docs.wto.org/imrd/directdoc.asp?DDFDocuments/v/G/TBTN25/BDI650.DOCX")</f>
        <v>https://docs.wto.org/imrd/directdoc.asp?DDFDocuments/v/G/TBTN25/BDI650.DOCX</v>
      </c>
    </row>
    <row r="31" spans="1:17" ht="45" x14ac:dyDescent="0.25">
      <c r="A31" s="8" t="s">
        <v>157</v>
      </c>
      <c r="B31" s="6" t="s">
        <v>172</v>
      </c>
      <c r="C31" s="7">
        <v>45926</v>
      </c>
      <c r="D31" s="9" t="str">
        <f>HYPERLINK("https://www.epingalert.org/en/Search?viewData= G/TBT/N/BDI/650, G/TBT/N/KEN/1890, G/TBT/N/RWA/1269, G/TBT/N/TZA/1403, G/TBT/N/UGA/2213"," G/TBT/N/BDI/650, G/TBT/N/KEN/1890, G/TBT/N/RWA/1269, G/TBT/N/TZA/1403, G/TBT/N/UGA/2213")</f>
        <v xml:space="preserve"> G/TBT/N/BDI/650, G/TBT/N/KEN/1890, G/TBT/N/RWA/1269, G/TBT/N/TZA/1403, G/TBT/N/UGA/2213</v>
      </c>
      <c r="E31" s="8" t="s">
        <v>155</v>
      </c>
      <c r="F31" s="8" t="s">
        <v>156</v>
      </c>
      <c r="G31" s="8" t="s">
        <v>21</v>
      </c>
      <c r="H31" s="8" t="s">
        <v>158</v>
      </c>
      <c r="I31" s="8" t="s">
        <v>150</v>
      </c>
      <c r="J31" s="8" t="s">
        <v>49</v>
      </c>
      <c r="K31" s="6"/>
      <c r="L31" s="7">
        <v>45986</v>
      </c>
      <c r="M31" s="6" t="s">
        <v>24</v>
      </c>
      <c r="N31" s="8" t="s">
        <v>159</v>
      </c>
      <c r="O31" s="6" t="str">
        <f>HYPERLINK("https://docs.wto.org/imrd/directdoc.asp?DDFDocuments/t/G/TBTN25/BDI650.DOCX", "https://docs.wto.org/imrd/directdoc.asp?DDFDocuments/t/G/TBTN25/BDI650.DOCX")</f>
        <v>https://docs.wto.org/imrd/directdoc.asp?DDFDocuments/t/G/TBTN25/BDI650.DOCX</v>
      </c>
      <c r="P31" s="6" t="str">
        <f>HYPERLINK("https://docs.wto.org/imrd/directdoc.asp?DDFDocuments/u/G/TBTN25/BDI650.DOCX", "https://docs.wto.org/imrd/directdoc.asp?DDFDocuments/u/G/TBTN25/BDI650.DOCX")</f>
        <v>https://docs.wto.org/imrd/directdoc.asp?DDFDocuments/u/G/TBTN25/BDI650.DOCX</v>
      </c>
      <c r="Q31" s="6" t="str">
        <f>HYPERLINK("https://docs.wto.org/imrd/directdoc.asp?DDFDocuments/v/G/TBTN25/BDI650.DOCX", "https://docs.wto.org/imrd/directdoc.asp?DDFDocuments/v/G/TBTN25/BDI650.DOCX")</f>
        <v>https://docs.wto.org/imrd/directdoc.asp?DDFDocuments/v/G/TBTN25/BDI650.DOCX</v>
      </c>
    </row>
    <row r="32" spans="1:17" ht="45" x14ac:dyDescent="0.25">
      <c r="A32" s="8" t="s">
        <v>176</v>
      </c>
      <c r="B32" s="6" t="s">
        <v>173</v>
      </c>
      <c r="C32" s="7">
        <v>45926</v>
      </c>
      <c r="D32" s="9" t="str">
        <f>HYPERLINK("https://www.epingalert.org/en/Search?viewData= G/TBT/N/BWA/204"," G/TBT/N/BWA/204")</f>
        <v xml:space="preserve"> G/TBT/N/BWA/204</v>
      </c>
      <c r="E32" s="8" t="s">
        <v>174</v>
      </c>
      <c r="F32" s="8" t="s">
        <v>175</v>
      </c>
      <c r="G32" s="8" t="s">
        <v>21</v>
      </c>
      <c r="H32" s="8" t="s">
        <v>177</v>
      </c>
      <c r="I32" s="8" t="s">
        <v>178</v>
      </c>
      <c r="J32" s="8" t="s">
        <v>21</v>
      </c>
      <c r="K32" s="6"/>
      <c r="L32" s="7">
        <v>45986</v>
      </c>
      <c r="M32" s="6" t="s">
        <v>24</v>
      </c>
      <c r="N32" s="6"/>
      <c r="O32" s="6" t="str">
        <f>HYPERLINK("https://docs.wto.org/imrd/directdoc.asp?DDFDocuments/t/G/TBTN25/BWA204.DOCX", "https://docs.wto.org/imrd/directdoc.asp?DDFDocuments/t/G/TBTN25/BWA204.DOCX")</f>
        <v>https://docs.wto.org/imrd/directdoc.asp?DDFDocuments/t/G/TBTN25/BWA204.DOCX</v>
      </c>
      <c r="P32" s="6" t="str">
        <f>HYPERLINK("https://docs.wto.org/imrd/directdoc.asp?DDFDocuments/u/G/TBTN25/BWA204.DOCX", "https://docs.wto.org/imrd/directdoc.asp?DDFDocuments/u/G/TBTN25/BWA204.DOCX")</f>
        <v>https://docs.wto.org/imrd/directdoc.asp?DDFDocuments/u/G/TBTN25/BWA204.DOCX</v>
      </c>
      <c r="Q32" s="6" t="str">
        <f>HYPERLINK("https://docs.wto.org/imrd/directdoc.asp?DDFDocuments/v/G/TBTN25/BWA204.DOCX", "https://docs.wto.org/imrd/directdoc.asp?DDFDocuments/v/G/TBTN25/BWA204.DOCX")</f>
        <v>https://docs.wto.org/imrd/directdoc.asp?DDFDocuments/v/G/TBTN25/BWA204.DOCX</v>
      </c>
    </row>
    <row r="33" spans="1:17" ht="45" x14ac:dyDescent="0.25">
      <c r="A33" s="8" t="s">
        <v>182</v>
      </c>
      <c r="B33" s="6" t="s">
        <v>179</v>
      </c>
      <c r="C33" s="7">
        <v>45926</v>
      </c>
      <c r="D33" s="9" t="str">
        <f>HYPERLINK("https://www.epingalert.org/en/Search?viewData= G/TBT/N/CAN/754"," G/TBT/N/CAN/754")</f>
        <v xml:space="preserve"> G/TBT/N/CAN/754</v>
      </c>
      <c r="E33" s="8" t="s">
        <v>180</v>
      </c>
      <c r="F33" s="8" t="s">
        <v>181</v>
      </c>
      <c r="G33" s="8" t="s">
        <v>21</v>
      </c>
      <c r="H33" s="8" t="s">
        <v>183</v>
      </c>
      <c r="I33" s="8" t="s">
        <v>32</v>
      </c>
      <c r="J33" s="8" t="s">
        <v>21</v>
      </c>
      <c r="K33" s="6"/>
      <c r="L33" s="7">
        <v>45994</v>
      </c>
      <c r="M33" s="6" t="s">
        <v>24</v>
      </c>
      <c r="N33" s="8" t="s">
        <v>184</v>
      </c>
      <c r="O33" s="6" t="str">
        <f>HYPERLINK("https://docs.wto.org/imrd/directdoc.asp?DDFDocuments/t/G/TBTN25/CAN754.DOCX", "https://docs.wto.org/imrd/directdoc.asp?DDFDocuments/t/G/TBTN25/CAN754.DOCX")</f>
        <v>https://docs.wto.org/imrd/directdoc.asp?DDFDocuments/t/G/TBTN25/CAN754.DOCX</v>
      </c>
      <c r="P33" s="6" t="str">
        <f>HYPERLINK("https://docs.wto.org/imrd/directdoc.asp?DDFDocuments/u/G/TBTN25/CAN754.DOCX", "https://docs.wto.org/imrd/directdoc.asp?DDFDocuments/u/G/TBTN25/CAN754.DOCX")</f>
        <v>https://docs.wto.org/imrd/directdoc.asp?DDFDocuments/u/G/TBTN25/CAN754.DOCX</v>
      </c>
      <c r="Q33" s="6" t="str">
        <f>HYPERLINK("https://docs.wto.org/imrd/directdoc.asp?DDFDocuments/v/G/TBTN25/CAN754.DOCX", "https://docs.wto.org/imrd/directdoc.asp?DDFDocuments/v/G/TBTN25/CAN754.DOCX")</f>
        <v>https://docs.wto.org/imrd/directdoc.asp?DDFDocuments/v/G/TBTN25/CAN754.DOCX</v>
      </c>
    </row>
    <row r="34" spans="1:17" ht="240" x14ac:dyDescent="0.25">
      <c r="A34" s="8" t="s">
        <v>187</v>
      </c>
      <c r="B34" s="6" t="s">
        <v>104</v>
      </c>
      <c r="C34" s="7">
        <v>45926</v>
      </c>
      <c r="D34" s="9" t="str">
        <f>HYPERLINK("https://www.epingalert.org/en/Search?viewData= G/TBT/N/CZE/256"," G/TBT/N/CZE/256")</f>
        <v xml:space="preserve"> G/TBT/N/CZE/256</v>
      </c>
      <c r="E34" s="8" t="s">
        <v>185</v>
      </c>
      <c r="F34" s="8" t="s">
        <v>186</v>
      </c>
      <c r="G34" s="8" t="s">
        <v>188</v>
      </c>
      <c r="H34" s="8" t="s">
        <v>189</v>
      </c>
      <c r="I34" s="8" t="s">
        <v>190</v>
      </c>
      <c r="J34" s="8" t="s">
        <v>21</v>
      </c>
      <c r="K34" s="6"/>
      <c r="L34" s="7">
        <v>45991</v>
      </c>
      <c r="M34" s="6" t="s">
        <v>24</v>
      </c>
      <c r="N34" s="8" t="s">
        <v>191</v>
      </c>
      <c r="O34" s="6" t="str">
        <f>HYPERLINK("https://docs.wto.org/imrd/directdoc.asp?DDFDocuments/t/G/TBTN25/CZE256.DOCX", "https://docs.wto.org/imrd/directdoc.asp?DDFDocuments/t/G/TBTN25/CZE256.DOCX")</f>
        <v>https://docs.wto.org/imrd/directdoc.asp?DDFDocuments/t/G/TBTN25/CZE256.DOCX</v>
      </c>
      <c r="P34" s="6" t="str">
        <f>HYPERLINK("https://docs.wto.org/imrd/directdoc.asp?DDFDocuments/u/G/TBTN25/CZE256.DOCX", "https://docs.wto.org/imrd/directdoc.asp?DDFDocuments/u/G/TBTN25/CZE256.DOCX")</f>
        <v>https://docs.wto.org/imrd/directdoc.asp?DDFDocuments/u/G/TBTN25/CZE256.DOCX</v>
      </c>
      <c r="Q34" s="6" t="str">
        <f>HYPERLINK("https://docs.wto.org/imrd/directdoc.asp?DDFDocuments/v/G/TBTN25/CZE256.DOCX", "https://docs.wto.org/imrd/directdoc.asp?DDFDocuments/v/G/TBTN25/CZE256.DOCX")</f>
        <v>https://docs.wto.org/imrd/directdoc.asp?DDFDocuments/v/G/TBTN25/CZE256.DOCX</v>
      </c>
    </row>
    <row r="35" spans="1:17" ht="45" x14ac:dyDescent="0.25">
      <c r="A35" s="8" t="s">
        <v>148</v>
      </c>
      <c r="B35" s="6" t="s">
        <v>145</v>
      </c>
      <c r="C35" s="7">
        <v>45926</v>
      </c>
      <c r="D35" s="9" t="str">
        <f>HYPERLINK("https://www.epingalert.org/en/Search?viewData= G/TBT/N/RWA/1266"," G/TBT/N/RWA/1266")</f>
        <v xml:space="preserve"> G/TBT/N/RWA/1266</v>
      </c>
      <c r="E35" s="8" t="s">
        <v>192</v>
      </c>
      <c r="F35" s="8" t="s">
        <v>193</v>
      </c>
      <c r="G35" s="8" t="s">
        <v>21</v>
      </c>
      <c r="H35" s="8" t="s">
        <v>149</v>
      </c>
      <c r="I35" s="8" t="s">
        <v>150</v>
      </c>
      <c r="J35" s="8" t="s">
        <v>21</v>
      </c>
      <c r="K35" s="6"/>
      <c r="L35" s="7">
        <v>45986</v>
      </c>
      <c r="M35" s="6" t="s">
        <v>24</v>
      </c>
      <c r="N35" s="8" t="s">
        <v>194</v>
      </c>
      <c r="O35" s="6" t="str">
        <f>HYPERLINK("https://docs.wto.org/imrd/directdoc.asp?DDFDocuments/t/G/TBTN25/RWA1266.DOCX", "https://docs.wto.org/imrd/directdoc.asp?DDFDocuments/t/G/TBTN25/RWA1266.DOCX")</f>
        <v>https://docs.wto.org/imrd/directdoc.asp?DDFDocuments/t/G/TBTN25/RWA1266.DOCX</v>
      </c>
      <c r="P35" s="6" t="str">
        <f>HYPERLINK("https://docs.wto.org/imrd/directdoc.asp?DDFDocuments/u/G/TBTN25/RWA1266.DOCX", "https://docs.wto.org/imrd/directdoc.asp?DDFDocuments/u/G/TBTN25/RWA1266.DOCX")</f>
        <v>https://docs.wto.org/imrd/directdoc.asp?DDFDocuments/u/G/TBTN25/RWA1266.DOCX</v>
      </c>
      <c r="Q35" s="6" t="str">
        <f>HYPERLINK("https://docs.wto.org/imrd/directdoc.asp?DDFDocuments/v/G/TBTN25/RWA1266.DOCX", "https://docs.wto.org/imrd/directdoc.asp?DDFDocuments/v/G/TBTN25/RWA1266.DOCX")</f>
        <v>https://docs.wto.org/imrd/directdoc.asp?DDFDocuments/v/G/TBTN25/RWA1266.DOCX</v>
      </c>
    </row>
    <row r="36" spans="1:17" ht="30" x14ac:dyDescent="0.25">
      <c r="A36" s="8" t="s">
        <v>198</v>
      </c>
      <c r="B36" s="6" t="s">
        <v>195</v>
      </c>
      <c r="C36" s="7">
        <v>45926</v>
      </c>
      <c r="D36" s="9" t="str">
        <f>HYPERLINK("https://www.epingalert.org/en/Search?viewData= G/TBT/N/KOR/1322"," G/TBT/N/KOR/1322")</f>
        <v xml:space="preserve"> G/TBT/N/KOR/1322</v>
      </c>
      <c r="E36" s="8" t="s">
        <v>196</v>
      </c>
      <c r="F36" s="8" t="s">
        <v>197</v>
      </c>
      <c r="G36" s="8" t="s">
        <v>21</v>
      </c>
      <c r="H36" s="8" t="s">
        <v>199</v>
      </c>
      <c r="I36" s="8" t="s">
        <v>200</v>
      </c>
      <c r="J36" s="8" t="s">
        <v>21</v>
      </c>
      <c r="K36" s="6"/>
      <c r="L36" s="7">
        <v>45986</v>
      </c>
      <c r="M36" s="6" t="s">
        <v>24</v>
      </c>
      <c r="N36" s="8" t="s">
        <v>201</v>
      </c>
      <c r="O36" s="6" t="str">
        <f>HYPERLINK("https://docs.wto.org/imrd/directdoc.asp?DDFDocuments/t/G/TBTN25/KOR1322.DOCX", "https://docs.wto.org/imrd/directdoc.asp?DDFDocuments/t/G/TBTN25/KOR1322.DOCX")</f>
        <v>https://docs.wto.org/imrd/directdoc.asp?DDFDocuments/t/G/TBTN25/KOR1322.DOCX</v>
      </c>
      <c r="P36" s="6" t="str">
        <f>HYPERLINK("https://docs.wto.org/imrd/directdoc.asp?DDFDocuments/u/G/TBTN25/KOR1322.DOCX", "https://docs.wto.org/imrd/directdoc.asp?DDFDocuments/u/G/TBTN25/KOR1322.DOCX")</f>
        <v>https://docs.wto.org/imrd/directdoc.asp?DDFDocuments/u/G/TBTN25/KOR1322.DOCX</v>
      </c>
      <c r="Q36" s="6" t="str">
        <f>HYPERLINK("https://docs.wto.org/imrd/directdoc.asp?DDFDocuments/v/G/TBTN25/KOR1322.DOCX", "https://docs.wto.org/imrd/directdoc.asp?DDFDocuments/v/G/TBTN25/KOR1322.DOCX")</f>
        <v>https://docs.wto.org/imrd/directdoc.asp?DDFDocuments/v/G/TBTN25/KOR1322.DOCX</v>
      </c>
    </row>
    <row r="37" spans="1:17" ht="45" x14ac:dyDescent="0.25">
      <c r="A37" s="8" t="s">
        <v>157</v>
      </c>
      <c r="B37" s="6" t="s">
        <v>202</v>
      </c>
      <c r="C37" s="7">
        <v>45926</v>
      </c>
      <c r="D37" s="9" t="str">
        <f>HYPERLINK("https://www.epingalert.org/en/Search?viewData= G/TBT/N/BDI/650, G/TBT/N/KEN/1890, G/TBT/N/RWA/1269, G/TBT/N/TZA/1403, G/TBT/N/UGA/2213"," G/TBT/N/BDI/650, G/TBT/N/KEN/1890, G/TBT/N/RWA/1269, G/TBT/N/TZA/1403, G/TBT/N/UGA/2213")</f>
        <v xml:space="preserve"> G/TBT/N/BDI/650, G/TBT/N/KEN/1890, G/TBT/N/RWA/1269, G/TBT/N/TZA/1403, G/TBT/N/UGA/2213</v>
      </c>
      <c r="E37" s="8" t="s">
        <v>155</v>
      </c>
      <c r="F37" s="8" t="s">
        <v>156</v>
      </c>
      <c r="G37" s="8" t="s">
        <v>21</v>
      </c>
      <c r="H37" s="8" t="s">
        <v>158</v>
      </c>
      <c r="I37" s="8" t="s">
        <v>150</v>
      </c>
      <c r="J37" s="8" t="s">
        <v>49</v>
      </c>
      <c r="K37" s="6"/>
      <c r="L37" s="7">
        <v>45986</v>
      </c>
      <c r="M37" s="6" t="s">
        <v>24</v>
      </c>
      <c r="N37" s="8" t="s">
        <v>159</v>
      </c>
      <c r="O37" s="6" t="str">
        <f>HYPERLINK("https://docs.wto.org/imrd/directdoc.asp?DDFDocuments/t/G/TBTN25/BDI650.DOCX", "https://docs.wto.org/imrd/directdoc.asp?DDFDocuments/t/G/TBTN25/BDI650.DOCX")</f>
        <v>https://docs.wto.org/imrd/directdoc.asp?DDFDocuments/t/G/TBTN25/BDI650.DOCX</v>
      </c>
      <c r="P37" s="6" t="str">
        <f>HYPERLINK("https://docs.wto.org/imrd/directdoc.asp?DDFDocuments/u/G/TBTN25/BDI650.DOCX", "https://docs.wto.org/imrd/directdoc.asp?DDFDocuments/u/G/TBTN25/BDI650.DOCX")</f>
        <v>https://docs.wto.org/imrd/directdoc.asp?DDFDocuments/u/G/TBTN25/BDI650.DOCX</v>
      </c>
      <c r="Q37" s="6" t="str">
        <f>HYPERLINK("https://docs.wto.org/imrd/directdoc.asp?DDFDocuments/v/G/TBTN25/BDI650.DOCX", "https://docs.wto.org/imrd/directdoc.asp?DDFDocuments/v/G/TBTN25/BDI650.DOCX")</f>
        <v>https://docs.wto.org/imrd/directdoc.asp?DDFDocuments/v/G/TBTN25/BDI650.DOCX</v>
      </c>
    </row>
    <row r="38" spans="1:17" ht="150" x14ac:dyDescent="0.25">
      <c r="A38" s="8" t="s">
        <v>206</v>
      </c>
      <c r="B38" s="6" t="s">
        <v>203</v>
      </c>
      <c r="C38" s="7">
        <v>45926</v>
      </c>
      <c r="D38" s="9" t="str">
        <f>HYPERLINK("https://www.epingalert.org/en/Search?viewData= G/TBT/N/MEX/547"," G/TBT/N/MEX/547")</f>
        <v xml:space="preserve"> G/TBT/N/MEX/547</v>
      </c>
      <c r="E38" s="8" t="s">
        <v>204</v>
      </c>
      <c r="F38" s="8" t="s">
        <v>205</v>
      </c>
      <c r="G38" s="8" t="s">
        <v>21</v>
      </c>
      <c r="H38" s="8" t="s">
        <v>207</v>
      </c>
      <c r="I38" s="8" t="s">
        <v>208</v>
      </c>
      <c r="J38" s="8" t="s">
        <v>21</v>
      </c>
      <c r="K38" s="6"/>
      <c r="L38" s="7">
        <v>45986</v>
      </c>
      <c r="M38" s="6" t="s">
        <v>24</v>
      </c>
      <c r="N38" s="8" t="s">
        <v>209</v>
      </c>
      <c r="O38" s="6" t="str">
        <f>HYPERLINK("https://docs.wto.org/imrd/directdoc.asp?DDFDocuments/t/G/TBTN25/MEX547.DOCX", "https://docs.wto.org/imrd/directdoc.asp?DDFDocuments/t/G/TBTN25/MEX547.DOCX")</f>
        <v>https://docs.wto.org/imrd/directdoc.asp?DDFDocuments/t/G/TBTN25/MEX547.DOCX</v>
      </c>
      <c r="P38" s="6" t="str">
        <f>HYPERLINK("https://docs.wto.org/imrd/directdoc.asp?DDFDocuments/u/G/TBTN25/MEX547.DOCX", "https://docs.wto.org/imrd/directdoc.asp?DDFDocuments/u/G/TBTN25/MEX547.DOCX")</f>
        <v>https://docs.wto.org/imrd/directdoc.asp?DDFDocuments/u/G/TBTN25/MEX547.DOCX</v>
      </c>
      <c r="Q38" s="6" t="str">
        <f>HYPERLINK("https://docs.wto.org/imrd/directdoc.asp?DDFDocuments/v/G/TBTN25/MEX547.DOCX", "https://docs.wto.org/imrd/directdoc.asp?DDFDocuments/v/G/TBTN25/MEX547.DOCX")</f>
        <v>https://docs.wto.org/imrd/directdoc.asp?DDFDocuments/v/G/TBTN25/MEX547.DOCX</v>
      </c>
    </row>
    <row r="39" spans="1:17" ht="45" x14ac:dyDescent="0.25">
      <c r="A39" s="8" t="s">
        <v>148</v>
      </c>
      <c r="B39" s="6" t="s">
        <v>145</v>
      </c>
      <c r="C39" s="7">
        <v>45926</v>
      </c>
      <c r="D39" s="9" t="str">
        <f>HYPERLINK("https://www.epingalert.org/en/Search?viewData= G/TBT/N/RWA/1267"," G/TBT/N/RWA/1267")</f>
        <v xml:space="preserve"> G/TBT/N/RWA/1267</v>
      </c>
      <c r="E39" s="8" t="s">
        <v>210</v>
      </c>
      <c r="F39" s="8" t="s">
        <v>211</v>
      </c>
      <c r="G39" s="8" t="s">
        <v>21</v>
      </c>
      <c r="H39" s="8" t="s">
        <v>149</v>
      </c>
      <c r="I39" s="8" t="s">
        <v>150</v>
      </c>
      <c r="J39" s="8" t="s">
        <v>21</v>
      </c>
      <c r="K39" s="6"/>
      <c r="L39" s="7">
        <v>45986</v>
      </c>
      <c r="M39" s="6" t="s">
        <v>24</v>
      </c>
      <c r="N39" s="8" t="s">
        <v>212</v>
      </c>
      <c r="O39" s="6" t="str">
        <f>HYPERLINK("https://docs.wto.org/imrd/directdoc.asp?DDFDocuments/t/G/TBTN25/RWA1267.DOCX", "https://docs.wto.org/imrd/directdoc.asp?DDFDocuments/t/G/TBTN25/RWA1267.DOCX")</f>
        <v>https://docs.wto.org/imrd/directdoc.asp?DDFDocuments/t/G/TBTN25/RWA1267.DOCX</v>
      </c>
      <c r="P39" s="6" t="str">
        <f>HYPERLINK("https://docs.wto.org/imrd/directdoc.asp?DDFDocuments/u/G/TBTN25/RWA1267.DOCX", "https://docs.wto.org/imrd/directdoc.asp?DDFDocuments/u/G/TBTN25/RWA1267.DOCX")</f>
        <v>https://docs.wto.org/imrd/directdoc.asp?DDFDocuments/u/G/TBTN25/RWA1267.DOCX</v>
      </c>
      <c r="Q39" s="6" t="str">
        <f>HYPERLINK("https://docs.wto.org/imrd/directdoc.asp?DDFDocuments/v/G/TBTN25/RWA1267.DOCX", "https://docs.wto.org/imrd/directdoc.asp?DDFDocuments/v/G/TBTN25/RWA1267.DOCX")</f>
        <v>https://docs.wto.org/imrd/directdoc.asp?DDFDocuments/v/G/TBTN25/RWA1267.DOCX</v>
      </c>
    </row>
    <row r="40" spans="1:17" ht="45" x14ac:dyDescent="0.25">
      <c r="A40" s="8" t="s">
        <v>148</v>
      </c>
      <c r="B40" s="6" t="s">
        <v>145</v>
      </c>
      <c r="C40" s="7">
        <v>45926</v>
      </c>
      <c r="D40" s="9" t="str">
        <f>HYPERLINK("https://www.epingalert.org/en/Search?viewData= G/TBT/N/RWA/1268"," G/TBT/N/RWA/1268")</f>
        <v xml:space="preserve"> G/TBT/N/RWA/1268</v>
      </c>
      <c r="E40" s="8" t="s">
        <v>213</v>
      </c>
      <c r="F40" s="8" t="s">
        <v>214</v>
      </c>
      <c r="G40" s="8" t="s">
        <v>21</v>
      </c>
      <c r="H40" s="8" t="s">
        <v>149</v>
      </c>
      <c r="I40" s="8" t="s">
        <v>150</v>
      </c>
      <c r="J40" s="8" t="s">
        <v>21</v>
      </c>
      <c r="K40" s="6"/>
      <c r="L40" s="7">
        <v>45986</v>
      </c>
      <c r="M40" s="6" t="s">
        <v>24</v>
      </c>
      <c r="N40" s="8" t="s">
        <v>215</v>
      </c>
      <c r="O40" s="6" t="str">
        <f>HYPERLINK("https://docs.wto.org/imrd/directdoc.asp?DDFDocuments/t/G/TBTN25/RWA1268.DOCX", "https://docs.wto.org/imrd/directdoc.asp?DDFDocuments/t/G/TBTN25/RWA1268.DOCX")</f>
        <v>https://docs.wto.org/imrd/directdoc.asp?DDFDocuments/t/G/TBTN25/RWA1268.DOCX</v>
      </c>
      <c r="P40" s="6" t="str">
        <f>HYPERLINK("https://docs.wto.org/imrd/directdoc.asp?DDFDocuments/u/G/TBTN25/RWA1268.DOCX", "https://docs.wto.org/imrd/directdoc.asp?DDFDocuments/u/G/TBTN25/RWA1268.DOCX")</f>
        <v>https://docs.wto.org/imrd/directdoc.asp?DDFDocuments/u/G/TBTN25/RWA1268.DOCX</v>
      </c>
      <c r="Q40" s="6" t="str">
        <f>HYPERLINK("https://docs.wto.org/imrd/directdoc.asp?DDFDocuments/v/G/TBTN25/RWA1268.DOCX", "https://docs.wto.org/imrd/directdoc.asp?DDFDocuments/v/G/TBTN25/RWA1268.DOCX")</f>
        <v>https://docs.wto.org/imrd/directdoc.asp?DDFDocuments/v/G/TBTN25/RWA1268.DOCX</v>
      </c>
    </row>
    <row r="41" spans="1:17" ht="75" x14ac:dyDescent="0.25">
      <c r="A41" s="8" t="s">
        <v>218</v>
      </c>
      <c r="B41" s="6" t="s">
        <v>195</v>
      </c>
      <c r="C41" s="7">
        <v>45926</v>
      </c>
      <c r="D41" s="9" t="str">
        <f>HYPERLINK("https://www.epingalert.org/en/Search?viewData= G/TBT/N/KOR/1320"," G/TBT/N/KOR/1320")</f>
        <v xml:space="preserve"> G/TBT/N/KOR/1320</v>
      </c>
      <c r="E41" s="8" t="s">
        <v>216</v>
      </c>
      <c r="F41" s="8" t="s">
        <v>217</v>
      </c>
      <c r="G41" s="8" t="s">
        <v>21</v>
      </c>
      <c r="H41" s="8" t="s">
        <v>31</v>
      </c>
      <c r="I41" s="8" t="s">
        <v>123</v>
      </c>
      <c r="J41" s="8" t="s">
        <v>21</v>
      </c>
      <c r="K41" s="6"/>
      <c r="L41" s="7">
        <v>45986</v>
      </c>
      <c r="M41" s="6" t="s">
        <v>24</v>
      </c>
      <c r="N41" s="8" t="s">
        <v>219</v>
      </c>
      <c r="O41" s="6" t="str">
        <f>HYPERLINK("https://docs.wto.org/imrd/directdoc.asp?DDFDocuments/t/G/TBTN25/KOR1320.DOCX", "https://docs.wto.org/imrd/directdoc.asp?DDFDocuments/t/G/TBTN25/KOR1320.DOCX")</f>
        <v>https://docs.wto.org/imrd/directdoc.asp?DDFDocuments/t/G/TBTN25/KOR1320.DOCX</v>
      </c>
      <c r="P41" s="6" t="str">
        <f>HYPERLINK("https://docs.wto.org/imrd/directdoc.asp?DDFDocuments/u/G/TBTN25/KOR1320.DOCX", "https://docs.wto.org/imrd/directdoc.asp?DDFDocuments/u/G/TBTN25/KOR1320.DOCX")</f>
        <v>https://docs.wto.org/imrd/directdoc.asp?DDFDocuments/u/G/TBTN25/KOR1320.DOCX</v>
      </c>
      <c r="Q41" s="6" t="str">
        <f>HYPERLINK("https://docs.wto.org/imrd/directdoc.asp?DDFDocuments/v/G/TBTN25/KOR1320.DOCX", "https://docs.wto.org/imrd/directdoc.asp?DDFDocuments/v/G/TBTN25/KOR1320.DOCX")</f>
        <v>https://docs.wto.org/imrd/directdoc.asp?DDFDocuments/v/G/TBTN25/KOR1320.DOCX</v>
      </c>
    </row>
    <row r="42" spans="1:17" ht="45" x14ac:dyDescent="0.25">
      <c r="A42" s="8" t="s">
        <v>157</v>
      </c>
      <c r="B42" s="6" t="s">
        <v>220</v>
      </c>
      <c r="C42" s="7">
        <v>45926</v>
      </c>
      <c r="D42" s="9" t="str">
        <f>HYPERLINK("https://www.epingalert.org/en/Search?viewData= G/TBT/N/BDI/650, G/TBT/N/KEN/1890, G/TBT/N/RWA/1269, G/TBT/N/TZA/1403, G/TBT/N/UGA/2213"," G/TBT/N/BDI/650, G/TBT/N/KEN/1890, G/TBT/N/RWA/1269, G/TBT/N/TZA/1403, G/TBT/N/UGA/2213")</f>
        <v xml:space="preserve"> G/TBT/N/BDI/650, G/TBT/N/KEN/1890, G/TBT/N/RWA/1269, G/TBT/N/TZA/1403, G/TBT/N/UGA/2213</v>
      </c>
      <c r="E42" s="8" t="s">
        <v>155</v>
      </c>
      <c r="F42" s="8" t="s">
        <v>156</v>
      </c>
      <c r="G42" s="8" t="s">
        <v>21</v>
      </c>
      <c r="H42" s="8" t="s">
        <v>158</v>
      </c>
      <c r="I42" s="8" t="s">
        <v>150</v>
      </c>
      <c r="J42" s="8" t="s">
        <v>49</v>
      </c>
      <c r="K42" s="6"/>
      <c r="L42" s="7">
        <v>45986</v>
      </c>
      <c r="M42" s="6" t="s">
        <v>24</v>
      </c>
      <c r="N42" s="8" t="s">
        <v>159</v>
      </c>
      <c r="O42" s="6" t="str">
        <f>HYPERLINK("https://docs.wto.org/imrd/directdoc.asp?DDFDocuments/t/G/TBTN25/BDI650.DOCX", "https://docs.wto.org/imrd/directdoc.asp?DDFDocuments/t/G/TBTN25/BDI650.DOCX")</f>
        <v>https://docs.wto.org/imrd/directdoc.asp?DDFDocuments/t/G/TBTN25/BDI650.DOCX</v>
      </c>
      <c r="P42" s="6" t="str">
        <f>HYPERLINK("https://docs.wto.org/imrd/directdoc.asp?DDFDocuments/u/G/TBTN25/BDI650.DOCX", "https://docs.wto.org/imrd/directdoc.asp?DDFDocuments/u/G/TBTN25/BDI650.DOCX")</f>
        <v>https://docs.wto.org/imrd/directdoc.asp?DDFDocuments/u/G/TBTN25/BDI650.DOCX</v>
      </c>
      <c r="Q42" s="6" t="str">
        <f>HYPERLINK("https://docs.wto.org/imrd/directdoc.asp?DDFDocuments/v/G/TBTN25/BDI650.DOCX", "https://docs.wto.org/imrd/directdoc.asp?DDFDocuments/v/G/TBTN25/BDI650.DOCX")</f>
        <v>https://docs.wto.org/imrd/directdoc.asp?DDFDocuments/v/G/TBTN25/BDI650.DOCX</v>
      </c>
    </row>
    <row r="43" spans="1:17" ht="30" x14ac:dyDescent="0.25">
      <c r="A43" s="8" t="s">
        <v>223</v>
      </c>
      <c r="B43" s="6" t="s">
        <v>195</v>
      </c>
      <c r="C43" s="7">
        <v>45926</v>
      </c>
      <c r="D43" s="9" t="str">
        <f>HYPERLINK("https://www.epingalert.org/en/Search?viewData= G/TBT/N/KOR/1321"," G/TBT/N/KOR/1321")</f>
        <v xml:space="preserve"> G/TBT/N/KOR/1321</v>
      </c>
      <c r="E43" s="8" t="s">
        <v>221</v>
      </c>
      <c r="F43" s="8" t="s">
        <v>222</v>
      </c>
      <c r="G43" s="8" t="s">
        <v>21</v>
      </c>
      <c r="H43" s="8" t="s">
        <v>224</v>
      </c>
      <c r="I43" s="8" t="s">
        <v>32</v>
      </c>
      <c r="J43" s="8" t="s">
        <v>21</v>
      </c>
      <c r="K43" s="6"/>
      <c r="L43" s="7">
        <v>45935</v>
      </c>
      <c r="M43" s="6" t="s">
        <v>24</v>
      </c>
      <c r="N43" s="8" t="s">
        <v>225</v>
      </c>
      <c r="O43" s="6" t="str">
        <f>HYPERLINK("https://docs.wto.org/imrd/directdoc.asp?DDFDocuments/t/G/TBTN25/KOR1321.DOCX", "https://docs.wto.org/imrd/directdoc.asp?DDFDocuments/t/G/TBTN25/KOR1321.DOCX")</f>
        <v>https://docs.wto.org/imrd/directdoc.asp?DDFDocuments/t/G/TBTN25/KOR1321.DOCX</v>
      </c>
      <c r="P43" s="6" t="str">
        <f>HYPERLINK("https://docs.wto.org/imrd/directdoc.asp?DDFDocuments/u/G/TBTN25/KOR1321.DOCX", "https://docs.wto.org/imrd/directdoc.asp?DDFDocuments/u/G/TBTN25/KOR1321.DOCX")</f>
        <v>https://docs.wto.org/imrd/directdoc.asp?DDFDocuments/u/G/TBTN25/KOR1321.DOCX</v>
      </c>
      <c r="Q43" s="6" t="str">
        <f>HYPERLINK("https://docs.wto.org/imrd/directdoc.asp?DDFDocuments/v/G/TBTN25/KOR1321.DOCX", "https://docs.wto.org/imrd/directdoc.asp?DDFDocuments/v/G/TBTN25/KOR1321.DOCX")</f>
        <v>https://docs.wto.org/imrd/directdoc.asp?DDFDocuments/v/G/TBTN25/KOR1321.DOCX</v>
      </c>
    </row>
    <row r="44" spans="1:17" ht="105" x14ac:dyDescent="0.25">
      <c r="A44" s="8" t="s">
        <v>228</v>
      </c>
      <c r="B44" s="6" t="s">
        <v>145</v>
      </c>
      <c r="C44" s="7">
        <v>45925</v>
      </c>
      <c r="D44" s="9" t="str">
        <f>HYPERLINK("https://www.epingalert.org/en/Search?viewData= G/TBT/N/RWA/1258"," G/TBT/N/RWA/1258")</f>
        <v xml:space="preserve"> G/TBT/N/RWA/1258</v>
      </c>
      <c r="E44" s="8" t="s">
        <v>226</v>
      </c>
      <c r="F44" s="8" t="s">
        <v>227</v>
      </c>
      <c r="G44" s="8" t="s">
        <v>21</v>
      </c>
      <c r="H44" s="8" t="s">
        <v>229</v>
      </c>
      <c r="I44" s="8" t="s">
        <v>150</v>
      </c>
      <c r="J44" s="8" t="s">
        <v>21</v>
      </c>
      <c r="K44" s="6"/>
      <c r="L44" s="7">
        <v>45985</v>
      </c>
      <c r="M44" s="6" t="s">
        <v>24</v>
      </c>
      <c r="N44" s="8" t="s">
        <v>230</v>
      </c>
      <c r="O44" s="6" t="str">
        <f>HYPERLINK("https://docs.wto.org/imrd/directdoc.asp?DDFDocuments/t/G/TBTN25/RWA1258.DOCX", "https://docs.wto.org/imrd/directdoc.asp?DDFDocuments/t/G/TBTN25/RWA1258.DOCX")</f>
        <v>https://docs.wto.org/imrd/directdoc.asp?DDFDocuments/t/G/TBTN25/RWA1258.DOCX</v>
      </c>
      <c r="P44" s="6" t="str">
        <f>HYPERLINK("https://docs.wto.org/imrd/directdoc.asp?DDFDocuments/u/G/TBTN25/RWA1258.DOCX", "https://docs.wto.org/imrd/directdoc.asp?DDFDocuments/u/G/TBTN25/RWA1258.DOCX")</f>
        <v>https://docs.wto.org/imrd/directdoc.asp?DDFDocuments/u/G/TBTN25/RWA1258.DOCX</v>
      </c>
      <c r="Q44" s="6" t="str">
        <f>HYPERLINK("https://docs.wto.org/imrd/directdoc.asp?DDFDocuments/v/G/TBTN25/RWA1258.DOCX", "https://docs.wto.org/imrd/directdoc.asp?DDFDocuments/v/G/TBTN25/RWA1258.DOCX")</f>
        <v>https://docs.wto.org/imrd/directdoc.asp?DDFDocuments/v/G/TBTN25/RWA1258.DOCX</v>
      </c>
    </row>
    <row r="45" spans="1:17" ht="60" x14ac:dyDescent="0.25">
      <c r="A45" s="8" t="s">
        <v>228</v>
      </c>
      <c r="B45" s="6" t="s">
        <v>145</v>
      </c>
      <c r="C45" s="7">
        <v>45925</v>
      </c>
      <c r="D45" s="9" t="str">
        <f>HYPERLINK("https://www.epingalert.org/en/Search?viewData= G/TBT/N/RWA/1259"," G/TBT/N/RWA/1259")</f>
        <v xml:space="preserve"> G/TBT/N/RWA/1259</v>
      </c>
      <c r="E45" s="8" t="s">
        <v>231</v>
      </c>
      <c r="F45" s="8" t="s">
        <v>232</v>
      </c>
      <c r="G45" s="8" t="s">
        <v>21</v>
      </c>
      <c r="H45" s="8" t="s">
        <v>229</v>
      </c>
      <c r="I45" s="8" t="s">
        <v>150</v>
      </c>
      <c r="J45" s="8" t="s">
        <v>21</v>
      </c>
      <c r="K45" s="6"/>
      <c r="L45" s="7">
        <v>45985</v>
      </c>
      <c r="M45" s="6" t="s">
        <v>24</v>
      </c>
      <c r="N45" s="8" t="s">
        <v>233</v>
      </c>
      <c r="O45" s="6" t="str">
        <f>HYPERLINK("https://docs.wto.org/imrd/directdoc.asp?DDFDocuments/t/G/TBTN25/RWA1259.DOCX", "https://docs.wto.org/imrd/directdoc.asp?DDFDocuments/t/G/TBTN25/RWA1259.DOCX")</f>
        <v>https://docs.wto.org/imrd/directdoc.asp?DDFDocuments/t/G/TBTN25/RWA1259.DOCX</v>
      </c>
      <c r="P45" s="6" t="str">
        <f>HYPERLINK("https://docs.wto.org/imrd/directdoc.asp?DDFDocuments/u/G/TBTN25/RWA1259.DOCX", "https://docs.wto.org/imrd/directdoc.asp?DDFDocuments/u/G/TBTN25/RWA1259.DOCX")</f>
        <v>https://docs.wto.org/imrd/directdoc.asp?DDFDocuments/u/G/TBTN25/RWA1259.DOCX</v>
      </c>
      <c r="Q45" s="6" t="str">
        <f>HYPERLINK("https://docs.wto.org/imrd/directdoc.asp?DDFDocuments/v/G/TBTN25/RWA1259.DOCX", "https://docs.wto.org/imrd/directdoc.asp?DDFDocuments/v/G/TBTN25/RWA1259.DOCX")</f>
        <v>https://docs.wto.org/imrd/directdoc.asp?DDFDocuments/v/G/TBTN25/RWA1259.DOCX</v>
      </c>
    </row>
    <row r="46" spans="1:17" ht="90" x14ac:dyDescent="0.25">
      <c r="A46" s="8" t="s">
        <v>236</v>
      </c>
      <c r="B46" s="6" t="s">
        <v>173</v>
      </c>
      <c r="C46" s="7">
        <v>45925</v>
      </c>
      <c r="D46" s="9" t="str">
        <f>HYPERLINK("https://www.epingalert.org/en/Search?viewData= G/TBT/N/BWA/203"," G/TBT/N/BWA/203")</f>
        <v xml:space="preserve"> G/TBT/N/BWA/203</v>
      </c>
      <c r="E46" s="8" t="s">
        <v>234</v>
      </c>
      <c r="F46" s="8" t="s">
        <v>235</v>
      </c>
      <c r="G46" s="8" t="s">
        <v>21</v>
      </c>
      <c r="H46" s="8" t="s">
        <v>237</v>
      </c>
      <c r="I46" s="8" t="s">
        <v>178</v>
      </c>
      <c r="J46" s="8" t="s">
        <v>21</v>
      </c>
      <c r="K46" s="6"/>
      <c r="L46" s="7" t="s">
        <v>21</v>
      </c>
      <c r="M46" s="6" t="s">
        <v>24</v>
      </c>
      <c r="N46" s="6"/>
      <c r="O46" s="6" t="str">
        <f>HYPERLINK("https://docs.wto.org/imrd/directdoc.asp?DDFDocuments/t/G/TBTN25/BWA203.DOCX", "https://docs.wto.org/imrd/directdoc.asp?DDFDocuments/t/G/TBTN25/BWA203.DOCX")</f>
        <v>https://docs.wto.org/imrd/directdoc.asp?DDFDocuments/t/G/TBTN25/BWA203.DOCX</v>
      </c>
      <c r="P46" s="6" t="str">
        <f>HYPERLINK("https://docs.wto.org/imrd/directdoc.asp?DDFDocuments/u/G/TBTN25/BWA203.DOCX", "https://docs.wto.org/imrd/directdoc.asp?DDFDocuments/u/G/TBTN25/BWA203.DOCX")</f>
        <v>https://docs.wto.org/imrd/directdoc.asp?DDFDocuments/u/G/TBTN25/BWA203.DOCX</v>
      </c>
      <c r="Q46" s="6" t="str">
        <f>HYPERLINK("https://docs.wto.org/imrd/directdoc.asp?DDFDocuments/v/G/TBTN25/BWA203.DOCX", "https://docs.wto.org/imrd/directdoc.asp?DDFDocuments/v/G/TBTN25/BWA203.DOCX")</f>
        <v>https://docs.wto.org/imrd/directdoc.asp?DDFDocuments/v/G/TBTN25/BWA203.DOCX</v>
      </c>
    </row>
    <row r="47" spans="1:17" ht="150" x14ac:dyDescent="0.25">
      <c r="A47" s="8" t="s">
        <v>240</v>
      </c>
      <c r="B47" s="6" t="s">
        <v>173</v>
      </c>
      <c r="C47" s="7">
        <v>45925</v>
      </c>
      <c r="D47" s="9" t="str">
        <f>HYPERLINK("https://www.epingalert.org/en/Search?viewData= G/TBT/N/BWA/202"," G/TBT/N/BWA/202")</f>
        <v xml:space="preserve"> G/TBT/N/BWA/202</v>
      </c>
      <c r="E47" s="8" t="s">
        <v>238</v>
      </c>
      <c r="F47" s="8" t="s">
        <v>239</v>
      </c>
      <c r="G47" s="8" t="s">
        <v>21</v>
      </c>
      <c r="H47" s="8" t="s">
        <v>241</v>
      </c>
      <c r="I47" s="8" t="s">
        <v>178</v>
      </c>
      <c r="J47" s="8" t="s">
        <v>21</v>
      </c>
      <c r="K47" s="6"/>
      <c r="L47" s="7" t="s">
        <v>21</v>
      </c>
      <c r="M47" s="6" t="s">
        <v>24</v>
      </c>
      <c r="N47" s="6"/>
      <c r="O47" s="6" t="str">
        <f>HYPERLINK("https://docs.wto.org/imrd/directdoc.asp?DDFDocuments/t/G/TBTN25/BWA202.DOCX", "https://docs.wto.org/imrd/directdoc.asp?DDFDocuments/t/G/TBTN25/BWA202.DOCX")</f>
        <v>https://docs.wto.org/imrd/directdoc.asp?DDFDocuments/t/G/TBTN25/BWA202.DOCX</v>
      </c>
      <c r="P47" s="6" t="str">
        <f>HYPERLINK("https://docs.wto.org/imrd/directdoc.asp?DDFDocuments/u/G/TBTN25/BWA202.DOCX", "https://docs.wto.org/imrd/directdoc.asp?DDFDocuments/u/G/TBTN25/BWA202.DOCX")</f>
        <v>https://docs.wto.org/imrd/directdoc.asp?DDFDocuments/u/G/TBTN25/BWA202.DOCX</v>
      </c>
      <c r="Q47" s="6" t="str">
        <f>HYPERLINK("https://docs.wto.org/imrd/directdoc.asp?DDFDocuments/v/G/TBTN25/BWA202.DOCX", "https://docs.wto.org/imrd/directdoc.asp?DDFDocuments/v/G/TBTN25/BWA202.DOCX")</f>
        <v>https://docs.wto.org/imrd/directdoc.asp?DDFDocuments/v/G/TBTN25/BWA202.DOCX</v>
      </c>
    </row>
    <row r="48" spans="1:17" ht="285" x14ac:dyDescent="0.25">
      <c r="A48" s="8" t="s">
        <v>244</v>
      </c>
      <c r="B48" s="6" t="s">
        <v>173</v>
      </c>
      <c r="C48" s="7">
        <v>45925</v>
      </c>
      <c r="D48" s="9" t="str">
        <f>HYPERLINK("https://www.epingalert.org/en/Search?viewData= G/TBT/N/BWA/199"," G/TBT/N/BWA/199")</f>
        <v xml:space="preserve"> G/TBT/N/BWA/199</v>
      </c>
      <c r="E48" s="8" t="s">
        <v>242</v>
      </c>
      <c r="F48" s="8" t="s">
        <v>243</v>
      </c>
      <c r="G48" s="8" t="s">
        <v>21</v>
      </c>
      <c r="H48" s="8" t="s">
        <v>245</v>
      </c>
      <c r="I48" s="8" t="s">
        <v>178</v>
      </c>
      <c r="J48" s="8" t="s">
        <v>21</v>
      </c>
      <c r="K48" s="6"/>
      <c r="L48" s="7">
        <v>45985</v>
      </c>
      <c r="M48" s="6" t="s">
        <v>24</v>
      </c>
      <c r="N48" s="6"/>
      <c r="O48" s="6" t="str">
        <f>HYPERLINK("https://docs.wto.org/imrd/directdoc.asp?DDFDocuments/t/G/TBTN25/BWA199.DOCX", "https://docs.wto.org/imrd/directdoc.asp?DDFDocuments/t/G/TBTN25/BWA199.DOCX")</f>
        <v>https://docs.wto.org/imrd/directdoc.asp?DDFDocuments/t/G/TBTN25/BWA199.DOCX</v>
      </c>
      <c r="P48" s="6" t="str">
        <f>HYPERLINK("https://docs.wto.org/imrd/directdoc.asp?DDFDocuments/u/G/TBTN25/BWA199.DOCX", "https://docs.wto.org/imrd/directdoc.asp?DDFDocuments/u/G/TBTN25/BWA199.DOCX")</f>
        <v>https://docs.wto.org/imrd/directdoc.asp?DDFDocuments/u/G/TBTN25/BWA199.DOCX</v>
      </c>
      <c r="Q48" s="6" t="str">
        <f>HYPERLINK("https://docs.wto.org/imrd/directdoc.asp?DDFDocuments/v/G/TBTN25/BWA199.DOCX", "https://docs.wto.org/imrd/directdoc.asp?DDFDocuments/v/G/TBTN25/BWA199.DOCX")</f>
        <v>https://docs.wto.org/imrd/directdoc.asp?DDFDocuments/v/G/TBTN25/BWA199.DOCX</v>
      </c>
    </row>
    <row r="49" spans="1:17" ht="45" x14ac:dyDescent="0.25">
      <c r="A49" s="8" t="s">
        <v>248</v>
      </c>
      <c r="B49" s="6" t="s">
        <v>145</v>
      </c>
      <c r="C49" s="7">
        <v>45925</v>
      </c>
      <c r="D49" s="9" t="str">
        <f>HYPERLINK("https://www.epingalert.org/en/Search?viewData= G/TBT/N/RWA/1260"," G/TBT/N/RWA/1260")</f>
        <v xml:space="preserve"> G/TBT/N/RWA/1260</v>
      </c>
      <c r="E49" s="8" t="s">
        <v>246</v>
      </c>
      <c r="F49" s="8" t="s">
        <v>247</v>
      </c>
      <c r="G49" s="8" t="s">
        <v>21</v>
      </c>
      <c r="H49" s="8" t="s">
        <v>249</v>
      </c>
      <c r="I49" s="8" t="s">
        <v>150</v>
      </c>
      <c r="J49" s="8" t="s">
        <v>49</v>
      </c>
      <c r="K49" s="6"/>
      <c r="L49" s="7">
        <v>45985</v>
      </c>
      <c r="M49" s="6" t="s">
        <v>24</v>
      </c>
      <c r="N49" s="8" t="s">
        <v>250</v>
      </c>
      <c r="O49" s="6" t="str">
        <f>HYPERLINK("https://docs.wto.org/imrd/directdoc.asp?DDFDocuments/t/G/TBTN25/RWA1260.DOCX", "https://docs.wto.org/imrd/directdoc.asp?DDFDocuments/t/G/TBTN25/RWA1260.DOCX")</f>
        <v>https://docs.wto.org/imrd/directdoc.asp?DDFDocuments/t/G/TBTN25/RWA1260.DOCX</v>
      </c>
      <c r="P49" s="6" t="str">
        <f>HYPERLINK("https://docs.wto.org/imrd/directdoc.asp?DDFDocuments/u/G/TBTN25/RWA1260.DOCX", "https://docs.wto.org/imrd/directdoc.asp?DDFDocuments/u/G/TBTN25/RWA1260.DOCX")</f>
        <v>https://docs.wto.org/imrd/directdoc.asp?DDFDocuments/u/G/TBTN25/RWA1260.DOCX</v>
      </c>
      <c r="Q49" s="6" t="str">
        <f>HYPERLINK("https://docs.wto.org/imrd/directdoc.asp?DDFDocuments/v/G/TBTN25/RWA1260.DOCX", "https://docs.wto.org/imrd/directdoc.asp?DDFDocuments/v/G/TBTN25/RWA1260.DOCX")</f>
        <v>https://docs.wto.org/imrd/directdoc.asp?DDFDocuments/v/G/TBTN25/RWA1260.DOCX</v>
      </c>
    </row>
    <row r="50" spans="1:17" ht="75" x14ac:dyDescent="0.25">
      <c r="A50" s="8" t="s">
        <v>228</v>
      </c>
      <c r="B50" s="6" t="s">
        <v>145</v>
      </c>
      <c r="C50" s="7">
        <v>45925</v>
      </c>
      <c r="D50" s="9" t="str">
        <f>HYPERLINK("https://www.epingalert.org/en/Search?viewData= G/TBT/N/RWA/1257"," G/TBT/N/RWA/1257")</f>
        <v xml:space="preserve"> G/TBT/N/RWA/1257</v>
      </c>
      <c r="E50" s="8" t="s">
        <v>251</v>
      </c>
      <c r="F50" s="8" t="s">
        <v>252</v>
      </c>
      <c r="G50" s="8" t="s">
        <v>21</v>
      </c>
      <c r="H50" s="8" t="s">
        <v>229</v>
      </c>
      <c r="I50" s="8" t="s">
        <v>150</v>
      </c>
      <c r="J50" s="8" t="s">
        <v>21</v>
      </c>
      <c r="K50" s="6"/>
      <c r="L50" s="7">
        <v>45985</v>
      </c>
      <c r="M50" s="6" t="s">
        <v>24</v>
      </c>
      <c r="N50" s="8" t="s">
        <v>253</v>
      </c>
      <c r="O50" s="6" t="str">
        <f>HYPERLINK("https://docs.wto.org/imrd/directdoc.asp?DDFDocuments/t/G/TBTN25/RWA1257.DOCX", "https://docs.wto.org/imrd/directdoc.asp?DDFDocuments/t/G/TBTN25/RWA1257.DOCX")</f>
        <v>https://docs.wto.org/imrd/directdoc.asp?DDFDocuments/t/G/TBTN25/RWA1257.DOCX</v>
      </c>
      <c r="P50" s="6" t="str">
        <f>HYPERLINK("https://docs.wto.org/imrd/directdoc.asp?DDFDocuments/u/G/TBTN25/RWA1257.DOCX", "https://docs.wto.org/imrd/directdoc.asp?DDFDocuments/u/G/TBTN25/RWA1257.DOCX")</f>
        <v>https://docs.wto.org/imrd/directdoc.asp?DDFDocuments/u/G/TBTN25/RWA1257.DOCX</v>
      </c>
      <c r="Q50" s="6" t="str">
        <f>HYPERLINK("https://docs.wto.org/imrd/directdoc.asp?DDFDocuments/v/G/TBTN25/RWA1257.DOCX", "https://docs.wto.org/imrd/directdoc.asp?DDFDocuments/v/G/TBTN25/RWA1257.DOCX")</f>
        <v>https://docs.wto.org/imrd/directdoc.asp?DDFDocuments/v/G/TBTN25/RWA1257.DOCX</v>
      </c>
    </row>
    <row r="51" spans="1:17" ht="60" x14ac:dyDescent="0.25">
      <c r="A51" s="8" t="s">
        <v>256</v>
      </c>
      <c r="B51" s="6" t="s">
        <v>145</v>
      </c>
      <c r="C51" s="7">
        <v>45925</v>
      </c>
      <c r="D51" s="9" t="str">
        <f>HYPERLINK("https://www.epingalert.org/en/Search?viewData= G/TBT/N/RWA/1261"," G/TBT/N/RWA/1261")</f>
        <v xml:space="preserve"> G/TBT/N/RWA/1261</v>
      </c>
      <c r="E51" s="8" t="s">
        <v>254</v>
      </c>
      <c r="F51" s="8" t="s">
        <v>255</v>
      </c>
      <c r="G51" s="8" t="s">
        <v>21</v>
      </c>
      <c r="H51" s="8" t="s">
        <v>257</v>
      </c>
      <c r="I51" s="8" t="s">
        <v>150</v>
      </c>
      <c r="J51" s="8" t="s">
        <v>21</v>
      </c>
      <c r="K51" s="6"/>
      <c r="L51" s="7">
        <v>45985</v>
      </c>
      <c r="M51" s="6" t="s">
        <v>24</v>
      </c>
      <c r="N51" s="8" t="s">
        <v>258</v>
      </c>
      <c r="O51" s="6" t="str">
        <f>HYPERLINK("https://docs.wto.org/imrd/directdoc.asp?DDFDocuments/t/G/TBTN25/RWA1261.DOCX", "https://docs.wto.org/imrd/directdoc.asp?DDFDocuments/t/G/TBTN25/RWA1261.DOCX")</f>
        <v>https://docs.wto.org/imrd/directdoc.asp?DDFDocuments/t/G/TBTN25/RWA1261.DOCX</v>
      </c>
      <c r="P51" s="6" t="str">
        <f>HYPERLINK("https://docs.wto.org/imrd/directdoc.asp?DDFDocuments/u/G/TBTN25/RWA1261.DOCX", "https://docs.wto.org/imrd/directdoc.asp?DDFDocuments/u/G/TBTN25/RWA1261.DOCX")</f>
        <v>https://docs.wto.org/imrd/directdoc.asp?DDFDocuments/u/G/TBTN25/RWA1261.DOCX</v>
      </c>
      <c r="Q51" s="6" t="str">
        <f>HYPERLINK("https://docs.wto.org/imrd/directdoc.asp?DDFDocuments/v/G/TBTN25/RWA1261.DOCX", "https://docs.wto.org/imrd/directdoc.asp?DDFDocuments/v/G/TBTN25/RWA1261.DOCX")</f>
        <v>https://docs.wto.org/imrd/directdoc.asp?DDFDocuments/v/G/TBTN25/RWA1261.DOCX</v>
      </c>
    </row>
    <row r="52" spans="1:17" ht="225" x14ac:dyDescent="0.25">
      <c r="A52" s="8" t="s">
        <v>261</v>
      </c>
      <c r="B52" s="6" t="s">
        <v>173</v>
      </c>
      <c r="C52" s="7">
        <v>45925</v>
      </c>
      <c r="D52" s="9" t="str">
        <f>HYPERLINK("https://www.epingalert.org/en/Search?viewData= G/TBT/N/BWA/200"," G/TBT/N/BWA/200")</f>
        <v xml:space="preserve"> G/TBT/N/BWA/200</v>
      </c>
      <c r="E52" s="8" t="s">
        <v>259</v>
      </c>
      <c r="F52" s="8" t="s">
        <v>260</v>
      </c>
      <c r="G52" s="8" t="s">
        <v>21</v>
      </c>
      <c r="H52" s="8" t="s">
        <v>262</v>
      </c>
      <c r="I52" s="8" t="s">
        <v>178</v>
      </c>
      <c r="J52" s="8" t="s">
        <v>21</v>
      </c>
      <c r="K52" s="6"/>
      <c r="L52" s="7">
        <v>45985</v>
      </c>
      <c r="M52" s="6" t="s">
        <v>24</v>
      </c>
      <c r="N52" s="6"/>
      <c r="O52" s="6" t="str">
        <f>HYPERLINK("https://docs.wto.org/imrd/directdoc.asp?DDFDocuments/t/G/TBTN25/BWA200.DOCX", "https://docs.wto.org/imrd/directdoc.asp?DDFDocuments/t/G/TBTN25/BWA200.DOCX")</f>
        <v>https://docs.wto.org/imrd/directdoc.asp?DDFDocuments/t/G/TBTN25/BWA200.DOCX</v>
      </c>
      <c r="P52" s="6" t="str">
        <f>HYPERLINK("https://docs.wto.org/imrd/directdoc.asp?DDFDocuments/u/G/TBTN25/BWA200.DOCX", "https://docs.wto.org/imrd/directdoc.asp?DDFDocuments/u/G/TBTN25/BWA200.DOCX")</f>
        <v>https://docs.wto.org/imrd/directdoc.asp?DDFDocuments/u/G/TBTN25/BWA200.DOCX</v>
      </c>
      <c r="Q52" s="6" t="str">
        <f>HYPERLINK("https://docs.wto.org/imrd/directdoc.asp?DDFDocuments/v/G/TBTN25/BWA200.DOCX", "https://docs.wto.org/imrd/directdoc.asp?DDFDocuments/v/G/TBTN25/BWA200.DOCX")</f>
        <v>https://docs.wto.org/imrd/directdoc.asp?DDFDocuments/v/G/TBTN25/BWA200.DOCX</v>
      </c>
    </row>
    <row r="53" spans="1:17" ht="45" x14ac:dyDescent="0.25">
      <c r="A53" s="8" t="s">
        <v>148</v>
      </c>
      <c r="B53" s="6" t="s">
        <v>145</v>
      </c>
      <c r="C53" s="7">
        <v>45925</v>
      </c>
      <c r="D53" s="9" t="str">
        <f>HYPERLINK("https://www.epingalert.org/en/Search?viewData= G/TBT/N/RWA/1263"," G/TBT/N/RWA/1263")</f>
        <v xml:space="preserve"> G/TBT/N/RWA/1263</v>
      </c>
      <c r="E53" s="8" t="s">
        <v>263</v>
      </c>
      <c r="F53" s="8" t="s">
        <v>264</v>
      </c>
      <c r="G53" s="8" t="s">
        <v>21</v>
      </c>
      <c r="H53" s="8" t="s">
        <v>149</v>
      </c>
      <c r="I53" s="8" t="s">
        <v>150</v>
      </c>
      <c r="J53" s="8" t="s">
        <v>21</v>
      </c>
      <c r="K53" s="6"/>
      <c r="L53" s="7">
        <v>45985</v>
      </c>
      <c r="M53" s="6" t="s">
        <v>24</v>
      </c>
      <c r="N53" s="8" t="s">
        <v>265</v>
      </c>
      <c r="O53" s="6" t="str">
        <f>HYPERLINK("https://docs.wto.org/imrd/directdoc.asp?DDFDocuments/t/G/TBTN25/RWA1263.DOCX", "https://docs.wto.org/imrd/directdoc.asp?DDFDocuments/t/G/TBTN25/RWA1263.DOCX")</f>
        <v>https://docs.wto.org/imrd/directdoc.asp?DDFDocuments/t/G/TBTN25/RWA1263.DOCX</v>
      </c>
      <c r="P53" s="6" t="str">
        <f>HYPERLINK("https://docs.wto.org/imrd/directdoc.asp?DDFDocuments/u/G/TBTN25/RWA1263.DOCX", "https://docs.wto.org/imrd/directdoc.asp?DDFDocuments/u/G/TBTN25/RWA1263.DOCX")</f>
        <v>https://docs.wto.org/imrd/directdoc.asp?DDFDocuments/u/G/TBTN25/RWA1263.DOCX</v>
      </c>
      <c r="Q53" s="6" t="str">
        <f>HYPERLINK("https://docs.wto.org/imrd/directdoc.asp?DDFDocuments/v/G/TBTN25/RWA1263.DOCX", "https://docs.wto.org/imrd/directdoc.asp?DDFDocuments/v/G/TBTN25/RWA1263.DOCX")</f>
        <v>https://docs.wto.org/imrd/directdoc.asp?DDFDocuments/v/G/TBTN25/RWA1263.DOCX</v>
      </c>
    </row>
    <row r="54" spans="1:17" ht="360" x14ac:dyDescent="0.25">
      <c r="A54" s="8" t="s">
        <v>268</v>
      </c>
      <c r="B54" s="6" t="s">
        <v>173</v>
      </c>
      <c r="C54" s="7">
        <v>45925</v>
      </c>
      <c r="D54" s="9" t="str">
        <f>HYPERLINK("https://www.epingalert.org/en/Search?viewData= G/TBT/N/BWA/197"," G/TBT/N/BWA/197")</f>
        <v xml:space="preserve"> G/TBT/N/BWA/197</v>
      </c>
      <c r="E54" s="8" t="s">
        <v>266</v>
      </c>
      <c r="F54" s="8" t="s">
        <v>267</v>
      </c>
      <c r="G54" s="8" t="s">
        <v>269</v>
      </c>
      <c r="H54" s="8" t="s">
        <v>270</v>
      </c>
      <c r="I54" s="8" t="s">
        <v>178</v>
      </c>
      <c r="J54" s="8" t="s">
        <v>21</v>
      </c>
      <c r="K54" s="6"/>
      <c r="L54" s="7">
        <v>45985</v>
      </c>
      <c r="M54" s="6" t="s">
        <v>24</v>
      </c>
      <c r="N54" s="6"/>
      <c r="O54" s="6" t="str">
        <f>HYPERLINK("https://docs.wto.org/imrd/directdoc.asp?DDFDocuments/t/G/TBTN25/BWA197.DOCX", "https://docs.wto.org/imrd/directdoc.asp?DDFDocuments/t/G/TBTN25/BWA197.DOCX")</f>
        <v>https://docs.wto.org/imrd/directdoc.asp?DDFDocuments/t/G/TBTN25/BWA197.DOCX</v>
      </c>
      <c r="P54" s="6" t="str">
        <f>HYPERLINK("https://docs.wto.org/imrd/directdoc.asp?DDFDocuments/u/G/TBTN25/BWA197.DOCX", "https://docs.wto.org/imrd/directdoc.asp?DDFDocuments/u/G/TBTN25/BWA197.DOCX")</f>
        <v>https://docs.wto.org/imrd/directdoc.asp?DDFDocuments/u/G/TBTN25/BWA197.DOCX</v>
      </c>
      <c r="Q54" s="6" t="str">
        <f>HYPERLINK("https://docs.wto.org/imrd/directdoc.asp?DDFDocuments/v/G/TBTN25/BWA197.DOCX", "https://docs.wto.org/imrd/directdoc.asp?DDFDocuments/v/G/TBTN25/BWA197.DOCX")</f>
        <v>https://docs.wto.org/imrd/directdoc.asp?DDFDocuments/v/G/TBTN25/BWA197.DOCX</v>
      </c>
    </row>
    <row r="55" spans="1:17" ht="360" x14ac:dyDescent="0.25">
      <c r="A55" s="8" t="s">
        <v>273</v>
      </c>
      <c r="B55" s="6" t="s">
        <v>173</v>
      </c>
      <c r="C55" s="7">
        <v>45925</v>
      </c>
      <c r="D55" s="9" t="str">
        <f>HYPERLINK("https://www.epingalert.org/en/Search?viewData= G/TBT/N/BWA/201"," G/TBT/N/BWA/201")</f>
        <v xml:space="preserve"> G/TBT/N/BWA/201</v>
      </c>
      <c r="E55" s="8" t="s">
        <v>271</v>
      </c>
      <c r="F55" s="8" t="s">
        <v>272</v>
      </c>
      <c r="G55" s="8" t="s">
        <v>274</v>
      </c>
      <c r="H55" s="8" t="s">
        <v>275</v>
      </c>
      <c r="I55" s="8" t="s">
        <v>178</v>
      </c>
      <c r="J55" s="8" t="s">
        <v>21</v>
      </c>
      <c r="K55" s="6"/>
      <c r="L55" s="7">
        <v>45985</v>
      </c>
      <c r="M55" s="6" t="s">
        <v>24</v>
      </c>
      <c r="N55" s="6"/>
      <c r="O55" s="6" t="str">
        <f>HYPERLINK("https://docs.wto.org/imrd/directdoc.asp?DDFDocuments/t/G/TBTN25/BWA201.DOCX", "https://docs.wto.org/imrd/directdoc.asp?DDFDocuments/t/G/TBTN25/BWA201.DOCX")</f>
        <v>https://docs.wto.org/imrd/directdoc.asp?DDFDocuments/t/G/TBTN25/BWA201.DOCX</v>
      </c>
      <c r="P55" s="6" t="str">
        <f>HYPERLINK("https://docs.wto.org/imrd/directdoc.asp?DDFDocuments/u/G/TBTN25/BWA201.DOCX", "https://docs.wto.org/imrd/directdoc.asp?DDFDocuments/u/G/TBTN25/BWA201.DOCX")</f>
        <v>https://docs.wto.org/imrd/directdoc.asp?DDFDocuments/u/G/TBTN25/BWA201.DOCX</v>
      </c>
      <c r="Q55" s="6" t="str">
        <f>HYPERLINK("https://docs.wto.org/imrd/directdoc.asp?DDFDocuments/v/G/TBTN25/BWA201.DOCX", "https://docs.wto.org/imrd/directdoc.asp?DDFDocuments/v/G/TBTN25/BWA201.DOCX")</f>
        <v>https://docs.wto.org/imrd/directdoc.asp?DDFDocuments/v/G/TBTN25/BWA201.DOCX</v>
      </c>
    </row>
    <row r="56" spans="1:17" ht="345" x14ac:dyDescent="0.25">
      <c r="A56" s="8" t="s">
        <v>278</v>
      </c>
      <c r="B56" s="6" t="s">
        <v>173</v>
      </c>
      <c r="C56" s="7">
        <v>45925</v>
      </c>
      <c r="D56" s="9" t="str">
        <f>HYPERLINK("https://www.epingalert.org/en/Search?viewData= G/TBT/N/BWA/198"," G/TBT/N/BWA/198")</f>
        <v xml:space="preserve"> G/TBT/N/BWA/198</v>
      </c>
      <c r="E56" s="8" t="s">
        <v>276</v>
      </c>
      <c r="F56" s="8" t="s">
        <v>277</v>
      </c>
      <c r="G56" s="8" t="s">
        <v>21</v>
      </c>
      <c r="H56" s="8" t="s">
        <v>279</v>
      </c>
      <c r="I56" s="8" t="s">
        <v>178</v>
      </c>
      <c r="J56" s="8" t="s">
        <v>21</v>
      </c>
      <c r="K56" s="6"/>
      <c r="L56" s="7">
        <v>45985</v>
      </c>
      <c r="M56" s="6" t="s">
        <v>24</v>
      </c>
      <c r="N56" s="6"/>
      <c r="O56" s="6" t="str">
        <f>HYPERLINK("https://docs.wto.org/imrd/directdoc.asp?DDFDocuments/t/G/TBTN25/BWA198.DOCX", "https://docs.wto.org/imrd/directdoc.asp?DDFDocuments/t/G/TBTN25/BWA198.DOCX")</f>
        <v>https://docs.wto.org/imrd/directdoc.asp?DDFDocuments/t/G/TBTN25/BWA198.DOCX</v>
      </c>
      <c r="P56" s="6" t="str">
        <f>HYPERLINK("https://docs.wto.org/imrd/directdoc.asp?DDFDocuments/u/G/TBTN25/BWA198.DOCX", "https://docs.wto.org/imrd/directdoc.asp?DDFDocuments/u/G/TBTN25/BWA198.DOCX")</f>
        <v>https://docs.wto.org/imrd/directdoc.asp?DDFDocuments/u/G/TBTN25/BWA198.DOCX</v>
      </c>
      <c r="Q56" s="6" t="str">
        <f>HYPERLINK("https://docs.wto.org/imrd/directdoc.asp?DDFDocuments/v/G/TBTN25/BWA198.DOCX", "https://docs.wto.org/imrd/directdoc.asp?DDFDocuments/v/G/TBTN25/BWA198.DOCX")</f>
        <v>https://docs.wto.org/imrd/directdoc.asp?DDFDocuments/v/G/TBTN25/BWA198.DOCX</v>
      </c>
    </row>
    <row r="57" spans="1:17" ht="105" x14ac:dyDescent="0.25">
      <c r="A57" s="8" t="s">
        <v>282</v>
      </c>
      <c r="B57" s="6" t="s">
        <v>145</v>
      </c>
      <c r="C57" s="7">
        <v>45925</v>
      </c>
      <c r="D57" s="9" t="str">
        <f>HYPERLINK("https://www.epingalert.org/en/Search?viewData= G/TBT/N/RWA/1262"," G/TBT/N/RWA/1262")</f>
        <v xml:space="preserve"> G/TBT/N/RWA/1262</v>
      </c>
      <c r="E57" s="8" t="s">
        <v>280</v>
      </c>
      <c r="F57" s="8" t="s">
        <v>281</v>
      </c>
      <c r="G57" s="8" t="s">
        <v>21</v>
      </c>
      <c r="H57" s="8" t="s">
        <v>283</v>
      </c>
      <c r="I57" s="8" t="s">
        <v>150</v>
      </c>
      <c r="J57" s="8" t="s">
        <v>130</v>
      </c>
      <c r="K57" s="6"/>
      <c r="L57" s="7">
        <v>45985</v>
      </c>
      <c r="M57" s="6" t="s">
        <v>24</v>
      </c>
      <c r="N57" s="8" t="s">
        <v>284</v>
      </c>
      <c r="O57" s="6" t="str">
        <f>HYPERLINK("https://docs.wto.org/imrd/directdoc.asp?DDFDocuments/t/G/TBTN25/RWA1262.DOCX", "https://docs.wto.org/imrd/directdoc.asp?DDFDocuments/t/G/TBTN25/RWA1262.DOCX")</f>
        <v>https://docs.wto.org/imrd/directdoc.asp?DDFDocuments/t/G/TBTN25/RWA1262.DOCX</v>
      </c>
      <c r="P57" s="6" t="str">
        <f>HYPERLINK("https://docs.wto.org/imrd/directdoc.asp?DDFDocuments/u/G/TBTN25/RWA1262.DOCX", "https://docs.wto.org/imrd/directdoc.asp?DDFDocuments/u/G/TBTN25/RWA1262.DOCX")</f>
        <v>https://docs.wto.org/imrd/directdoc.asp?DDFDocuments/u/G/TBTN25/RWA1262.DOCX</v>
      </c>
      <c r="Q57" s="6" t="str">
        <f>HYPERLINK("https://docs.wto.org/imrd/directdoc.asp?DDFDocuments/v/G/TBTN25/RWA1262.DOCX", "https://docs.wto.org/imrd/directdoc.asp?DDFDocuments/v/G/TBTN25/RWA1262.DOCX")</f>
        <v>https://docs.wto.org/imrd/directdoc.asp?DDFDocuments/v/G/TBTN25/RWA1262.DOCX</v>
      </c>
    </row>
    <row r="58" spans="1:17" ht="375" x14ac:dyDescent="0.25">
      <c r="A58" s="8" t="s">
        <v>273</v>
      </c>
      <c r="B58" s="6" t="s">
        <v>173</v>
      </c>
      <c r="C58" s="7">
        <v>45925</v>
      </c>
      <c r="D58" s="9" t="str">
        <f>HYPERLINK("https://www.epingalert.org/en/Search?viewData= G/TBT/N/BWA/196"," G/TBT/N/BWA/196")</f>
        <v xml:space="preserve"> G/TBT/N/BWA/196</v>
      </c>
      <c r="E58" s="8" t="s">
        <v>285</v>
      </c>
      <c r="F58" s="8" t="s">
        <v>286</v>
      </c>
      <c r="G58" s="8" t="s">
        <v>21</v>
      </c>
      <c r="H58" s="8" t="s">
        <v>275</v>
      </c>
      <c r="I58" s="8" t="s">
        <v>287</v>
      </c>
      <c r="J58" s="8" t="s">
        <v>21</v>
      </c>
      <c r="K58" s="6"/>
      <c r="L58" s="7">
        <v>45985</v>
      </c>
      <c r="M58" s="6" t="s">
        <v>24</v>
      </c>
      <c r="N58" s="6"/>
      <c r="O58" s="6" t="str">
        <f>HYPERLINK("https://docs.wto.org/imrd/directdoc.asp?DDFDocuments/t/G/TBTN25/BWA196.DOCX", "https://docs.wto.org/imrd/directdoc.asp?DDFDocuments/t/G/TBTN25/BWA196.DOCX")</f>
        <v>https://docs.wto.org/imrd/directdoc.asp?DDFDocuments/t/G/TBTN25/BWA196.DOCX</v>
      </c>
      <c r="P58" s="6" t="str">
        <f>HYPERLINK("https://docs.wto.org/imrd/directdoc.asp?DDFDocuments/u/G/TBTN25/BWA196.DOCX", "https://docs.wto.org/imrd/directdoc.asp?DDFDocuments/u/G/TBTN25/BWA196.DOCX")</f>
        <v>https://docs.wto.org/imrd/directdoc.asp?DDFDocuments/u/G/TBTN25/BWA196.DOCX</v>
      </c>
      <c r="Q58" s="6" t="str">
        <f>HYPERLINK("https://docs.wto.org/imrd/directdoc.asp?DDFDocuments/v/G/TBTN25/BWA196.DOCX", "https://docs.wto.org/imrd/directdoc.asp?DDFDocuments/v/G/TBTN25/BWA196.DOCX")</f>
        <v>https://docs.wto.org/imrd/directdoc.asp?DDFDocuments/v/G/TBTN25/BWA196.DOCX</v>
      </c>
    </row>
    <row r="59" spans="1:17" ht="45" x14ac:dyDescent="0.25">
      <c r="A59" s="8" t="s">
        <v>290</v>
      </c>
      <c r="B59" s="6" t="s">
        <v>145</v>
      </c>
      <c r="C59" s="7">
        <v>45924</v>
      </c>
      <c r="D59" s="9" t="str">
        <f>HYPERLINK("https://www.epingalert.org/en/Search?viewData= G/TBT/N/BDI/649, G/TBT/N/KEN/1889, G/TBT/N/RWA/1256, G/TBT/N/TZA/1402, G/TBT/N/UGA/2212"," G/TBT/N/BDI/649, G/TBT/N/KEN/1889, G/TBT/N/RWA/1256, G/TBT/N/TZA/1402, G/TBT/N/UGA/2212")</f>
        <v xml:space="preserve"> G/TBT/N/BDI/649, G/TBT/N/KEN/1889, G/TBT/N/RWA/1256, G/TBT/N/TZA/1402, G/TBT/N/UGA/2212</v>
      </c>
      <c r="E59" s="8" t="s">
        <v>288</v>
      </c>
      <c r="F59" s="8" t="s">
        <v>289</v>
      </c>
      <c r="G59" s="8" t="s">
        <v>291</v>
      </c>
      <c r="H59" s="8" t="s">
        <v>292</v>
      </c>
      <c r="I59" s="8" t="s">
        <v>293</v>
      </c>
      <c r="J59" s="8" t="s">
        <v>21</v>
      </c>
      <c r="K59" s="6"/>
      <c r="L59" s="7">
        <v>45984</v>
      </c>
      <c r="M59" s="6" t="s">
        <v>24</v>
      </c>
      <c r="N59" s="8" t="s">
        <v>294</v>
      </c>
      <c r="O59" s="6" t="str">
        <f>HYPERLINK("https://docs.wto.org/imrd/directdoc.asp?DDFDocuments/t/G/TBTN25/BDI649.DOCX", "https://docs.wto.org/imrd/directdoc.asp?DDFDocuments/t/G/TBTN25/BDI649.DOCX")</f>
        <v>https://docs.wto.org/imrd/directdoc.asp?DDFDocuments/t/G/TBTN25/BDI649.DOCX</v>
      </c>
      <c r="P59" s="6" t="str">
        <f>HYPERLINK("https://docs.wto.org/imrd/directdoc.asp?DDFDocuments/u/G/TBTN25/BDI649.DOCX", "https://docs.wto.org/imrd/directdoc.asp?DDFDocuments/u/G/TBTN25/BDI649.DOCX")</f>
        <v>https://docs.wto.org/imrd/directdoc.asp?DDFDocuments/u/G/TBTN25/BDI649.DOCX</v>
      </c>
      <c r="Q59" s="6" t="str">
        <f>HYPERLINK("https://docs.wto.org/imrd/directdoc.asp?DDFDocuments/v/G/TBTN25/BDI649.DOCX", "https://docs.wto.org/imrd/directdoc.asp?DDFDocuments/v/G/TBTN25/BDI649.DOCX")</f>
        <v>https://docs.wto.org/imrd/directdoc.asp?DDFDocuments/v/G/TBTN25/BDI649.DOCX</v>
      </c>
    </row>
    <row r="60" spans="1:17" ht="45" x14ac:dyDescent="0.25">
      <c r="A60" s="8" t="s">
        <v>290</v>
      </c>
      <c r="B60" s="6" t="s">
        <v>220</v>
      </c>
      <c r="C60" s="7">
        <v>45924</v>
      </c>
      <c r="D60" s="9" t="str">
        <f>HYPERLINK("https://www.epingalert.org/en/Search?viewData= G/TBT/N/BDI/649, G/TBT/N/KEN/1889, G/TBT/N/RWA/1256, G/TBT/N/TZA/1402, G/TBT/N/UGA/2212"," G/TBT/N/BDI/649, G/TBT/N/KEN/1889, G/TBT/N/RWA/1256, G/TBT/N/TZA/1402, G/TBT/N/UGA/2212")</f>
        <v xml:space="preserve"> G/TBT/N/BDI/649, G/TBT/N/KEN/1889, G/TBT/N/RWA/1256, G/TBT/N/TZA/1402, G/TBT/N/UGA/2212</v>
      </c>
      <c r="E60" s="8" t="s">
        <v>288</v>
      </c>
      <c r="F60" s="8" t="s">
        <v>289</v>
      </c>
      <c r="G60" s="8" t="s">
        <v>291</v>
      </c>
      <c r="H60" s="8" t="s">
        <v>292</v>
      </c>
      <c r="I60" s="8" t="s">
        <v>293</v>
      </c>
      <c r="J60" s="8" t="s">
        <v>21</v>
      </c>
      <c r="K60" s="6"/>
      <c r="L60" s="7">
        <v>45984</v>
      </c>
      <c r="M60" s="6" t="s">
        <v>24</v>
      </c>
      <c r="N60" s="8" t="s">
        <v>294</v>
      </c>
      <c r="O60" s="6" t="str">
        <f>HYPERLINK("https://docs.wto.org/imrd/directdoc.asp?DDFDocuments/t/G/TBTN25/BDI649.DOCX", "https://docs.wto.org/imrd/directdoc.asp?DDFDocuments/t/G/TBTN25/BDI649.DOCX")</f>
        <v>https://docs.wto.org/imrd/directdoc.asp?DDFDocuments/t/G/TBTN25/BDI649.DOCX</v>
      </c>
      <c r="P60" s="6" t="str">
        <f>HYPERLINK("https://docs.wto.org/imrd/directdoc.asp?DDFDocuments/u/G/TBTN25/BDI649.DOCX", "https://docs.wto.org/imrd/directdoc.asp?DDFDocuments/u/G/TBTN25/BDI649.DOCX")</f>
        <v>https://docs.wto.org/imrd/directdoc.asp?DDFDocuments/u/G/TBTN25/BDI649.DOCX</v>
      </c>
      <c r="Q60" s="6" t="str">
        <f>HYPERLINK("https://docs.wto.org/imrd/directdoc.asp?DDFDocuments/v/G/TBTN25/BDI649.DOCX", "https://docs.wto.org/imrd/directdoc.asp?DDFDocuments/v/G/TBTN25/BDI649.DOCX")</f>
        <v>https://docs.wto.org/imrd/directdoc.asp?DDFDocuments/v/G/TBTN25/BDI649.DOCX</v>
      </c>
    </row>
    <row r="61" spans="1:17" ht="45" x14ac:dyDescent="0.25">
      <c r="A61" s="8" t="s">
        <v>290</v>
      </c>
      <c r="B61" s="6" t="s">
        <v>202</v>
      </c>
      <c r="C61" s="7">
        <v>45924</v>
      </c>
      <c r="D61" s="9" t="str">
        <f>HYPERLINK("https://www.epingalert.org/en/Search?viewData= G/TBT/N/BDI/649, G/TBT/N/KEN/1889, G/TBT/N/RWA/1256, G/TBT/N/TZA/1402, G/TBT/N/UGA/2212"," G/TBT/N/BDI/649, G/TBT/N/KEN/1889, G/TBT/N/RWA/1256, G/TBT/N/TZA/1402, G/TBT/N/UGA/2212")</f>
        <v xml:space="preserve"> G/TBT/N/BDI/649, G/TBT/N/KEN/1889, G/TBT/N/RWA/1256, G/TBT/N/TZA/1402, G/TBT/N/UGA/2212</v>
      </c>
      <c r="E61" s="8" t="s">
        <v>288</v>
      </c>
      <c r="F61" s="8" t="s">
        <v>289</v>
      </c>
      <c r="G61" s="8" t="s">
        <v>291</v>
      </c>
      <c r="H61" s="8" t="s">
        <v>292</v>
      </c>
      <c r="I61" s="8" t="s">
        <v>293</v>
      </c>
      <c r="J61" s="8" t="s">
        <v>21</v>
      </c>
      <c r="K61" s="6"/>
      <c r="L61" s="7">
        <v>45984</v>
      </c>
      <c r="M61" s="6" t="s">
        <v>24</v>
      </c>
      <c r="N61" s="8" t="s">
        <v>294</v>
      </c>
      <c r="O61" s="6" t="str">
        <f>HYPERLINK("https://docs.wto.org/imrd/directdoc.asp?DDFDocuments/t/G/TBTN25/BDI649.DOCX", "https://docs.wto.org/imrd/directdoc.asp?DDFDocuments/t/G/TBTN25/BDI649.DOCX")</f>
        <v>https://docs.wto.org/imrd/directdoc.asp?DDFDocuments/t/G/TBTN25/BDI649.DOCX</v>
      </c>
      <c r="P61" s="6" t="str">
        <f>HYPERLINK("https://docs.wto.org/imrd/directdoc.asp?DDFDocuments/u/G/TBTN25/BDI649.DOCX", "https://docs.wto.org/imrd/directdoc.asp?DDFDocuments/u/G/TBTN25/BDI649.DOCX")</f>
        <v>https://docs.wto.org/imrd/directdoc.asp?DDFDocuments/u/G/TBTN25/BDI649.DOCX</v>
      </c>
      <c r="Q61" s="6" t="str">
        <f>HYPERLINK("https://docs.wto.org/imrd/directdoc.asp?DDFDocuments/v/G/TBTN25/BDI649.DOCX", "https://docs.wto.org/imrd/directdoc.asp?DDFDocuments/v/G/TBTN25/BDI649.DOCX")</f>
        <v>https://docs.wto.org/imrd/directdoc.asp?DDFDocuments/v/G/TBTN25/BDI649.DOCX</v>
      </c>
    </row>
    <row r="62" spans="1:17" ht="45" x14ac:dyDescent="0.25">
      <c r="A62" s="8" t="s">
        <v>290</v>
      </c>
      <c r="B62" s="6" t="s">
        <v>172</v>
      </c>
      <c r="C62" s="7">
        <v>45924</v>
      </c>
      <c r="D62" s="9" t="str">
        <f>HYPERLINK("https://www.epingalert.org/en/Search?viewData= G/TBT/N/BDI/649, G/TBT/N/KEN/1889, G/TBT/N/RWA/1256, G/TBT/N/TZA/1402, G/TBT/N/UGA/2212"," G/TBT/N/BDI/649, G/TBT/N/KEN/1889, G/TBT/N/RWA/1256, G/TBT/N/TZA/1402, G/TBT/N/UGA/2212")</f>
        <v xml:space="preserve"> G/TBT/N/BDI/649, G/TBT/N/KEN/1889, G/TBT/N/RWA/1256, G/TBT/N/TZA/1402, G/TBT/N/UGA/2212</v>
      </c>
      <c r="E62" s="8" t="s">
        <v>288</v>
      </c>
      <c r="F62" s="8" t="s">
        <v>289</v>
      </c>
      <c r="G62" s="8" t="s">
        <v>291</v>
      </c>
      <c r="H62" s="8" t="s">
        <v>292</v>
      </c>
      <c r="I62" s="8" t="s">
        <v>293</v>
      </c>
      <c r="J62" s="8" t="s">
        <v>21</v>
      </c>
      <c r="K62" s="6"/>
      <c r="L62" s="7">
        <v>45984</v>
      </c>
      <c r="M62" s="6" t="s">
        <v>24</v>
      </c>
      <c r="N62" s="8" t="s">
        <v>294</v>
      </c>
      <c r="O62" s="6" t="str">
        <f>HYPERLINK("https://docs.wto.org/imrd/directdoc.asp?DDFDocuments/t/G/TBTN25/BDI649.DOCX", "https://docs.wto.org/imrd/directdoc.asp?DDFDocuments/t/G/TBTN25/BDI649.DOCX")</f>
        <v>https://docs.wto.org/imrd/directdoc.asp?DDFDocuments/t/G/TBTN25/BDI649.DOCX</v>
      </c>
      <c r="P62" s="6" t="str">
        <f>HYPERLINK("https://docs.wto.org/imrd/directdoc.asp?DDFDocuments/u/G/TBTN25/BDI649.DOCX", "https://docs.wto.org/imrd/directdoc.asp?DDFDocuments/u/G/TBTN25/BDI649.DOCX")</f>
        <v>https://docs.wto.org/imrd/directdoc.asp?DDFDocuments/u/G/TBTN25/BDI649.DOCX</v>
      </c>
      <c r="Q62" s="6" t="str">
        <f>HYPERLINK("https://docs.wto.org/imrd/directdoc.asp?DDFDocuments/v/G/TBTN25/BDI649.DOCX", "https://docs.wto.org/imrd/directdoc.asp?DDFDocuments/v/G/TBTN25/BDI649.DOCX")</f>
        <v>https://docs.wto.org/imrd/directdoc.asp?DDFDocuments/v/G/TBTN25/BDI649.DOCX</v>
      </c>
    </row>
    <row r="63" spans="1:17" ht="45" x14ac:dyDescent="0.25">
      <c r="A63" s="8" t="s">
        <v>290</v>
      </c>
      <c r="B63" s="6" t="s">
        <v>42</v>
      </c>
      <c r="C63" s="7">
        <v>45924</v>
      </c>
      <c r="D63" s="9" t="str">
        <f>HYPERLINK("https://www.epingalert.org/en/Search?viewData= G/TBT/N/BDI/649, G/TBT/N/KEN/1889, G/TBT/N/RWA/1256, G/TBT/N/TZA/1402, G/TBT/N/UGA/2212"," G/TBT/N/BDI/649, G/TBT/N/KEN/1889, G/TBT/N/RWA/1256, G/TBT/N/TZA/1402, G/TBT/N/UGA/2212")</f>
        <v xml:space="preserve"> G/TBT/N/BDI/649, G/TBT/N/KEN/1889, G/TBT/N/RWA/1256, G/TBT/N/TZA/1402, G/TBT/N/UGA/2212</v>
      </c>
      <c r="E63" s="8" t="s">
        <v>288</v>
      </c>
      <c r="F63" s="8" t="s">
        <v>289</v>
      </c>
      <c r="G63" s="8" t="s">
        <v>291</v>
      </c>
      <c r="H63" s="8" t="s">
        <v>292</v>
      </c>
      <c r="I63" s="8" t="s">
        <v>293</v>
      </c>
      <c r="J63" s="8" t="s">
        <v>21</v>
      </c>
      <c r="K63" s="6"/>
      <c r="L63" s="7">
        <v>45984</v>
      </c>
      <c r="M63" s="6" t="s">
        <v>24</v>
      </c>
      <c r="N63" s="8" t="s">
        <v>294</v>
      </c>
      <c r="O63" s="6" t="str">
        <f>HYPERLINK("https://docs.wto.org/imrd/directdoc.asp?DDFDocuments/t/G/TBTN25/BDI649.DOCX", "https://docs.wto.org/imrd/directdoc.asp?DDFDocuments/t/G/TBTN25/BDI649.DOCX")</f>
        <v>https://docs.wto.org/imrd/directdoc.asp?DDFDocuments/t/G/TBTN25/BDI649.DOCX</v>
      </c>
      <c r="P63" s="6" t="str">
        <f>HYPERLINK("https://docs.wto.org/imrd/directdoc.asp?DDFDocuments/u/G/TBTN25/BDI649.DOCX", "https://docs.wto.org/imrd/directdoc.asp?DDFDocuments/u/G/TBTN25/BDI649.DOCX")</f>
        <v>https://docs.wto.org/imrd/directdoc.asp?DDFDocuments/u/G/TBTN25/BDI649.DOCX</v>
      </c>
      <c r="Q63" s="6" t="str">
        <f>HYPERLINK("https://docs.wto.org/imrd/directdoc.asp?DDFDocuments/v/G/TBTN25/BDI649.DOCX", "https://docs.wto.org/imrd/directdoc.asp?DDFDocuments/v/G/TBTN25/BDI649.DOCX")</f>
        <v>https://docs.wto.org/imrd/directdoc.asp?DDFDocuments/v/G/TBTN25/BDI649.DOCX</v>
      </c>
    </row>
    <row r="64" spans="1:17" ht="135" x14ac:dyDescent="0.25">
      <c r="A64" s="8" t="s">
        <v>298</v>
      </c>
      <c r="B64" s="6" t="s">
        <v>295</v>
      </c>
      <c r="C64" s="7">
        <v>45923</v>
      </c>
      <c r="D64" s="9" t="str">
        <f>HYPERLINK("https://www.epingalert.org/en/Search?viewData= G/TBT/N/VNM/358"," G/TBT/N/VNM/358")</f>
        <v xml:space="preserve"> G/TBT/N/VNM/358</v>
      </c>
      <c r="E64" s="8" t="s">
        <v>296</v>
      </c>
      <c r="F64" s="8" t="s">
        <v>297</v>
      </c>
      <c r="G64" s="8" t="s">
        <v>21</v>
      </c>
      <c r="H64" s="8" t="s">
        <v>299</v>
      </c>
      <c r="I64" s="8" t="s">
        <v>300</v>
      </c>
      <c r="J64" s="8" t="s">
        <v>21</v>
      </c>
      <c r="K64" s="6"/>
      <c r="L64" s="7">
        <v>45968</v>
      </c>
      <c r="M64" s="6" t="s">
        <v>24</v>
      </c>
      <c r="N64" s="6"/>
      <c r="O64" s="6" t="str">
        <f>HYPERLINK("https://docs.wto.org/imrd/directdoc.asp?DDFDocuments/t/G/TBTN25/VNM358.DOCX", "https://docs.wto.org/imrd/directdoc.asp?DDFDocuments/t/G/TBTN25/VNM358.DOCX")</f>
        <v>https://docs.wto.org/imrd/directdoc.asp?DDFDocuments/t/G/TBTN25/VNM358.DOCX</v>
      </c>
      <c r="P64" s="6" t="str">
        <f>HYPERLINK("https://docs.wto.org/imrd/directdoc.asp?DDFDocuments/u/G/TBTN25/VNM358.DOCX", "https://docs.wto.org/imrd/directdoc.asp?DDFDocuments/u/G/TBTN25/VNM358.DOCX")</f>
        <v>https://docs.wto.org/imrd/directdoc.asp?DDFDocuments/u/G/TBTN25/VNM358.DOCX</v>
      </c>
      <c r="Q64" s="6" t="str">
        <f>HYPERLINK("https://docs.wto.org/imrd/directdoc.asp?DDFDocuments/v/G/TBTN25/VNM358.DOCX", "https://docs.wto.org/imrd/directdoc.asp?DDFDocuments/v/G/TBTN25/VNM358.DOCX")</f>
        <v>https://docs.wto.org/imrd/directdoc.asp?DDFDocuments/v/G/TBTN25/VNM358.DOCX</v>
      </c>
    </row>
    <row r="65" spans="1:17" ht="135" x14ac:dyDescent="0.25">
      <c r="A65" s="8" t="s">
        <v>303</v>
      </c>
      <c r="B65" s="6" t="s">
        <v>42</v>
      </c>
      <c r="C65" s="7">
        <v>45923</v>
      </c>
      <c r="D65" s="9" t="str">
        <f>HYPERLINK("https://www.epingalert.org/en/Search?viewData= G/TBT/N/BDI/647, G/TBT/N/KEN/1887, G/TBT/N/RWA/1254, G/TBT/N/TZA/1400, G/TBT/N/UGA/2210"," G/TBT/N/BDI/647, G/TBT/N/KEN/1887, G/TBT/N/RWA/1254, G/TBT/N/TZA/1400, G/TBT/N/UGA/2210")</f>
        <v xml:space="preserve"> G/TBT/N/BDI/647, G/TBT/N/KEN/1887, G/TBT/N/RWA/1254, G/TBT/N/TZA/1400, G/TBT/N/UGA/2210</v>
      </c>
      <c r="E65" s="8" t="s">
        <v>301</v>
      </c>
      <c r="F65" s="8" t="s">
        <v>302</v>
      </c>
      <c r="G65" s="8" t="s">
        <v>304</v>
      </c>
      <c r="H65" s="8" t="s">
        <v>115</v>
      </c>
      <c r="I65" s="8" t="s">
        <v>305</v>
      </c>
      <c r="J65" s="8" t="s">
        <v>49</v>
      </c>
      <c r="K65" s="6"/>
      <c r="L65" s="7">
        <v>45983</v>
      </c>
      <c r="M65" s="6" t="s">
        <v>24</v>
      </c>
      <c r="N65" s="8" t="s">
        <v>306</v>
      </c>
      <c r="O65" s="6" t="str">
        <f>HYPERLINK("https://docs.wto.org/imrd/directdoc.asp?DDFDocuments/t/G/TBTN25/BDI647.DOCX", "https://docs.wto.org/imrd/directdoc.asp?DDFDocuments/t/G/TBTN25/BDI647.DOCX")</f>
        <v>https://docs.wto.org/imrd/directdoc.asp?DDFDocuments/t/G/TBTN25/BDI647.DOCX</v>
      </c>
      <c r="P65" s="6" t="str">
        <f>HYPERLINK("https://docs.wto.org/imrd/directdoc.asp?DDFDocuments/u/G/TBTN25/BDI647.DOCX", "https://docs.wto.org/imrd/directdoc.asp?DDFDocuments/u/G/TBTN25/BDI647.DOCX")</f>
        <v>https://docs.wto.org/imrd/directdoc.asp?DDFDocuments/u/G/TBTN25/BDI647.DOCX</v>
      </c>
      <c r="Q65" s="6" t="str">
        <f>HYPERLINK("https://docs.wto.org/imrd/directdoc.asp?DDFDocuments/v/G/TBTN25/BDI647.DOCX", "https://docs.wto.org/imrd/directdoc.asp?DDFDocuments/v/G/TBTN25/BDI647.DOCX")</f>
        <v>https://docs.wto.org/imrd/directdoc.asp?DDFDocuments/v/G/TBTN25/BDI647.DOCX</v>
      </c>
    </row>
    <row r="66" spans="1:17" ht="135" x14ac:dyDescent="0.25">
      <c r="A66" s="8" t="s">
        <v>309</v>
      </c>
      <c r="B66" s="6" t="s">
        <v>295</v>
      </c>
      <c r="C66" s="7">
        <v>45923</v>
      </c>
      <c r="D66" s="9" t="str">
        <f>HYPERLINK("https://www.epingalert.org/en/Search?viewData= G/TBT/N/VNM/361"," G/TBT/N/VNM/361")</f>
        <v xml:space="preserve"> G/TBT/N/VNM/361</v>
      </c>
      <c r="E66" s="8" t="s">
        <v>307</v>
      </c>
      <c r="F66" s="8" t="s">
        <v>308</v>
      </c>
      <c r="G66" s="8" t="s">
        <v>21</v>
      </c>
      <c r="H66" s="8" t="s">
        <v>310</v>
      </c>
      <c r="I66" s="8" t="s">
        <v>300</v>
      </c>
      <c r="J66" s="8" t="s">
        <v>21</v>
      </c>
      <c r="K66" s="6"/>
      <c r="L66" s="7">
        <v>45968</v>
      </c>
      <c r="M66" s="6" t="s">
        <v>24</v>
      </c>
      <c r="N66" s="8" t="s">
        <v>311</v>
      </c>
      <c r="O66" s="6" t="str">
        <f>HYPERLINK("https://docs.wto.org/imrd/directdoc.asp?DDFDocuments/t/G/TBTN25/VNM361.DOCX", "https://docs.wto.org/imrd/directdoc.asp?DDFDocuments/t/G/TBTN25/VNM361.DOCX")</f>
        <v>https://docs.wto.org/imrd/directdoc.asp?DDFDocuments/t/G/TBTN25/VNM361.DOCX</v>
      </c>
      <c r="P66" s="6" t="str">
        <f>HYPERLINK("https://docs.wto.org/imrd/directdoc.asp?DDFDocuments/u/G/TBTN25/VNM361.DOCX", "https://docs.wto.org/imrd/directdoc.asp?DDFDocuments/u/G/TBTN25/VNM361.DOCX")</f>
        <v>https://docs.wto.org/imrd/directdoc.asp?DDFDocuments/u/G/TBTN25/VNM361.DOCX</v>
      </c>
      <c r="Q66" s="6" t="str">
        <f>HYPERLINK("https://docs.wto.org/imrd/directdoc.asp?DDFDocuments/v/G/TBTN25/VNM361.DOCX", "https://docs.wto.org/imrd/directdoc.asp?DDFDocuments/v/G/TBTN25/VNM361.DOCX")</f>
        <v>https://docs.wto.org/imrd/directdoc.asp?DDFDocuments/v/G/TBTN25/VNM361.DOCX</v>
      </c>
    </row>
    <row r="67" spans="1:17" ht="90" x14ac:dyDescent="0.25">
      <c r="A67" s="8" t="s">
        <v>303</v>
      </c>
      <c r="B67" s="6" t="s">
        <v>145</v>
      </c>
      <c r="C67" s="7">
        <v>45923</v>
      </c>
      <c r="D67" s="9" t="str">
        <f>HYPERLINK("https://www.epingalert.org/en/Search?viewData= G/TBT/N/BDI/646, G/TBT/N/KEN/1886, G/TBT/N/RWA/1253, G/TBT/N/TZA/1399, G/TBT/N/UGA/2209"," G/TBT/N/BDI/646, G/TBT/N/KEN/1886, G/TBT/N/RWA/1253, G/TBT/N/TZA/1399, G/TBT/N/UGA/2209")</f>
        <v xml:space="preserve"> G/TBT/N/BDI/646, G/TBT/N/KEN/1886, G/TBT/N/RWA/1253, G/TBT/N/TZA/1399, G/TBT/N/UGA/2209</v>
      </c>
      <c r="E67" s="8" t="s">
        <v>312</v>
      </c>
      <c r="F67" s="8" t="s">
        <v>313</v>
      </c>
      <c r="G67" s="8" t="s">
        <v>304</v>
      </c>
      <c r="H67" s="8" t="s">
        <v>115</v>
      </c>
      <c r="I67" s="8" t="s">
        <v>305</v>
      </c>
      <c r="J67" s="8" t="s">
        <v>49</v>
      </c>
      <c r="K67" s="6"/>
      <c r="L67" s="7">
        <v>45983</v>
      </c>
      <c r="M67" s="6" t="s">
        <v>24</v>
      </c>
      <c r="N67" s="8" t="s">
        <v>314</v>
      </c>
      <c r="O67" s="6" t="str">
        <f>HYPERLINK("https://docs.wto.org/imrd/directdoc.asp?DDFDocuments/t/G/TBTN25/BDI646.DOCX", "https://docs.wto.org/imrd/directdoc.asp?DDFDocuments/t/G/TBTN25/BDI646.DOCX")</f>
        <v>https://docs.wto.org/imrd/directdoc.asp?DDFDocuments/t/G/TBTN25/BDI646.DOCX</v>
      </c>
      <c r="P67" s="6" t="str">
        <f>HYPERLINK("https://docs.wto.org/imrd/directdoc.asp?DDFDocuments/u/G/TBTN25/BDI646.DOCX", "https://docs.wto.org/imrd/directdoc.asp?DDFDocuments/u/G/TBTN25/BDI646.DOCX")</f>
        <v>https://docs.wto.org/imrd/directdoc.asp?DDFDocuments/u/G/TBTN25/BDI646.DOCX</v>
      </c>
      <c r="Q67" s="6" t="str">
        <f>HYPERLINK("https://docs.wto.org/imrd/directdoc.asp?DDFDocuments/v/G/TBTN25/BDI646.DOCX", "https://docs.wto.org/imrd/directdoc.asp?DDFDocuments/v/G/TBTN25/BDI646.DOCX")</f>
        <v>https://docs.wto.org/imrd/directdoc.asp?DDFDocuments/v/G/TBTN25/BDI646.DOCX</v>
      </c>
    </row>
    <row r="68" spans="1:17" ht="60" x14ac:dyDescent="0.25">
      <c r="A68" s="8" t="s">
        <v>317</v>
      </c>
      <c r="B68" s="6" t="s">
        <v>172</v>
      </c>
      <c r="C68" s="7">
        <v>45923</v>
      </c>
      <c r="D68" s="9" t="str">
        <f>HYPERLINK("https://www.epingalert.org/en/Search?viewData= G/TBT/N/BDI/645, G/TBT/N/KEN/1885, G/TBT/N/RWA/1252, G/TBT/N/TZA/1398, G/TBT/N/UGA/2208"," G/TBT/N/BDI/645, G/TBT/N/KEN/1885, G/TBT/N/RWA/1252, G/TBT/N/TZA/1398, G/TBT/N/UGA/2208")</f>
        <v xml:space="preserve"> G/TBT/N/BDI/645, G/TBT/N/KEN/1885, G/TBT/N/RWA/1252, G/TBT/N/TZA/1398, G/TBT/N/UGA/2208</v>
      </c>
      <c r="E68" s="8" t="s">
        <v>315</v>
      </c>
      <c r="F68" s="8" t="s">
        <v>316</v>
      </c>
      <c r="G68" s="8" t="s">
        <v>318</v>
      </c>
      <c r="H68" s="8" t="s">
        <v>115</v>
      </c>
      <c r="I68" s="8" t="s">
        <v>305</v>
      </c>
      <c r="J68" s="8" t="s">
        <v>49</v>
      </c>
      <c r="K68" s="6"/>
      <c r="L68" s="7">
        <v>45983</v>
      </c>
      <c r="M68" s="6" t="s">
        <v>24</v>
      </c>
      <c r="N68" s="8" t="s">
        <v>319</v>
      </c>
      <c r="O68" s="6" t="str">
        <f>HYPERLINK("https://docs.wto.org/imrd/directdoc.asp?DDFDocuments/t/G/TBTN25/BDI645.DOCX", "https://docs.wto.org/imrd/directdoc.asp?DDFDocuments/t/G/TBTN25/BDI645.DOCX")</f>
        <v>https://docs.wto.org/imrd/directdoc.asp?DDFDocuments/t/G/TBTN25/BDI645.DOCX</v>
      </c>
      <c r="P68" s="6" t="str">
        <f>HYPERLINK("https://docs.wto.org/imrd/directdoc.asp?DDFDocuments/u/G/TBTN25/BDI645.DOCX", "https://docs.wto.org/imrd/directdoc.asp?DDFDocuments/u/G/TBTN25/BDI645.DOCX")</f>
        <v>https://docs.wto.org/imrd/directdoc.asp?DDFDocuments/u/G/TBTN25/BDI645.DOCX</v>
      </c>
      <c r="Q68" s="6" t="str">
        <f>HYPERLINK("https://docs.wto.org/imrd/directdoc.asp?DDFDocuments/v/G/TBTN25/BDI645.DOCX", "https://docs.wto.org/imrd/directdoc.asp?DDFDocuments/v/G/TBTN25/BDI645.DOCX")</f>
        <v>https://docs.wto.org/imrd/directdoc.asp?DDFDocuments/v/G/TBTN25/BDI645.DOCX</v>
      </c>
    </row>
    <row r="69" spans="1:17" ht="60" x14ac:dyDescent="0.25">
      <c r="A69" s="8" t="s">
        <v>317</v>
      </c>
      <c r="B69" s="6" t="s">
        <v>42</v>
      </c>
      <c r="C69" s="7">
        <v>45923</v>
      </c>
      <c r="D69" s="9" t="str">
        <f>HYPERLINK("https://www.epingalert.org/en/Search?viewData= G/TBT/N/BDI/645, G/TBT/N/KEN/1885, G/TBT/N/RWA/1252, G/TBT/N/TZA/1398, G/TBT/N/UGA/2208"," G/TBT/N/BDI/645, G/TBT/N/KEN/1885, G/TBT/N/RWA/1252, G/TBT/N/TZA/1398, G/TBT/N/UGA/2208")</f>
        <v xml:space="preserve"> G/TBT/N/BDI/645, G/TBT/N/KEN/1885, G/TBT/N/RWA/1252, G/TBT/N/TZA/1398, G/TBT/N/UGA/2208</v>
      </c>
      <c r="E69" s="8" t="s">
        <v>315</v>
      </c>
      <c r="F69" s="8" t="s">
        <v>316</v>
      </c>
      <c r="G69" s="8" t="s">
        <v>318</v>
      </c>
      <c r="H69" s="8" t="s">
        <v>115</v>
      </c>
      <c r="I69" s="8" t="s">
        <v>305</v>
      </c>
      <c r="J69" s="8" t="s">
        <v>49</v>
      </c>
      <c r="K69" s="6"/>
      <c r="L69" s="7">
        <v>45983</v>
      </c>
      <c r="M69" s="6" t="s">
        <v>24</v>
      </c>
      <c r="N69" s="8" t="s">
        <v>319</v>
      </c>
      <c r="O69" s="6" t="str">
        <f>HYPERLINK("https://docs.wto.org/imrd/directdoc.asp?DDFDocuments/t/G/TBTN25/BDI645.DOCX", "https://docs.wto.org/imrd/directdoc.asp?DDFDocuments/t/G/TBTN25/BDI645.DOCX")</f>
        <v>https://docs.wto.org/imrd/directdoc.asp?DDFDocuments/t/G/TBTN25/BDI645.DOCX</v>
      </c>
      <c r="P69" s="6" t="str">
        <f>HYPERLINK("https://docs.wto.org/imrd/directdoc.asp?DDFDocuments/u/G/TBTN25/BDI645.DOCX", "https://docs.wto.org/imrd/directdoc.asp?DDFDocuments/u/G/TBTN25/BDI645.DOCX")</f>
        <v>https://docs.wto.org/imrd/directdoc.asp?DDFDocuments/u/G/TBTN25/BDI645.DOCX</v>
      </c>
      <c r="Q69" s="6" t="str">
        <f>HYPERLINK("https://docs.wto.org/imrd/directdoc.asp?DDFDocuments/v/G/TBTN25/BDI645.DOCX", "https://docs.wto.org/imrd/directdoc.asp?DDFDocuments/v/G/TBTN25/BDI645.DOCX")</f>
        <v>https://docs.wto.org/imrd/directdoc.asp?DDFDocuments/v/G/TBTN25/BDI645.DOCX</v>
      </c>
    </row>
    <row r="70" spans="1:17" ht="90" x14ac:dyDescent="0.25">
      <c r="A70" s="8" t="s">
        <v>303</v>
      </c>
      <c r="B70" s="6" t="s">
        <v>202</v>
      </c>
      <c r="C70" s="7">
        <v>45923</v>
      </c>
      <c r="D70" s="9" t="str">
        <f>HYPERLINK("https://www.epingalert.org/en/Search?viewData= G/TBT/N/BDI/646, G/TBT/N/KEN/1886, G/TBT/N/RWA/1253, G/TBT/N/TZA/1399, G/TBT/N/UGA/2209"," G/TBT/N/BDI/646, G/TBT/N/KEN/1886, G/TBT/N/RWA/1253, G/TBT/N/TZA/1399, G/TBT/N/UGA/2209")</f>
        <v xml:space="preserve"> G/TBT/N/BDI/646, G/TBT/N/KEN/1886, G/TBT/N/RWA/1253, G/TBT/N/TZA/1399, G/TBT/N/UGA/2209</v>
      </c>
      <c r="E70" s="8" t="s">
        <v>312</v>
      </c>
      <c r="F70" s="8" t="s">
        <v>313</v>
      </c>
      <c r="G70" s="8" t="s">
        <v>304</v>
      </c>
      <c r="H70" s="8" t="s">
        <v>115</v>
      </c>
      <c r="I70" s="8" t="s">
        <v>305</v>
      </c>
      <c r="J70" s="8" t="s">
        <v>49</v>
      </c>
      <c r="K70" s="6"/>
      <c r="L70" s="7">
        <v>45983</v>
      </c>
      <c r="M70" s="6" t="s">
        <v>24</v>
      </c>
      <c r="N70" s="8" t="s">
        <v>314</v>
      </c>
      <c r="O70" s="6" t="str">
        <f>HYPERLINK("https://docs.wto.org/imrd/directdoc.asp?DDFDocuments/t/G/TBTN25/BDI646.DOCX", "https://docs.wto.org/imrd/directdoc.asp?DDFDocuments/t/G/TBTN25/BDI646.DOCX")</f>
        <v>https://docs.wto.org/imrd/directdoc.asp?DDFDocuments/t/G/TBTN25/BDI646.DOCX</v>
      </c>
      <c r="P70" s="6" t="str">
        <f>HYPERLINK("https://docs.wto.org/imrd/directdoc.asp?DDFDocuments/u/G/TBTN25/BDI646.DOCX", "https://docs.wto.org/imrd/directdoc.asp?DDFDocuments/u/G/TBTN25/BDI646.DOCX")</f>
        <v>https://docs.wto.org/imrd/directdoc.asp?DDFDocuments/u/G/TBTN25/BDI646.DOCX</v>
      </c>
      <c r="Q70" s="6" t="str">
        <f>HYPERLINK("https://docs.wto.org/imrd/directdoc.asp?DDFDocuments/v/G/TBTN25/BDI646.DOCX", "https://docs.wto.org/imrd/directdoc.asp?DDFDocuments/v/G/TBTN25/BDI646.DOCX")</f>
        <v>https://docs.wto.org/imrd/directdoc.asp?DDFDocuments/v/G/TBTN25/BDI646.DOCX</v>
      </c>
    </row>
    <row r="71" spans="1:17" ht="75" x14ac:dyDescent="0.25">
      <c r="A71" s="8" t="s">
        <v>323</v>
      </c>
      <c r="B71" s="6" t="s">
        <v>320</v>
      </c>
      <c r="C71" s="7">
        <v>45923</v>
      </c>
      <c r="D71" s="9" t="str">
        <f>HYPERLINK("https://www.epingalert.org/en/Search?viewData= G/TBT/N/MAC/34"," G/TBT/N/MAC/34")</f>
        <v xml:space="preserve"> G/TBT/N/MAC/34</v>
      </c>
      <c r="E71" s="8" t="s">
        <v>321</v>
      </c>
      <c r="F71" s="8" t="s">
        <v>322</v>
      </c>
      <c r="G71" s="8" t="s">
        <v>21</v>
      </c>
      <c r="H71" s="8" t="s">
        <v>224</v>
      </c>
      <c r="I71" s="8" t="s">
        <v>40</v>
      </c>
      <c r="J71" s="8" t="s">
        <v>21</v>
      </c>
      <c r="K71" s="6"/>
      <c r="L71" s="7" t="s">
        <v>21</v>
      </c>
      <c r="M71" s="6" t="s">
        <v>24</v>
      </c>
      <c r="N71" s="8" t="s">
        <v>324</v>
      </c>
      <c r="O71" s="6" t="str">
        <f>HYPERLINK("https://docs.wto.org/imrd/directdoc.asp?DDFDocuments/t/G/TBTN25/MAC34.DOCX", "https://docs.wto.org/imrd/directdoc.asp?DDFDocuments/t/G/TBTN25/MAC34.DOCX")</f>
        <v>https://docs.wto.org/imrd/directdoc.asp?DDFDocuments/t/G/TBTN25/MAC34.DOCX</v>
      </c>
      <c r="P71" s="6" t="str">
        <f>HYPERLINK("https://docs.wto.org/imrd/directdoc.asp?DDFDocuments/u/G/TBTN25/MAC34.DOCX", "https://docs.wto.org/imrd/directdoc.asp?DDFDocuments/u/G/TBTN25/MAC34.DOCX")</f>
        <v>https://docs.wto.org/imrd/directdoc.asp?DDFDocuments/u/G/TBTN25/MAC34.DOCX</v>
      </c>
      <c r="Q71" s="6" t="str">
        <f>HYPERLINK("https://docs.wto.org/imrd/directdoc.asp?DDFDocuments/v/G/TBTN25/MAC34.DOCX", "https://docs.wto.org/imrd/directdoc.asp?DDFDocuments/v/G/TBTN25/MAC34.DOCX")</f>
        <v>https://docs.wto.org/imrd/directdoc.asp?DDFDocuments/v/G/TBTN25/MAC34.DOCX</v>
      </c>
    </row>
    <row r="72" spans="1:17" ht="60" x14ac:dyDescent="0.25">
      <c r="A72" s="8" t="s">
        <v>317</v>
      </c>
      <c r="B72" s="6" t="s">
        <v>202</v>
      </c>
      <c r="C72" s="7">
        <v>45923</v>
      </c>
      <c r="D72" s="9" t="str">
        <f>HYPERLINK("https://www.epingalert.org/en/Search?viewData= G/TBT/N/BDI/645, G/TBT/N/KEN/1885, G/TBT/N/RWA/1252, G/TBT/N/TZA/1398, G/TBT/N/UGA/2208"," G/TBT/N/BDI/645, G/TBT/N/KEN/1885, G/TBT/N/RWA/1252, G/TBT/N/TZA/1398, G/TBT/N/UGA/2208")</f>
        <v xml:space="preserve"> G/TBT/N/BDI/645, G/TBT/N/KEN/1885, G/TBT/N/RWA/1252, G/TBT/N/TZA/1398, G/TBT/N/UGA/2208</v>
      </c>
      <c r="E72" s="8" t="s">
        <v>315</v>
      </c>
      <c r="F72" s="8" t="s">
        <v>316</v>
      </c>
      <c r="G72" s="8" t="s">
        <v>318</v>
      </c>
      <c r="H72" s="8" t="s">
        <v>115</v>
      </c>
      <c r="I72" s="8" t="s">
        <v>305</v>
      </c>
      <c r="J72" s="8" t="s">
        <v>49</v>
      </c>
      <c r="K72" s="6"/>
      <c r="L72" s="7">
        <v>45983</v>
      </c>
      <c r="M72" s="6" t="s">
        <v>24</v>
      </c>
      <c r="N72" s="8" t="s">
        <v>319</v>
      </c>
      <c r="O72" s="6" t="str">
        <f>HYPERLINK("https://docs.wto.org/imrd/directdoc.asp?DDFDocuments/t/G/TBTN25/BDI645.DOCX", "https://docs.wto.org/imrd/directdoc.asp?DDFDocuments/t/G/TBTN25/BDI645.DOCX")</f>
        <v>https://docs.wto.org/imrd/directdoc.asp?DDFDocuments/t/G/TBTN25/BDI645.DOCX</v>
      </c>
      <c r="P72" s="6" t="str">
        <f>HYPERLINK("https://docs.wto.org/imrd/directdoc.asp?DDFDocuments/u/G/TBTN25/BDI645.DOCX", "https://docs.wto.org/imrd/directdoc.asp?DDFDocuments/u/G/TBTN25/BDI645.DOCX")</f>
        <v>https://docs.wto.org/imrd/directdoc.asp?DDFDocuments/u/G/TBTN25/BDI645.DOCX</v>
      </c>
      <c r="Q72" s="6" t="str">
        <f>HYPERLINK("https://docs.wto.org/imrd/directdoc.asp?DDFDocuments/v/G/TBTN25/BDI645.DOCX", "https://docs.wto.org/imrd/directdoc.asp?DDFDocuments/v/G/TBTN25/BDI645.DOCX")</f>
        <v>https://docs.wto.org/imrd/directdoc.asp?DDFDocuments/v/G/TBTN25/BDI645.DOCX</v>
      </c>
    </row>
    <row r="73" spans="1:17" ht="60" x14ac:dyDescent="0.25">
      <c r="A73" s="8" t="s">
        <v>317</v>
      </c>
      <c r="B73" s="6" t="s">
        <v>145</v>
      </c>
      <c r="C73" s="7">
        <v>45923</v>
      </c>
      <c r="D73" s="9" t="str">
        <f>HYPERLINK("https://www.epingalert.org/en/Search?viewData= G/TBT/N/BDI/645, G/TBT/N/KEN/1885, G/TBT/N/RWA/1252, G/TBT/N/TZA/1398, G/TBT/N/UGA/2208"," G/TBT/N/BDI/645, G/TBT/N/KEN/1885, G/TBT/N/RWA/1252, G/TBT/N/TZA/1398, G/TBT/N/UGA/2208")</f>
        <v xml:space="preserve"> G/TBT/N/BDI/645, G/TBT/N/KEN/1885, G/TBT/N/RWA/1252, G/TBT/N/TZA/1398, G/TBT/N/UGA/2208</v>
      </c>
      <c r="E73" s="8" t="s">
        <v>315</v>
      </c>
      <c r="F73" s="8" t="s">
        <v>316</v>
      </c>
      <c r="G73" s="8" t="s">
        <v>318</v>
      </c>
      <c r="H73" s="8" t="s">
        <v>115</v>
      </c>
      <c r="I73" s="8" t="s">
        <v>305</v>
      </c>
      <c r="J73" s="8" t="s">
        <v>49</v>
      </c>
      <c r="K73" s="6"/>
      <c r="L73" s="7">
        <v>45983</v>
      </c>
      <c r="M73" s="6" t="s">
        <v>24</v>
      </c>
      <c r="N73" s="8" t="s">
        <v>319</v>
      </c>
      <c r="O73" s="6" t="str">
        <f>HYPERLINK("https://docs.wto.org/imrd/directdoc.asp?DDFDocuments/t/G/TBTN25/BDI645.DOCX", "https://docs.wto.org/imrd/directdoc.asp?DDFDocuments/t/G/TBTN25/BDI645.DOCX")</f>
        <v>https://docs.wto.org/imrd/directdoc.asp?DDFDocuments/t/G/TBTN25/BDI645.DOCX</v>
      </c>
      <c r="P73" s="6" t="str">
        <f>HYPERLINK("https://docs.wto.org/imrd/directdoc.asp?DDFDocuments/u/G/TBTN25/BDI645.DOCX", "https://docs.wto.org/imrd/directdoc.asp?DDFDocuments/u/G/TBTN25/BDI645.DOCX")</f>
        <v>https://docs.wto.org/imrd/directdoc.asp?DDFDocuments/u/G/TBTN25/BDI645.DOCX</v>
      </c>
      <c r="Q73" s="6" t="str">
        <f>HYPERLINK("https://docs.wto.org/imrd/directdoc.asp?DDFDocuments/v/G/TBTN25/BDI645.DOCX", "https://docs.wto.org/imrd/directdoc.asp?DDFDocuments/v/G/TBTN25/BDI645.DOCX")</f>
        <v>https://docs.wto.org/imrd/directdoc.asp?DDFDocuments/v/G/TBTN25/BDI645.DOCX</v>
      </c>
    </row>
    <row r="74" spans="1:17" ht="60" x14ac:dyDescent="0.25">
      <c r="A74" s="8" t="s">
        <v>303</v>
      </c>
      <c r="B74" s="6" t="s">
        <v>220</v>
      </c>
      <c r="C74" s="7">
        <v>45923</v>
      </c>
      <c r="D74" s="9" t="str">
        <f>HYPERLINK("https://www.epingalert.org/en/Search?viewData= G/TBT/N/BDI/648, G/TBT/N/KEN/1888, G/TBT/N/RWA/1255, G/TBT/N/TZA/1401, G/TBT/N/UGA/2211"," G/TBT/N/BDI/648, G/TBT/N/KEN/1888, G/TBT/N/RWA/1255, G/TBT/N/TZA/1401, G/TBT/N/UGA/2211")</f>
        <v xml:space="preserve"> G/TBT/N/BDI/648, G/TBT/N/KEN/1888, G/TBT/N/RWA/1255, G/TBT/N/TZA/1401, G/TBT/N/UGA/2211</v>
      </c>
      <c r="E74" s="8" t="s">
        <v>325</v>
      </c>
      <c r="F74" s="8" t="s">
        <v>326</v>
      </c>
      <c r="G74" s="8" t="s">
        <v>304</v>
      </c>
      <c r="H74" s="8" t="s">
        <v>115</v>
      </c>
      <c r="I74" s="8" t="s">
        <v>305</v>
      </c>
      <c r="J74" s="8" t="s">
        <v>49</v>
      </c>
      <c r="K74" s="6"/>
      <c r="L74" s="7">
        <v>45983</v>
      </c>
      <c r="M74" s="6" t="s">
        <v>24</v>
      </c>
      <c r="N74" s="8" t="s">
        <v>327</v>
      </c>
      <c r="O74" s="6" t="str">
        <f>HYPERLINK("https://docs.wto.org/imrd/directdoc.asp?DDFDocuments/t/G/TBTN25/BDI648.DOCX", "https://docs.wto.org/imrd/directdoc.asp?DDFDocuments/t/G/TBTN25/BDI648.DOCX")</f>
        <v>https://docs.wto.org/imrd/directdoc.asp?DDFDocuments/t/G/TBTN25/BDI648.DOCX</v>
      </c>
      <c r="P74" s="6" t="str">
        <f>HYPERLINK("https://docs.wto.org/imrd/directdoc.asp?DDFDocuments/u/G/TBTN25/BDI648.DOCX", "https://docs.wto.org/imrd/directdoc.asp?DDFDocuments/u/G/TBTN25/BDI648.DOCX")</f>
        <v>https://docs.wto.org/imrd/directdoc.asp?DDFDocuments/u/G/TBTN25/BDI648.DOCX</v>
      </c>
      <c r="Q74" s="6" t="str">
        <f>HYPERLINK("https://docs.wto.org/imrd/directdoc.asp?DDFDocuments/v/G/TBTN25/BDI648.DOCX", "https://docs.wto.org/imrd/directdoc.asp?DDFDocuments/v/G/TBTN25/BDI648.DOCX")</f>
        <v>https://docs.wto.org/imrd/directdoc.asp?DDFDocuments/v/G/TBTN25/BDI648.DOCX</v>
      </c>
    </row>
    <row r="75" spans="1:17" ht="60" x14ac:dyDescent="0.25">
      <c r="A75" s="8" t="s">
        <v>303</v>
      </c>
      <c r="B75" s="6" t="s">
        <v>172</v>
      </c>
      <c r="C75" s="7">
        <v>45923</v>
      </c>
      <c r="D75" s="9" t="str">
        <f>HYPERLINK("https://www.epingalert.org/en/Search?viewData= G/TBT/N/BDI/648, G/TBT/N/KEN/1888, G/TBT/N/RWA/1255, G/TBT/N/TZA/1401, G/TBT/N/UGA/2211"," G/TBT/N/BDI/648, G/TBT/N/KEN/1888, G/TBT/N/RWA/1255, G/TBT/N/TZA/1401, G/TBT/N/UGA/2211")</f>
        <v xml:space="preserve"> G/TBT/N/BDI/648, G/TBT/N/KEN/1888, G/TBT/N/RWA/1255, G/TBT/N/TZA/1401, G/TBT/N/UGA/2211</v>
      </c>
      <c r="E75" s="8" t="s">
        <v>325</v>
      </c>
      <c r="F75" s="8" t="s">
        <v>326</v>
      </c>
      <c r="G75" s="8" t="s">
        <v>304</v>
      </c>
      <c r="H75" s="8" t="s">
        <v>115</v>
      </c>
      <c r="I75" s="8" t="s">
        <v>305</v>
      </c>
      <c r="J75" s="8" t="s">
        <v>49</v>
      </c>
      <c r="K75" s="6"/>
      <c r="L75" s="7">
        <v>45983</v>
      </c>
      <c r="M75" s="6" t="s">
        <v>24</v>
      </c>
      <c r="N75" s="8" t="s">
        <v>327</v>
      </c>
      <c r="O75" s="6" t="str">
        <f>HYPERLINK("https://docs.wto.org/imrd/directdoc.asp?DDFDocuments/t/G/TBTN25/BDI648.DOCX", "https://docs.wto.org/imrd/directdoc.asp?DDFDocuments/t/G/TBTN25/BDI648.DOCX")</f>
        <v>https://docs.wto.org/imrd/directdoc.asp?DDFDocuments/t/G/TBTN25/BDI648.DOCX</v>
      </c>
      <c r="P75" s="6" t="str">
        <f>HYPERLINK("https://docs.wto.org/imrd/directdoc.asp?DDFDocuments/u/G/TBTN25/BDI648.DOCX", "https://docs.wto.org/imrd/directdoc.asp?DDFDocuments/u/G/TBTN25/BDI648.DOCX")</f>
        <v>https://docs.wto.org/imrd/directdoc.asp?DDFDocuments/u/G/TBTN25/BDI648.DOCX</v>
      </c>
      <c r="Q75" s="6" t="str">
        <f>HYPERLINK("https://docs.wto.org/imrd/directdoc.asp?DDFDocuments/v/G/TBTN25/BDI648.DOCX", "https://docs.wto.org/imrd/directdoc.asp?DDFDocuments/v/G/TBTN25/BDI648.DOCX")</f>
        <v>https://docs.wto.org/imrd/directdoc.asp?DDFDocuments/v/G/TBTN25/BDI648.DOCX</v>
      </c>
    </row>
    <row r="76" spans="1:17" ht="60" x14ac:dyDescent="0.25">
      <c r="A76" s="8" t="s">
        <v>303</v>
      </c>
      <c r="B76" s="6" t="s">
        <v>42</v>
      </c>
      <c r="C76" s="7">
        <v>45923</v>
      </c>
      <c r="D76" s="9" t="str">
        <f>HYPERLINK("https://www.epingalert.org/en/Search?viewData= G/TBT/N/BDI/648, G/TBT/N/KEN/1888, G/TBT/N/RWA/1255, G/TBT/N/TZA/1401, G/TBT/N/UGA/2211"," G/TBT/N/BDI/648, G/TBT/N/KEN/1888, G/TBT/N/RWA/1255, G/TBT/N/TZA/1401, G/TBT/N/UGA/2211")</f>
        <v xml:space="preserve"> G/TBT/N/BDI/648, G/TBT/N/KEN/1888, G/TBT/N/RWA/1255, G/TBT/N/TZA/1401, G/TBT/N/UGA/2211</v>
      </c>
      <c r="E76" s="8" t="s">
        <v>325</v>
      </c>
      <c r="F76" s="8" t="s">
        <v>326</v>
      </c>
      <c r="G76" s="8" t="s">
        <v>304</v>
      </c>
      <c r="H76" s="8" t="s">
        <v>115</v>
      </c>
      <c r="I76" s="8" t="s">
        <v>305</v>
      </c>
      <c r="J76" s="8" t="s">
        <v>49</v>
      </c>
      <c r="K76" s="6"/>
      <c r="L76" s="7">
        <v>45983</v>
      </c>
      <c r="M76" s="6" t="s">
        <v>24</v>
      </c>
      <c r="N76" s="8" t="s">
        <v>327</v>
      </c>
      <c r="O76" s="6" t="str">
        <f>HYPERLINK("https://docs.wto.org/imrd/directdoc.asp?DDFDocuments/t/G/TBTN25/BDI648.DOCX", "https://docs.wto.org/imrd/directdoc.asp?DDFDocuments/t/G/TBTN25/BDI648.DOCX")</f>
        <v>https://docs.wto.org/imrd/directdoc.asp?DDFDocuments/t/G/TBTN25/BDI648.DOCX</v>
      </c>
      <c r="P76" s="6" t="str">
        <f>HYPERLINK("https://docs.wto.org/imrd/directdoc.asp?DDFDocuments/u/G/TBTN25/BDI648.DOCX", "https://docs.wto.org/imrd/directdoc.asp?DDFDocuments/u/G/TBTN25/BDI648.DOCX")</f>
        <v>https://docs.wto.org/imrd/directdoc.asp?DDFDocuments/u/G/TBTN25/BDI648.DOCX</v>
      </c>
      <c r="Q76" s="6" t="str">
        <f>HYPERLINK("https://docs.wto.org/imrd/directdoc.asp?DDFDocuments/v/G/TBTN25/BDI648.DOCX", "https://docs.wto.org/imrd/directdoc.asp?DDFDocuments/v/G/TBTN25/BDI648.DOCX")</f>
        <v>https://docs.wto.org/imrd/directdoc.asp?DDFDocuments/v/G/TBTN25/BDI648.DOCX</v>
      </c>
    </row>
    <row r="77" spans="1:17" ht="60" x14ac:dyDescent="0.25">
      <c r="A77" s="8" t="s">
        <v>317</v>
      </c>
      <c r="B77" s="6" t="s">
        <v>220</v>
      </c>
      <c r="C77" s="7">
        <v>45923</v>
      </c>
      <c r="D77" s="9" t="str">
        <f>HYPERLINK("https://www.epingalert.org/en/Search?viewData= G/TBT/N/BDI/645, G/TBT/N/KEN/1885, G/TBT/N/RWA/1252, G/TBT/N/TZA/1398, G/TBT/N/UGA/2208"," G/TBT/N/BDI/645, G/TBT/N/KEN/1885, G/TBT/N/RWA/1252, G/TBT/N/TZA/1398, G/TBT/N/UGA/2208")</f>
        <v xml:space="preserve"> G/TBT/N/BDI/645, G/TBT/N/KEN/1885, G/TBT/N/RWA/1252, G/TBT/N/TZA/1398, G/TBT/N/UGA/2208</v>
      </c>
      <c r="E77" s="8" t="s">
        <v>315</v>
      </c>
      <c r="F77" s="8" t="s">
        <v>316</v>
      </c>
      <c r="G77" s="8" t="s">
        <v>318</v>
      </c>
      <c r="H77" s="8" t="s">
        <v>115</v>
      </c>
      <c r="I77" s="8" t="s">
        <v>305</v>
      </c>
      <c r="J77" s="8" t="s">
        <v>49</v>
      </c>
      <c r="K77" s="6"/>
      <c r="L77" s="7">
        <v>45983</v>
      </c>
      <c r="M77" s="6" t="s">
        <v>24</v>
      </c>
      <c r="N77" s="8" t="s">
        <v>319</v>
      </c>
      <c r="O77" s="6" t="str">
        <f>HYPERLINK("https://docs.wto.org/imrd/directdoc.asp?DDFDocuments/t/G/TBTN25/BDI645.DOCX", "https://docs.wto.org/imrd/directdoc.asp?DDFDocuments/t/G/TBTN25/BDI645.DOCX")</f>
        <v>https://docs.wto.org/imrd/directdoc.asp?DDFDocuments/t/G/TBTN25/BDI645.DOCX</v>
      </c>
      <c r="P77" s="6" t="str">
        <f>HYPERLINK("https://docs.wto.org/imrd/directdoc.asp?DDFDocuments/u/G/TBTN25/BDI645.DOCX", "https://docs.wto.org/imrd/directdoc.asp?DDFDocuments/u/G/TBTN25/BDI645.DOCX")</f>
        <v>https://docs.wto.org/imrd/directdoc.asp?DDFDocuments/u/G/TBTN25/BDI645.DOCX</v>
      </c>
      <c r="Q77" s="6" t="str">
        <f>HYPERLINK("https://docs.wto.org/imrd/directdoc.asp?DDFDocuments/v/G/TBTN25/BDI645.DOCX", "https://docs.wto.org/imrd/directdoc.asp?DDFDocuments/v/G/TBTN25/BDI645.DOCX")</f>
        <v>https://docs.wto.org/imrd/directdoc.asp?DDFDocuments/v/G/TBTN25/BDI645.DOCX</v>
      </c>
    </row>
    <row r="78" spans="1:17" ht="135" x14ac:dyDescent="0.25">
      <c r="A78" s="8" t="s">
        <v>303</v>
      </c>
      <c r="B78" s="6" t="s">
        <v>220</v>
      </c>
      <c r="C78" s="7">
        <v>45923</v>
      </c>
      <c r="D78" s="9" t="str">
        <f>HYPERLINK("https://www.epingalert.org/en/Search?viewData= G/TBT/N/BDI/647, G/TBT/N/KEN/1887, G/TBT/N/RWA/1254, G/TBT/N/TZA/1400, G/TBT/N/UGA/2210"," G/TBT/N/BDI/647, G/TBT/N/KEN/1887, G/TBT/N/RWA/1254, G/TBT/N/TZA/1400, G/TBT/N/UGA/2210")</f>
        <v xml:space="preserve"> G/TBT/N/BDI/647, G/TBT/N/KEN/1887, G/TBT/N/RWA/1254, G/TBT/N/TZA/1400, G/TBT/N/UGA/2210</v>
      </c>
      <c r="E78" s="8" t="s">
        <v>301</v>
      </c>
      <c r="F78" s="8" t="s">
        <v>302</v>
      </c>
      <c r="G78" s="8" t="s">
        <v>304</v>
      </c>
      <c r="H78" s="8" t="s">
        <v>115</v>
      </c>
      <c r="I78" s="8" t="s">
        <v>305</v>
      </c>
      <c r="J78" s="8" t="s">
        <v>49</v>
      </c>
      <c r="K78" s="6"/>
      <c r="L78" s="7">
        <v>45983</v>
      </c>
      <c r="M78" s="6" t="s">
        <v>24</v>
      </c>
      <c r="N78" s="8" t="s">
        <v>306</v>
      </c>
      <c r="O78" s="6" t="str">
        <f>HYPERLINK("https://docs.wto.org/imrd/directdoc.asp?DDFDocuments/t/G/TBTN25/BDI647.DOCX", "https://docs.wto.org/imrd/directdoc.asp?DDFDocuments/t/G/TBTN25/BDI647.DOCX")</f>
        <v>https://docs.wto.org/imrd/directdoc.asp?DDFDocuments/t/G/TBTN25/BDI647.DOCX</v>
      </c>
      <c r="P78" s="6" t="str">
        <f>HYPERLINK("https://docs.wto.org/imrd/directdoc.asp?DDFDocuments/u/G/TBTN25/BDI647.DOCX", "https://docs.wto.org/imrd/directdoc.asp?DDFDocuments/u/G/TBTN25/BDI647.DOCX")</f>
        <v>https://docs.wto.org/imrd/directdoc.asp?DDFDocuments/u/G/TBTN25/BDI647.DOCX</v>
      </c>
      <c r="Q78" s="6" t="str">
        <f>HYPERLINK("https://docs.wto.org/imrd/directdoc.asp?DDFDocuments/v/G/TBTN25/BDI647.DOCX", "https://docs.wto.org/imrd/directdoc.asp?DDFDocuments/v/G/TBTN25/BDI647.DOCX")</f>
        <v>https://docs.wto.org/imrd/directdoc.asp?DDFDocuments/v/G/TBTN25/BDI647.DOCX</v>
      </c>
    </row>
    <row r="79" spans="1:17" ht="150" x14ac:dyDescent="0.25">
      <c r="A79" s="8" t="s">
        <v>330</v>
      </c>
      <c r="B79" s="6" t="s">
        <v>295</v>
      </c>
      <c r="C79" s="7">
        <v>45923</v>
      </c>
      <c r="D79" s="9" t="str">
        <f>HYPERLINK("https://www.epingalert.org/en/Search?viewData= G/TBT/N/VNM/363"," G/TBT/N/VNM/363")</f>
        <v xml:space="preserve"> G/TBT/N/VNM/363</v>
      </c>
      <c r="E79" s="8" t="s">
        <v>328</v>
      </c>
      <c r="F79" s="8" t="s">
        <v>329</v>
      </c>
      <c r="G79" s="8" t="s">
        <v>21</v>
      </c>
      <c r="H79" s="8" t="s">
        <v>310</v>
      </c>
      <c r="I79" s="8" t="s">
        <v>300</v>
      </c>
      <c r="J79" s="8" t="s">
        <v>21</v>
      </c>
      <c r="K79" s="6"/>
      <c r="L79" s="7">
        <v>45968</v>
      </c>
      <c r="M79" s="6" t="s">
        <v>24</v>
      </c>
      <c r="N79" s="8" t="s">
        <v>331</v>
      </c>
      <c r="O79" s="6" t="str">
        <f>HYPERLINK("https://docs.wto.org/imrd/directdoc.asp?DDFDocuments/t/G/TBTN25/VNM363.DOCX", "https://docs.wto.org/imrd/directdoc.asp?DDFDocuments/t/G/TBTN25/VNM363.DOCX")</f>
        <v>https://docs.wto.org/imrd/directdoc.asp?DDFDocuments/t/G/TBTN25/VNM363.DOCX</v>
      </c>
      <c r="P79" s="6" t="str">
        <f>HYPERLINK("https://docs.wto.org/imrd/directdoc.asp?DDFDocuments/u/G/TBTN25/VNM363.DOCX", "https://docs.wto.org/imrd/directdoc.asp?DDFDocuments/u/G/TBTN25/VNM363.DOCX")</f>
        <v>https://docs.wto.org/imrd/directdoc.asp?DDFDocuments/u/G/TBTN25/VNM363.DOCX</v>
      </c>
      <c r="Q79" s="6" t="str">
        <f>HYPERLINK("https://docs.wto.org/imrd/directdoc.asp?DDFDocuments/v/G/TBTN25/VNM363.DOCX", "https://docs.wto.org/imrd/directdoc.asp?DDFDocuments/v/G/TBTN25/VNM363.DOCX")</f>
        <v>https://docs.wto.org/imrd/directdoc.asp?DDFDocuments/v/G/TBTN25/VNM363.DOCX</v>
      </c>
    </row>
    <row r="80" spans="1:17" ht="90" x14ac:dyDescent="0.25">
      <c r="A80" s="8" t="s">
        <v>303</v>
      </c>
      <c r="B80" s="6" t="s">
        <v>220</v>
      </c>
      <c r="C80" s="7">
        <v>45923</v>
      </c>
      <c r="D80" s="9" t="str">
        <f>HYPERLINK("https://www.epingalert.org/en/Search?viewData= G/TBT/N/BDI/646, G/TBT/N/KEN/1886, G/TBT/N/RWA/1253, G/TBT/N/TZA/1399, G/TBT/N/UGA/2209"," G/TBT/N/BDI/646, G/TBT/N/KEN/1886, G/TBT/N/RWA/1253, G/TBT/N/TZA/1399, G/TBT/N/UGA/2209")</f>
        <v xml:space="preserve"> G/TBT/N/BDI/646, G/TBT/N/KEN/1886, G/TBT/N/RWA/1253, G/TBT/N/TZA/1399, G/TBT/N/UGA/2209</v>
      </c>
      <c r="E80" s="8" t="s">
        <v>312</v>
      </c>
      <c r="F80" s="8" t="s">
        <v>313</v>
      </c>
      <c r="G80" s="8" t="s">
        <v>304</v>
      </c>
      <c r="H80" s="8" t="s">
        <v>115</v>
      </c>
      <c r="I80" s="8" t="s">
        <v>305</v>
      </c>
      <c r="J80" s="8" t="s">
        <v>49</v>
      </c>
      <c r="K80" s="6"/>
      <c r="L80" s="7">
        <v>45983</v>
      </c>
      <c r="M80" s="6" t="s">
        <v>24</v>
      </c>
      <c r="N80" s="8" t="s">
        <v>314</v>
      </c>
      <c r="O80" s="6" t="str">
        <f>HYPERLINK("https://docs.wto.org/imrd/directdoc.asp?DDFDocuments/t/G/TBTN25/BDI646.DOCX", "https://docs.wto.org/imrd/directdoc.asp?DDFDocuments/t/G/TBTN25/BDI646.DOCX")</f>
        <v>https://docs.wto.org/imrd/directdoc.asp?DDFDocuments/t/G/TBTN25/BDI646.DOCX</v>
      </c>
      <c r="P80" s="6" t="str">
        <f>HYPERLINK("https://docs.wto.org/imrd/directdoc.asp?DDFDocuments/u/G/TBTN25/BDI646.DOCX", "https://docs.wto.org/imrd/directdoc.asp?DDFDocuments/u/G/TBTN25/BDI646.DOCX")</f>
        <v>https://docs.wto.org/imrd/directdoc.asp?DDFDocuments/u/G/TBTN25/BDI646.DOCX</v>
      </c>
      <c r="Q80" s="6" t="str">
        <f>HYPERLINK("https://docs.wto.org/imrd/directdoc.asp?DDFDocuments/v/G/TBTN25/BDI646.DOCX", "https://docs.wto.org/imrd/directdoc.asp?DDFDocuments/v/G/TBTN25/BDI646.DOCX")</f>
        <v>https://docs.wto.org/imrd/directdoc.asp?DDFDocuments/v/G/TBTN25/BDI646.DOCX</v>
      </c>
    </row>
    <row r="81" spans="1:17" ht="120" x14ac:dyDescent="0.25">
      <c r="A81" s="8" t="s">
        <v>334</v>
      </c>
      <c r="B81" s="6" t="s">
        <v>295</v>
      </c>
      <c r="C81" s="7">
        <v>45923</v>
      </c>
      <c r="D81" s="9" t="str">
        <f>HYPERLINK("https://www.epingalert.org/en/Search?viewData= G/TBT/N/VNM/359"," G/TBT/N/VNM/359")</f>
        <v xml:space="preserve"> G/TBT/N/VNM/359</v>
      </c>
      <c r="E81" s="8" t="s">
        <v>332</v>
      </c>
      <c r="F81" s="8" t="s">
        <v>333</v>
      </c>
      <c r="G81" s="8" t="s">
        <v>21</v>
      </c>
      <c r="H81" s="8" t="s">
        <v>310</v>
      </c>
      <c r="I81" s="8" t="s">
        <v>300</v>
      </c>
      <c r="J81" s="8" t="s">
        <v>21</v>
      </c>
      <c r="K81" s="6"/>
      <c r="L81" s="7">
        <v>45968</v>
      </c>
      <c r="M81" s="6" t="s">
        <v>24</v>
      </c>
      <c r="N81" s="8" t="s">
        <v>335</v>
      </c>
      <c r="O81" s="6" t="str">
        <f>HYPERLINK("https://docs.wto.org/imrd/directdoc.asp?DDFDocuments/t/G/TBTN25/VNM359.DOCX", "https://docs.wto.org/imrd/directdoc.asp?DDFDocuments/t/G/TBTN25/VNM359.DOCX")</f>
        <v>https://docs.wto.org/imrd/directdoc.asp?DDFDocuments/t/G/TBTN25/VNM359.DOCX</v>
      </c>
      <c r="P81" s="6" t="str">
        <f>HYPERLINK("https://docs.wto.org/imrd/directdoc.asp?DDFDocuments/u/G/TBTN25/VNM359.DOCX", "https://docs.wto.org/imrd/directdoc.asp?DDFDocuments/u/G/TBTN25/VNM359.DOCX")</f>
        <v>https://docs.wto.org/imrd/directdoc.asp?DDFDocuments/u/G/TBTN25/VNM359.DOCX</v>
      </c>
      <c r="Q81" s="6" t="str">
        <f>HYPERLINK("https://docs.wto.org/imrd/directdoc.asp?DDFDocuments/v/G/TBTN25/VNM359.DOCX", "https://docs.wto.org/imrd/directdoc.asp?DDFDocuments/v/G/TBTN25/VNM359.DOCX")</f>
        <v>https://docs.wto.org/imrd/directdoc.asp?DDFDocuments/v/G/TBTN25/VNM359.DOCX</v>
      </c>
    </row>
    <row r="82" spans="1:17" ht="120" x14ac:dyDescent="0.25">
      <c r="A82" s="8" t="s">
        <v>338</v>
      </c>
      <c r="B82" s="6" t="s">
        <v>295</v>
      </c>
      <c r="C82" s="7">
        <v>45923</v>
      </c>
      <c r="D82" s="9" t="str">
        <f>HYPERLINK("https://www.epingalert.org/en/Search?viewData= G/TBT/N/VNM/362"," G/TBT/N/VNM/362")</f>
        <v xml:space="preserve"> G/TBT/N/VNM/362</v>
      </c>
      <c r="E82" s="8" t="s">
        <v>336</v>
      </c>
      <c r="F82" s="8" t="s">
        <v>337</v>
      </c>
      <c r="G82" s="8" t="s">
        <v>21</v>
      </c>
      <c r="H82" s="8" t="s">
        <v>310</v>
      </c>
      <c r="I82" s="8" t="s">
        <v>300</v>
      </c>
      <c r="J82" s="8" t="s">
        <v>21</v>
      </c>
      <c r="K82" s="6"/>
      <c r="L82" s="7">
        <v>45968</v>
      </c>
      <c r="M82" s="6" t="s">
        <v>24</v>
      </c>
      <c r="N82" s="8" t="s">
        <v>339</v>
      </c>
      <c r="O82" s="6" t="str">
        <f>HYPERLINK("https://docs.wto.org/imrd/directdoc.asp?DDFDocuments/t/G/TBTN25/VNM362.DOCX", "https://docs.wto.org/imrd/directdoc.asp?DDFDocuments/t/G/TBTN25/VNM362.DOCX")</f>
        <v>https://docs.wto.org/imrd/directdoc.asp?DDFDocuments/t/G/TBTN25/VNM362.DOCX</v>
      </c>
      <c r="P82" s="6" t="str">
        <f>HYPERLINK("https://docs.wto.org/imrd/directdoc.asp?DDFDocuments/u/G/TBTN25/VNM362.DOCX", "https://docs.wto.org/imrd/directdoc.asp?DDFDocuments/u/G/TBTN25/VNM362.DOCX")</f>
        <v>https://docs.wto.org/imrd/directdoc.asp?DDFDocuments/u/G/TBTN25/VNM362.DOCX</v>
      </c>
      <c r="Q82" s="6" t="str">
        <f>HYPERLINK("https://docs.wto.org/imrd/directdoc.asp?DDFDocuments/v/G/TBTN25/VNM362.DOCX", "https://docs.wto.org/imrd/directdoc.asp?DDFDocuments/v/G/TBTN25/VNM362.DOCX")</f>
        <v>https://docs.wto.org/imrd/directdoc.asp?DDFDocuments/v/G/TBTN25/VNM362.DOCX</v>
      </c>
    </row>
    <row r="83" spans="1:17" ht="135" x14ac:dyDescent="0.25">
      <c r="A83" s="8" t="s">
        <v>342</v>
      </c>
      <c r="B83" s="6" t="s">
        <v>295</v>
      </c>
      <c r="C83" s="7">
        <v>45923</v>
      </c>
      <c r="D83" s="9" t="str">
        <f>HYPERLINK("https://www.epingalert.org/en/Search?viewData= G/TBT/N/VNM/360"," G/TBT/N/VNM/360")</f>
        <v xml:space="preserve"> G/TBT/N/VNM/360</v>
      </c>
      <c r="E83" s="8" t="s">
        <v>340</v>
      </c>
      <c r="F83" s="8" t="s">
        <v>341</v>
      </c>
      <c r="G83" s="8" t="s">
        <v>21</v>
      </c>
      <c r="H83" s="8" t="s">
        <v>310</v>
      </c>
      <c r="I83" s="8" t="s">
        <v>300</v>
      </c>
      <c r="J83" s="8" t="s">
        <v>21</v>
      </c>
      <c r="K83" s="6"/>
      <c r="L83" s="7">
        <v>45968</v>
      </c>
      <c r="M83" s="6" t="s">
        <v>24</v>
      </c>
      <c r="N83" s="8" t="s">
        <v>343</v>
      </c>
      <c r="O83" s="6" t="str">
        <f>HYPERLINK("https://docs.wto.org/imrd/directdoc.asp?DDFDocuments/t/G/TBTN25/VNM360.DOCX", "https://docs.wto.org/imrd/directdoc.asp?DDFDocuments/t/G/TBTN25/VNM360.DOCX")</f>
        <v>https://docs.wto.org/imrd/directdoc.asp?DDFDocuments/t/G/TBTN25/VNM360.DOCX</v>
      </c>
      <c r="P83" s="6" t="str">
        <f>HYPERLINK("https://docs.wto.org/imrd/directdoc.asp?DDFDocuments/u/G/TBTN25/VNM360.DOCX", "https://docs.wto.org/imrd/directdoc.asp?DDFDocuments/u/G/TBTN25/VNM360.DOCX")</f>
        <v>https://docs.wto.org/imrd/directdoc.asp?DDFDocuments/u/G/TBTN25/VNM360.DOCX</v>
      </c>
      <c r="Q83" s="6" t="str">
        <f>HYPERLINK("https://docs.wto.org/imrd/directdoc.asp?DDFDocuments/v/G/TBTN25/VNM360.DOCX", "https://docs.wto.org/imrd/directdoc.asp?DDFDocuments/v/G/TBTN25/VNM360.DOCX")</f>
        <v>https://docs.wto.org/imrd/directdoc.asp?DDFDocuments/v/G/TBTN25/VNM360.DOCX</v>
      </c>
    </row>
    <row r="84" spans="1:17" ht="60" x14ac:dyDescent="0.25">
      <c r="A84" s="8" t="s">
        <v>303</v>
      </c>
      <c r="B84" s="6" t="s">
        <v>202</v>
      </c>
      <c r="C84" s="7">
        <v>45923</v>
      </c>
      <c r="D84" s="9" t="str">
        <f>HYPERLINK("https://www.epingalert.org/en/Search?viewData= G/TBT/N/BDI/648, G/TBT/N/KEN/1888, G/TBT/N/RWA/1255, G/TBT/N/TZA/1401, G/TBT/N/UGA/2211"," G/TBT/N/BDI/648, G/TBT/N/KEN/1888, G/TBT/N/RWA/1255, G/TBT/N/TZA/1401, G/TBT/N/UGA/2211")</f>
        <v xml:space="preserve"> G/TBT/N/BDI/648, G/TBT/N/KEN/1888, G/TBT/N/RWA/1255, G/TBT/N/TZA/1401, G/TBT/N/UGA/2211</v>
      </c>
      <c r="E84" s="8" t="s">
        <v>325</v>
      </c>
      <c r="F84" s="8" t="s">
        <v>326</v>
      </c>
      <c r="G84" s="8" t="s">
        <v>304</v>
      </c>
      <c r="H84" s="8" t="s">
        <v>115</v>
      </c>
      <c r="I84" s="8" t="s">
        <v>305</v>
      </c>
      <c r="J84" s="8" t="s">
        <v>49</v>
      </c>
      <c r="K84" s="6"/>
      <c r="L84" s="7">
        <v>45983</v>
      </c>
      <c r="M84" s="6" t="s">
        <v>24</v>
      </c>
      <c r="N84" s="8" t="s">
        <v>327</v>
      </c>
      <c r="O84" s="6" t="str">
        <f>HYPERLINK("https://docs.wto.org/imrd/directdoc.asp?DDFDocuments/t/G/TBTN25/BDI648.DOCX", "https://docs.wto.org/imrd/directdoc.asp?DDFDocuments/t/G/TBTN25/BDI648.DOCX")</f>
        <v>https://docs.wto.org/imrd/directdoc.asp?DDFDocuments/t/G/TBTN25/BDI648.DOCX</v>
      </c>
      <c r="P84" s="6" t="str">
        <f>HYPERLINK("https://docs.wto.org/imrd/directdoc.asp?DDFDocuments/u/G/TBTN25/BDI648.DOCX", "https://docs.wto.org/imrd/directdoc.asp?DDFDocuments/u/G/TBTN25/BDI648.DOCX")</f>
        <v>https://docs.wto.org/imrd/directdoc.asp?DDFDocuments/u/G/TBTN25/BDI648.DOCX</v>
      </c>
      <c r="Q84" s="6" t="str">
        <f>HYPERLINK("https://docs.wto.org/imrd/directdoc.asp?DDFDocuments/v/G/TBTN25/BDI648.DOCX", "https://docs.wto.org/imrd/directdoc.asp?DDFDocuments/v/G/TBTN25/BDI648.DOCX")</f>
        <v>https://docs.wto.org/imrd/directdoc.asp?DDFDocuments/v/G/TBTN25/BDI648.DOCX</v>
      </c>
    </row>
    <row r="85" spans="1:17" ht="135" x14ac:dyDescent="0.25">
      <c r="A85" s="8" t="s">
        <v>303</v>
      </c>
      <c r="B85" s="6" t="s">
        <v>172</v>
      </c>
      <c r="C85" s="7">
        <v>45923</v>
      </c>
      <c r="D85" s="9" t="str">
        <f>HYPERLINK("https://www.epingalert.org/en/Search?viewData= G/TBT/N/BDI/647, G/TBT/N/KEN/1887, G/TBT/N/RWA/1254, G/TBT/N/TZA/1400, G/TBT/N/UGA/2210"," G/TBT/N/BDI/647, G/TBT/N/KEN/1887, G/TBT/N/RWA/1254, G/TBT/N/TZA/1400, G/TBT/N/UGA/2210")</f>
        <v xml:space="preserve"> G/TBT/N/BDI/647, G/TBT/N/KEN/1887, G/TBT/N/RWA/1254, G/TBT/N/TZA/1400, G/TBT/N/UGA/2210</v>
      </c>
      <c r="E85" s="8" t="s">
        <v>301</v>
      </c>
      <c r="F85" s="8" t="s">
        <v>302</v>
      </c>
      <c r="G85" s="8" t="s">
        <v>304</v>
      </c>
      <c r="H85" s="8" t="s">
        <v>115</v>
      </c>
      <c r="I85" s="8" t="s">
        <v>305</v>
      </c>
      <c r="J85" s="8" t="s">
        <v>49</v>
      </c>
      <c r="K85" s="6"/>
      <c r="L85" s="7">
        <v>45983</v>
      </c>
      <c r="M85" s="6" t="s">
        <v>24</v>
      </c>
      <c r="N85" s="8" t="s">
        <v>306</v>
      </c>
      <c r="O85" s="6" t="str">
        <f>HYPERLINK("https://docs.wto.org/imrd/directdoc.asp?DDFDocuments/t/G/TBTN25/BDI647.DOCX", "https://docs.wto.org/imrd/directdoc.asp?DDFDocuments/t/G/TBTN25/BDI647.DOCX")</f>
        <v>https://docs.wto.org/imrd/directdoc.asp?DDFDocuments/t/G/TBTN25/BDI647.DOCX</v>
      </c>
      <c r="P85" s="6" t="str">
        <f>HYPERLINK("https://docs.wto.org/imrd/directdoc.asp?DDFDocuments/u/G/TBTN25/BDI647.DOCX", "https://docs.wto.org/imrd/directdoc.asp?DDFDocuments/u/G/TBTN25/BDI647.DOCX")</f>
        <v>https://docs.wto.org/imrd/directdoc.asp?DDFDocuments/u/G/TBTN25/BDI647.DOCX</v>
      </c>
      <c r="Q85" s="6" t="str">
        <f>HYPERLINK("https://docs.wto.org/imrd/directdoc.asp?DDFDocuments/v/G/TBTN25/BDI647.DOCX", "https://docs.wto.org/imrd/directdoc.asp?DDFDocuments/v/G/TBTN25/BDI647.DOCX")</f>
        <v>https://docs.wto.org/imrd/directdoc.asp?DDFDocuments/v/G/TBTN25/BDI647.DOCX</v>
      </c>
    </row>
    <row r="86" spans="1:17" ht="135" x14ac:dyDescent="0.25">
      <c r="A86" s="8" t="s">
        <v>303</v>
      </c>
      <c r="B86" s="6" t="s">
        <v>145</v>
      </c>
      <c r="C86" s="7">
        <v>45923</v>
      </c>
      <c r="D86" s="9" t="str">
        <f>HYPERLINK("https://www.epingalert.org/en/Search?viewData= G/TBT/N/BDI/647, G/TBT/N/KEN/1887, G/TBT/N/RWA/1254, G/TBT/N/TZA/1400, G/TBT/N/UGA/2210"," G/TBT/N/BDI/647, G/TBT/N/KEN/1887, G/TBT/N/RWA/1254, G/TBT/N/TZA/1400, G/TBT/N/UGA/2210")</f>
        <v xml:space="preserve"> G/TBT/N/BDI/647, G/TBT/N/KEN/1887, G/TBT/N/RWA/1254, G/TBT/N/TZA/1400, G/TBT/N/UGA/2210</v>
      </c>
      <c r="E86" s="8" t="s">
        <v>301</v>
      </c>
      <c r="F86" s="8" t="s">
        <v>302</v>
      </c>
      <c r="G86" s="8" t="s">
        <v>304</v>
      </c>
      <c r="H86" s="8" t="s">
        <v>115</v>
      </c>
      <c r="I86" s="8" t="s">
        <v>305</v>
      </c>
      <c r="J86" s="8" t="s">
        <v>49</v>
      </c>
      <c r="K86" s="6"/>
      <c r="L86" s="7">
        <v>45983</v>
      </c>
      <c r="M86" s="6" t="s">
        <v>24</v>
      </c>
      <c r="N86" s="8" t="s">
        <v>306</v>
      </c>
      <c r="O86" s="6" t="str">
        <f>HYPERLINK("https://docs.wto.org/imrd/directdoc.asp?DDFDocuments/t/G/TBTN25/BDI647.DOCX", "https://docs.wto.org/imrd/directdoc.asp?DDFDocuments/t/G/TBTN25/BDI647.DOCX")</f>
        <v>https://docs.wto.org/imrd/directdoc.asp?DDFDocuments/t/G/TBTN25/BDI647.DOCX</v>
      </c>
      <c r="P86" s="6" t="str">
        <f>HYPERLINK("https://docs.wto.org/imrd/directdoc.asp?DDFDocuments/u/G/TBTN25/BDI647.DOCX", "https://docs.wto.org/imrd/directdoc.asp?DDFDocuments/u/G/TBTN25/BDI647.DOCX")</f>
        <v>https://docs.wto.org/imrd/directdoc.asp?DDFDocuments/u/G/TBTN25/BDI647.DOCX</v>
      </c>
      <c r="Q86" s="6" t="str">
        <f>HYPERLINK("https://docs.wto.org/imrd/directdoc.asp?DDFDocuments/v/G/TBTN25/BDI647.DOCX", "https://docs.wto.org/imrd/directdoc.asp?DDFDocuments/v/G/TBTN25/BDI647.DOCX")</f>
        <v>https://docs.wto.org/imrd/directdoc.asp?DDFDocuments/v/G/TBTN25/BDI647.DOCX</v>
      </c>
    </row>
    <row r="87" spans="1:17" ht="165" x14ac:dyDescent="0.25">
      <c r="A87" s="8" t="s">
        <v>346</v>
      </c>
      <c r="B87" s="6" t="s">
        <v>173</v>
      </c>
      <c r="C87" s="7">
        <v>45923</v>
      </c>
      <c r="D87" s="9" t="str">
        <f>HYPERLINK("https://www.epingalert.org/en/Search?viewData= G/TBT/N/BWA/195"," G/TBT/N/BWA/195")</f>
        <v xml:space="preserve"> G/TBT/N/BWA/195</v>
      </c>
      <c r="E87" s="8" t="s">
        <v>344</v>
      </c>
      <c r="F87" s="8" t="s">
        <v>345</v>
      </c>
      <c r="G87" s="8" t="s">
        <v>21</v>
      </c>
      <c r="H87" s="8" t="s">
        <v>347</v>
      </c>
      <c r="I87" s="8" t="s">
        <v>348</v>
      </c>
      <c r="J87" s="8" t="s">
        <v>21</v>
      </c>
      <c r="K87" s="6"/>
      <c r="L87" s="7">
        <v>45983</v>
      </c>
      <c r="M87" s="6" t="s">
        <v>24</v>
      </c>
      <c r="N87" s="6"/>
      <c r="O87" s="6" t="str">
        <f>HYPERLINK("https://docs.wto.org/imrd/directdoc.asp?DDFDocuments/t/G/TBTN25/BWA195.DOCX", "https://docs.wto.org/imrd/directdoc.asp?DDFDocuments/t/G/TBTN25/BWA195.DOCX")</f>
        <v>https://docs.wto.org/imrd/directdoc.asp?DDFDocuments/t/G/TBTN25/BWA195.DOCX</v>
      </c>
      <c r="P87" s="6" t="str">
        <f>HYPERLINK("https://docs.wto.org/imrd/directdoc.asp?DDFDocuments/u/G/TBTN25/BWA195.DOCX", "https://docs.wto.org/imrd/directdoc.asp?DDFDocuments/u/G/TBTN25/BWA195.DOCX")</f>
        <v>https://docs.wto.org/imrd/directdoc.asp?DDFDocuments/u/G/TBTN25/BWA195.DOCX</v>
      </c>
      <c r="Q87" s="6" t="str">
        <f>HYPERLINK("https://docs.wto.org/imrd/directdoc.asp?DDFDocuments/v/G/TBTN25/BWA195.DOCX", "https://docs.wto.org/imrd/directdoc.asp?DDFDocuments/v/G/TBTN25/BWA195.DOCX")</f>
        <v>https://docs.wto.org/imrd/directdoc.asp?DDFDocuments/v/G/TBTN25/BWA195.DOCX</v>
      </c>
    </row>
    <row r="88" spans="1:17" ht="120" x14ac:dyDescent="0.25">
      <c r="A88" s="8" t="s">
        <v>351</v>
      </c>
      <c r="B88" s="6" t="s">
        <v>320</v>
      </c>
      <c r="C88" s="7">
        <v>45923</v>
      </c>
      <c r="D88" s="9" t="str">
        <f>HYPERLINK("https://www.epingalert.org/en/Search?viewData= G/TBT/N/MAC/33"," G/TBT/N/MAC/33")</f>
        <v xml:space="preserve"> G/TBT/N/MAC/33</v>
      </c>
      <c r="E88" s="8" t="s">
        <v>349</v>
      </c>
      <c r="F88" s="8" t="s">
        <v>350</v>
      </c>
      <c r="G88" s="8" t="s">
        <v>21</v>
      </c>
      <c r="H88" s="8" t="s">
        <v>352</v>
      </c>
      <c r="I88" s="8" t="s">
        <v>353</v>
      </c>
      <c r="J88" s="8" t="s">
        <v>21</v>
      </c>
      <c r="K88" s="6"/>
      <c r="L88" s="7" t="s">
        <v>21</v>
      </c>
      <c r="M88" s="6" t="s">
        <v>24</v>
      </c>
      <c r="N88" s="8" t="s">
        <v>354</v>
      </c>
      <c r="O88" s="6" t="str">
        <f>HYPERLINK("https://docs.wto.org/imrd/directdoc.asp?DDFDocuments/t/G/TBTN25/MAC33.DOCX", "https://docs.wto.org/imrd/directdoc.asp?DDFDocuments/t/G/TBTN25/MAC33.DOCX")</f>
        <v>https://docs.wto.org/imrd/directdoc.asp?DDFDocuments/t/G/TBTN25/MAC33.DOCX</v>
      </c>
      <c r="P88" s="6" t="str">
        <f>HYPERLINK("https://docs.wto.org/imrd/directdoc.asp?DDFDocuments/u/G/TBTN25/MAC33.DOCX", "https://docs.wto.org/imrd/directdoc.asp?DDFDocuments/u/G/TBTN25/MAC33.DOCX")</f>
        <v>https://docs.wto.org/imrd/directdoc.asp?DDFDocuments/u/G/TBTN25/MAC33.DOCX</v>
      </c>
      <c r="Q88" s="6" t="str">
        <f>HYPERLINK("https://docs.wto.org/imrd/directdoc.asp?DDFDocuments/v/G/TBTN25/MAC33.DOCX", "https://docs.wto.org/imrd/directdoc.asp?DDFDocuments/v/G/TBTN25/MAC33.DOCX")</f>
        <v>https://docs.wto.org/imrd/directdoc.asp?DDFDocuments/v/G/TBTN25/MAC33.DOCX</v>
      </c>
    </row>
    <row r="89" spans="1:17" ht="90" x14ac:dyDescent="0.25">
      <c r="A89" s="8" t="s">
        <v>303</v>
      </c>
      <c r="B89" s="6" t="s">
        <v>42</v>
      </c>
      <c r="C89" s="7">
        <v>45923</v>
      </c>
      <c r="D89" s="9" t="str">
        <f>HYPERLINK("https://www.epingalert.org/en/Search?viewData= G/TBT/N/BDI/646, G/TBT/N/KEN/1886, G/TBT/N/RWA/1253, G/TBT/N/TZA/1399, G/TBT/N/UGA/2209"," G/TBT/N/BDI/646, G/TBT/N/KEN/1886, G/TBT/N/RWA/1253, G/TBT/N/TZA/1399, G/TBT/N/UGA/2209")</f>
        <v xml:space="preserve"> G/TBT/N/BDI/646, G/TBT/N/KEN/1886, G/TBT/N/RWA/1253, G/TBT/N/TZA/1399, G/TBT/N/UGA/2209</v>
      </c>
      <c r="E89" s="8" t="s">
        <v>312</v>
      </c>
      <c r="F89" s="8" t="s">
        <v>313</v>
      </c>
      <c r="G89" s="8" t="s">
        <v>304</v>
      </c>
      <c r="H89" s="8" t="s">
        <v>115</v>
      </c>
      <c r="I89" s="8" t="s">
        <v>305</v>
      </c>
      <c r="J89" s="8" t="s">
        <v>49</v>
      </c>
      <c r="K89" s="6"/>
      <c r="L89" s="7">
        <v>45983</v>
      </c>
      <c r="M89" s="6" t="s">
        <v>24</v>
      </c>
      <c r="N89" s="8" t="s">
        <v>314</v>
      </c>
      <c r="O89" s="6" t="str">
        <f>HYPERLINK("https://docs.wto.org/imrd/directdoc.asp?DDFDocuments/t/G/TBTN25/BDI646.DOCX", "https://docs.wto.org/imrd/directdoc.asp?DDFDocuments/t/G/TBTN25/BDI646.DOCX")</f>
        <v>https://docs.wto.org/imrd/directdoc.asp?DDFDocuments/t/G/TBTN25/BDI646.DOCX</v>
      </c>
      <c r="P89" s="6" t="str">
        <f>HYPERLINK("https://docs.wto.org/imrd/directdoc.asp?DDFDocuments/u/G/TBTN25/BDI646.DOCX", "https://docs.wto.org/imrd/directdoc.asp?DDFDocuments/u/G/TBTN25/BDI646.DOCX")</f>
        <v>https://docs.wto.org/imrd/directdoc.asp?DDFDocuments/u/G/TBTN25/BDI646.DOCX</v>
      </c>
      <c r="Q89" s="6" t="str">
        <f>HYPERLINK("https://docs.wto.org/imrd/directdoc.asp?DDFDocuments/v/G/TBTN25/BDI646.DOCX", "https://docs.wto.org/imrd/directdoc.asp?DDFDocuments/v/G/TBTN25/BDI646.DOCX")</f>
        <v>https://docs.wto.org/imrd/directdoc.asp?DDFDocuments/v/G/TBTN25/BDI646.DOCX</v>
      </c>
    </row>
    <row r="90" spans="1:17" ht="60" x14ac:dyDescent="0.25">
      <c r="A90" s="8" t="s">
        <v>303</v>
      </c>
      <c r="B90" s="6" t="s">
        <v>145</v>
      </c>
      <c r="C90" s="7">
        <v>45923</v>
      </c>
      <c r="D90" s="9" t="str">
        <f>HYPERLINK("https://www.epingalert.org/en/Search?viewData= G/TBT/N/BDI/648, G/TBT/N/KEN/1888, G/TBT/N/RWA/1255, G/TBT/N/TZA/1401, G/TBT/N/UGA/2211"," G/TBT/N/BDI/648, G/TBT/N/KEN/1888, G/TBT/N/RWA/1255, G/TBT/N/TZA/1401, G/TBT/N/UGA/2211")</f>
        <v xml:space="preserve"> G/TBT/N/BDI/648, G/TBT/N/KEN/1888, G/TBT/N/RWA/1255, G/TBT/N/TZA/1401, G/TBT/N/UGA/2211</v>
      </c>
      <c r="E90" s="8" t="s">
        <v>325</v>
      </c>
      <c r="F90" s="8" t="s">
        <v>326</v>
      </c>
      <c r="G90" s="8" t="s">
        <v>304</v>
      </c>
      <c r="H90" s="8" t="s">
        <v>115</v>
      </c>
      <c r="I90" s="8" t="s">
        <v>305</v>
      </c>
      <c r="J90" s="8" t="s">
        <v>49</v>
      </c>
      <c r="K90" s="6"/>
      <c r="L90" s="7">
        <v>45983</v>
      </c>
      <c r="M90" s="6" t="s">
        <v>24</v>
      </c>
      <c r="N90" s="8" t="s">
        <v>327</v>
      </c>
      <c r="O90" s="6" t="str">
        <f>HYPERLINK("https://docs.wto.org/imrd/directdoc.asp?DDFDocuments/t/G/TBTN25/BDI648.DOCX", "https://docs.wto.org/imrd/directdoc.asp?DDFDocuments/t/G/TBTN25/BDI648.DOCX")</f>
        <v>https://docs.wto.org/imrd/directdoc.asp?DDFDocuments/t/G/TBTN25/BDI648.DOCX</v>
      </c>
      <c r="P90" s="6" t="str">
        <f>HYPERLINK("https://docs.wto.org/imrd/directdoc.asp?DDFDocuments/u/G/TBTN25/BDI648.DOCX", "https://docs.wto.org/imrd/directdoc.asp?DDFDocuments/u/G/TBTN25/BDI648.DOCX")</f>
        <v>https://docs.wto.org/imrd/directdoc.asp?DDFDocuments/u/G/TBTN25/BDI648.DOCX</v>
      </c>
      <c r="Q90" s="6" t="str">
        <f>HYPERLINK("https://docs.wto.org/imrd/directdoc.asp?DDFDocuments/v/G/TBTN25/BDI648.DOCX", "https://docs.wto.org/imrd/directdoc.asp?DDFDocuments/v/G/TBTN25/BDI648.DOCX")</f>
        <v>https://docs.wto.org/imrd/directdoc.asp?DDFDocuments/v/G/TBTN25/BDI648.DOCX</v>
      </c>
    </row>
    <row r="91" spans="1:17" ht="90" x14ac:dyDescent="0.25">
      <c r="A91" s="8" t="s">
        <v>303</v>
      </c>
      <c r="B91" s="6" t="s">
        <v>172</v>
      </c>
      <c r="C91" s="7">
        <v>45923</v>
      </c>
      <c r="D91" s="9" t="str">
        <f>HYPERLINK("https://www.epingalert.org/en/Search?viewData= G/TBT/N/BDI/646, G/TBT/N/KEN/1886, G/TBT/N/RWA/1253, G/TBT/N/TZA/1399, G/TBT/N/UGA/2209"," G/TBT/N/BDI/646, G/TBT/N/KEN/1886, G/TBT/N/RWA/1253, G/TBT/N/TZA/1399, G/TBT/N/UGA/2209")</f>
        <v xml:space="preserve"> G/TBT/N/BDI/646, G/TBT/N/KEN/1886, G/TBT/N/RWA/1253, G/TBT/N/TZA/1399, G/TBT/N/UGA/2209</v>
      </c>
      <c r="E91" s="8" t="s">
        <v>312</v>
      </c>
      <c r="F91" s="8" t="s">
        <v>313</v>
      </c>
      <c r="G91" s="8" t="s">
        <v>304</v>
      </c>
      <c r="H91" s="8" t="s">
        <v>115</v>
      </c>
      <c r="I91" s="8" t="s">
        <v>305</v>
      </c>
      <c r="J91" s="8" t="s">
        <v>49</v>
      </c>
      <c r="K91" s="6"/>
      <c r="L91" s="7">
        <v>45983</v>
      </c>
      <c r="M91" s="6" t="s">
        <v>24</v>
      </c>
      <c r="N91" s="8" t="s">
        <v>314</v>
      </c>
      <c r="O91" s="6" t="str">
        <f>HYPERLINK("https://docs.wto.org/imrd/directdoc.asp?DDFDocuments/t/G/TBTN25/BDI646.DOCX", "https://docs.wto.org/imrd/directdoc.asp?DDFDocuments/t/G/TBTN25/BDI646.DOCX")</f>
        <v>https://docs.wto.org/imrd/directdoc.asp?DDFDocuments/t/G/TBTN25/BDI646.DOCX</v>
      </c>
      <c r="P91" s="6" t="str">
        <f>HYPERLINK("https://docs.wto.org/imrd/directdoc.asp?DDFDocuments/u/G/TBTN25/BDI646.DOCX", "https://docs.wto.org/imrd/directdoc.asp?DDFDocuments/u/G/TBTN25/BDI646.DOCX")</f>
        <v>https://docs.wto.org/imrd/directdoc.asp?DDFDocuments/u/G/TBTN25/BDI646.DOCX</v>
      </c>
      <c r="Q91" s="6" t="str">
        <f>HYPERLINK("https://docs.wto.org/imrd/directdoc.asp?DDFDocuments/v/G/TBTN25/BDI646.DOCX", "https://docs.wto.org/imrd/directdoc.asp?DDFDocuments/v/G/TBTN25/BDI646.DOCX")</f>
        <v>https://docs.wto.org/imrd/directdoc.asp?DDFDocuments/v/G/TBTN25/BDI646.DOCX</v>
      </c>
    </row>
    <row r="92" spans="1:17" ht="135" x14ac:dyDescent="0.25">
      <c r="A92" s="8" t="s">
        <v>303</v>
      </c>
      <c r="B92" s="6" t="s">
        <v>202</v>
      </c>
      <c r="C92" s="7">
        <v>45923</v>
      </c>
      <c r="D92" s="9" t="str">
        <f>HYPERLINK("https://www.epingalert.org/en/Search?viewData= G/TBT/N/BDI/647, G/TBT/N/KEN/1887, G/TBT/N/RWA/1254, G/TBT/N/TZA/1400, G/TBT/N/UGA/2210"," G/TBT/N/BDI/647, G/TBT/N/KEN/1887, G/TBT/N/RWA/1254, G/TBT/N/TZA/1400, G/TBT/N/UGA/2210")</f>
        <v xml:space="preserve"> G/TBT/N/BDI/647, G/TBT/N/KEN/1887, G/TBT/N/RWA/1254, G/TBT/N/TZA/1400, G/TBT/N/UGA/2210</v>
      </c>
      <c r="E92" s="8" t="s">
        <v>301</v>
      </c>
      <c r="F92" s="8" t="s">
        <v>302</v>
      </c>
      <c r="G92" s="8" t="s">
        <v>304</v>
      </c>
      <c r="H92" s="8" t="s">
        <v>115</v>
      </c>
      <c r="I92" s="8" t="s">
        <v>305</v>
      </c>
      <c r="J92" s="8" t="s">
        <v>49</v>
      </c>
      <c r="K92" s="6"/>
      <c r="L92" s="7">
        <v>45983</v>
      </c>
      <c r="M92" s="6" t="s">
        <v>24</v>
      </c>
      <c r="N92" s="8" t="s">
        <v>306</v>
      </c>
      <c r="O92" s="6" t="str">
        <f>HYPERLINK("https://docs.wto.org/imrd/directdoc.asp?DDFDocuments/t/G/TBTN25/BDI647.DOCX", "https://docs.wto.org/imrd/directdoc.asp?DDFDocuments/t/G/TBTN25/BDI647.DOCX")</f>
        <v>https://docs.wto.org/imrd/directdoc.asp?DDFDocuments/t/G/TBTN25/BDI647.DOCX</v>
      </c>
      <c r="P92" s="6" t="str">
        <f>HYPERLINK("https://docs.wto.org/imrd/directdoc.asp?DDFDocuments/u/G/TBTN25/BDI647.DOCX", "https://docs.wto.org/imrd/directdoc.asp?DDFDocuments/u/G/TBTN25/BDI647.DOCX")</f>
        <v>https://docs.wto.org/imrd/directdoc.asp?DDFDocuments/u/G/TBTN25/BDI647.DOCX</v>
      </c>
      <c r="Q92" s="6" t="str">
        <f>HYPERLINK("https://docs.wto.org/imrd/directdoc.asp?DDFDocuments/v/G/TBTN25/BDI647.DOCX", "https://docs.wto.org/imrd/directdoc.asp?DDFDocuments/v/G/TBTN25/BDI647.DOCX")</f>
        <v>https://docs.wto.org/imrd/directdoc.asp?DDFDocuments/v/G/TBTN25/BDI647.DOCX</v>
      </c>
    </row>
    <row r="93" spans="1:17" ht="30" x14ac:dyDescent="0.25">
      <c r="A93" s="8" t="s">
        <v>357</v>
      </c>
      <c r="B93" s="6" t="s">
        <v>42</v>
      </c>
      <c r="C93" s="7">
        <v>45922</v>
      </c>
      <c r="D93" s="9" t="str">
        <f>HYPERLINK("https://www.epingalert.org/en/Search?viewData= G/TBT/N/KEN/1864"," G/TBT/N/KEN/1864")</f>
        <v xml:space="preserve"> G/TBT/N/KEN/1864</v>
      </c>
      <c r="E93" s="8" t="s">
        <v>355</v>
      </c>
      <c r="F93" s="8" t="s">
        <v>356</v>
      </c>
      <c r="G93" s="8" t="s">
        <v>358</v>
      </c>
      <c r="H93" s="8" t="s">
        <v>359</v>
      </c>
      <c r="I93" s="8" t="s">
        <v>360</v>
      </c>
      <c r="J93" s="8" t="s">
        <v>21</v>
      </c>
      <c r="K93" s="6"/>
      <c r="L93" s="7">
        <v>45973</v>
      </c>
      <c r="M93" s="6" t="s">
        <v>24</v>
      </c>
      <c r="N93" s="8" t="s">
        <v>361</v>
      </c>
      <c r="O93" s="6" t="str">
        <f>HYPERLINK("https://docs.wto.org/imrd/directdoc.asp?DDFDocuments/t/G/TBTN25/KEN1864.DOCX", "https://docs.wto.org/imrd/directdoc.asp?DDFDocuments/t/G/TBTN25/KEN1864.DOCX")</f>
        <v>https://docs.wto.org/imrd/directdoc.asp?DDFDocuments/t/G/TBTN25/KEN1864.DOCX</v>
      </c>
      <c r="P93" s="6" t="str">
        <f>HYPERLINK("https://docs.wto.org/imrd/directdoc.asp?DDFDocuments/u/G/TBTN25/KEN1864.DOCX", "https://docs.wto.org/imrd/directdoc.asp?DDFDocuments/u/G/TBTN25/KEN1864.DOCX")</f>
        <v>https://docs.wto.org/imrd/directdoc.asp?DDFDocuments/u/G/TBTN25/KEN1864.DOCX</v>
      </c>
      <c r="Q93" s="6" t="str">
        <f>HYPERLINK("https://docs.wto.org/imrd/directdoc.asp?DDFDocuments/v/G/TBTN25/KEN1864.DOCX", "https://docs.wto.org/imrd/directdoc.asp?DDFDocuments/v/G/TBTN25/KEN1864.DOCX")</f>
        <v>https://docs.wto.org/imrd/directdoc.asp?DDFDocuments/v/G/TBTN25/KEN1864.DOCX</v>
      </c>
    </row>
    <row r="94" spans="1:17" ht="45" x14ac:dyDescent="0.25">
      <c r="A94" s="8" t="s">
        <v>364</v>
      </c>
      <c r="B94" s="6" t="s">
        <v>42</v>
      </c>
      <c r="C94" s="7">
        <v>45922</v>
      </c>
      <c r="D94" s="9" t="str">
        <f>HYPERLINK("https://www.epingalert.org/en/Search?viewData= G/TBT/N/KEN/1872"," G/TBT/N/KEN/1872")</f>
        <v xml:space="preserve"> G/TBT/N/KEN/1872</v>
      </c>
      <c r="E94" s="8" t="s">
        <v>362</v>
      </c>
      <c r="F94" s="8" t="s">
        <v>363</v>
      </c>
      <c r="G94" s="8" t="s">
        <v>365</v>
      </c>
      <c r="H94" s="8" t="s">
        <v>366</v>
      </c>
      <c r="I94" s="8" t="s">
        <v>367</v>
      </c>
      <c r="J94" s="8" t="s">
        <v>49</v>
      </c>
      <c r="K94" s="6"/>
      <c r="L94" s="7">
        <v>45982</v>
      </c>
      <c r="M94" s="6" t="s">
        <v>24</v>
      </c>
      <c r="N94" s="8" t="s">
        <v>368</v>
      </c>
      <c r="O94" s="6" t="str">
        <f>HYPERLINK("https://docs.wto.org/imrd/directdoc.asp?DDFDocuments/t/G/TBTN25/KEN1872.DOCX", "https://docs.wto.org/imrd/directdoc.asp?DDFDocuments/t/G/TBTN25/KEN1872.DOCX")</f>
        <v>https://docs.wto.org/imrd/directdoc.asp?DDFDocuments/t/G/TBTN25/KEN1872.DOCX</v>
      </c>
      <c r="P94" s="6" t="str">
        <f>HYPERLINK("https://docs.wto.org/imrd/directdoc.asp?DDFDocuments/u/G/TBTN25/KEN1872.DOCX", "https://docs.wto.org/imrd/directdoc.asp?DDFDocuments/u/G/TBTN25/KEN1872.DOCX")</f>
        <v>https://docs.wto.org/imrd/directdoc.asp?DDFDocuments/u/G/TBTN25/KEN1872.DOCX</v>
      </c>
      <c r="Q94" s="6" t="str">
        <f>HYPERLINK("https://docs.wto.org/imrd/directdoc.asp?DDFDocuments/v/G/TBTN25/KEN1872.DOCX", "https://docs.wto.org/imrd/directdoc.asp?DDFDocuments/v/G/TBTN25/KEN1872.DOCX")</f>
        <v>https://docs.wto.org/imrd/directdoc.asp?DDFDocuments/v/G/TBTN25/KEN1872.DOCX</v>
      </c>
    </row>
    <row r="95" spans="1:17" ht="45" x14ac:dyDescent="0.25">
      <c r="A95" s="8" t="s">
        <v>371</v>
      </c>
      <c r="B95" s="6" t="s">
        <v>42</v>
      </c>
      <c r="C95" s="7">
        <v>45922</v>
      </c>
      <c r="D95" s="9" t="str">
        <f>HYPERLINK("https://www.epingalert.org/en/Search?viewData= G/TBT/N/KEN/1861"," G/TBT/N/KEN/1861")</f>
        <v xml:space="preserve"> G/TBT/N/KEN/1861</v>
      </c>
      <c r="E95" s="8" t="s">
        <v>369</v>
      </c>
      <c r="F95" s="8" t="s">
        <v>370</v>
      </c>
      <c r="G95" s="8" t="s">
        <v>372</v>
      </c>
      <c r="H95" s="8" t="s">
        <v>373</v>
      </c>
      <c r="I95" s="8" t="s">
        <v>360</v>
      </c>
      <c r="J95" s="8" t="s">
        <v>21</v>
      </c>
      <c r="K95" s="6"/>
      <c r="L95" s="7">
        <v>45973</v>
      </c>
      <c r="M95" s="6" t="s">
        <v>24</v>
      </c>
      <c r="N95" s="8" t="s">
        <v>374</v>
      </c>
      <c r="O95" s="6" t="str">
        <f>HYPERLINK("https://docs.wto.org/imrd/directdoc.asp?DDFDocuments/t/G/TBTN25/KEN1861.DOCX", "https://docs.wto.org/imrd/directdoc.asp?DDFDocuments/t/G/TBTN25/KEN1861.DOCX")</f>
        <v>https://docs.wto.org/imrd/directdoc.asp?DDFDocuments/t/G/TBTN25/KEN1861.DOCX</v>
      </c>
      <c r="P95" s="6" t="str">
        <f>HYPERLINK("https://docs.wto.org/imrd/directdoc.asp?DDFDocuments/u/G/TBTN25/KEN1861.DOCX", "https://docs.wto.org/imrd/directdoc.asp?DDFDocuments/u/G/TBTN25/KEN1861.DOCX")</f>
        <v>https://docs.wto.org/imrd/directdoc.asp?DDFDocuments/u/G/TBTN25/KEN1861.DOCX</v>
      </c>
      <c r="Q95" s="6" t="str">
        <f>HYPERLINK("https://docs.wto.org/imrd/directdoc.asp?DDFDocuments/v/G/TBTN25/KEN1861.DOCX", "https://docs.wto.org/imrd/directdoc.asp?DDFDocuments/v/G/TBTN25/KEN1861.DOCX")</f>
        <v>https://docs.wto.org/imrd/directdoc.asp?DDFDocuments/v/G/TBTN25/KEN1861.DOCX</v>
      </c>
    </row>
    <row r="96" spans="1:17" ht="45" x14ac:dyDescent="0.25">
      <c r="A96" s="8" t="s">
        <v>377</v>
      </c>
      <c r="B96" s="6" t="s">
        <v>42</v>
      </c>
      <c r="C96" s="7">
        <v>45922</v>
      </c>
      <c r="D96" s="9" t="str">
        <f>HYPERLINK("https://www.epingalert.org/en/Search?viewData= G/TBT/N/KEN/1865"," G/TBT/N/KEN/1865")</f>
        <v xml:space="preserve"> G/TBT/N/KEN/1865</v>
      </c>
      <c r="E96" s="8" t="s">
        <v>375</v>
      </c>
      <c r="F96" s="8" t="s">
        <v>376</v>
      </c>
      <c r="G96" s="8" t="s">
        <v>378</v>
      </c>
      <c r="H96" s="8" t="s">
        <v>379</v>
      </c>
      <c r="I96" s="8" t="s">
        <v>48</v>
      </c>
      <c r="J96" s="8" t="s">
        <v>21</v>
      </c>
      <c r="K96" s="6"/>
      <c r="L96" s="7">
        <v>45973</v>
      </c>
      <c r="M96" s="6" t="s">
        <v>24</v>
      </c>
      <c r="N96" s="8" t="s">
        <v>380</v>
      </c>
      <c r="O96" s="6" t="str">
        <f>HYPERLINK("https://docs.wto.org/imrd/directdoc.asp?DDFDocuments/t/G/TBTN25/KEN1865.DOCX", "https://docs.wto.org/imrd/directdoc.asp?DDFDocuments/t/G/TBTN25/KEN1865.DOCX")</f>
        <v>https://docs.wto.org/imrd/directdoc.asp?DDFDocuments/t/G/TBTN25/KEN1865.DOCX</v>
      </c>
      <c r="P96" s="6" t="str">
        <f>HYPERLINK("https://docs.wto.org/imrd/directdoc.asp?DDFDocuments/u/G/TBTN25/KEN1865.DOCX", "https://docs.wto.org/imrd/directdoc.asp?DDFDocuments/u/G/TBTN25/KEN1865.DOCX")</f>
        <v>https://docs.wto.org/imrd/directdoc.asp?DDFDocuments/u/G/TBTN25/KEN1865.DOCX</v>
      </c>
      <c r="Q96" s="6" t="str">
        <f>HYPERLINK("https://docs.wto.org/imrd/directdoc.asp?DDFDocuments/v/G/TBTN25/KEN1865.DOCX", "https://docs.wto.org/imrd/directdoc.asp?DDFDocuments/v/G/TBTN25/KEN1865.DOCX")</f>
        <v>https://docs.wto.org/imrd/directdoc.asp?DDFDocuments/v/G/TBTN25/KEN1865.DOCX</v>
      </c>
    </row>
    <row r="97" spans="1:17" ht="90" x14ac:dyDescent="0.25">
      <c r="A97" s="8" t="s">
        <v>384</v>
      </c>
      <c r="B97" s="6" t="s">
        <v>381</v>
      </c>
      <c r="C97" s="7">
        <v>45922</v>
      </c>
      <c r="D97" s="9" t="str">
        <f>HYPERLINK("https://www.epingalert.org/en/Search?viewData= G/TBT/N/CHE/299"," G/TBT/N/CHE/299")</f>
        <v xml:space="preserve"> G/TBT/N/CHE/299</v>
      </c>
      <c r="E97" s="8" t="s">
        <v>382</v>
      </c>
      <c r="F97" s="8" t="s">
        <v>383</v>
      </c>
      <c r="G97" s="8" t="s">
        <v>21</v>
      </c>
      <c r="H97" s="8" t="s">
        <v>385</v>
      </c>
      <c r="I97" s="8" t="s">
        <v>386</v>
      </c>
      <c r="J97" s="8" t="s">
        <v>21</v>
      </c>
      <c r="K97" s="6"/>
      <c r="L97" s="7">
        <v>45982</v>
      </c>
      <c r="M97" s="6" t="s">
        <v>24</v>
      </c>
      <c r="N97" s="8" t="s">
        <v>387</v>
      </c>
      <c r="O97" s="6" t="str">
        <f>HYPERLINK("https://docs.wto.org/imrd/directdoc.asp?DDFDocuments/t/G/TBTN25/CHE299.DOCX", "https://docs.wto.org/imrd/directdoc.asp?DDFDocuments/t/G/TBTN25/CHE299.DOCX")</f>
        <v>https://docs.wto.org/imrd/directdoc.asp?DDFDocuments/t/G/TBTN25/CHE299.DOCX</v>
      </c>
      <c r="P97" s="6" t="str">
        <f>HYPERLINK("https://docs.wto.org/imrd/directdoc.asp?DDFDocuments/u/G/TBTN25/CHE299.DOCX", "https://docs.wto.org/imrd/directdoc.asp?DDFDocuments/u/G/TBTN25/CHE299.DOCX")</f>
        <v>https://docs.wto.org/imrd/directdoc.asp?DDFDocuments/u/G/TBTN25/CHE299.DOCX</v>
      </c>
      <c r="Q97" s="6" t="str">
        <f>HYPERLINK("https://docs.wto.org/imrd/directdoc.asp?DDFDocuments/v/G/TBTN25/CHE299.DOCX", "https://docs.wto.org/imrd/directdoc.asp?DDFDocuments/v/G/TBTN25/CHE299.DOCX")</f>
        <v>https://docs.wto.org/imrd/directdoc.asp?DDFDocuments/v/G/TBTN25/CHE299.DOCX</v>
      </c>
    </row>
    <row r="98" spans="1:17" ht="45" x14ac:dyDescent="0.25">
      <c r="A98" s="8" t="s">
        <v>390</v>
      </c>
      <c r="B98" s="6" t="s">
        <v>42</v>
      </c>
      <c r="C98" s="7">
        <v>45922</v>
      </c>
      <c r="D98" s="9" t="str">
        <f>HYPERLINK("https://www.epingalert.org/en/Search?viewData= G/TBT/N/KEN/1873"," G/TBT/N/KEN/1873")</f>
        <v xml:space="preserve"> G/TBT/N/KEN/1873</v>
      </c>
      <c r="E98" s="8" t="s">
        <v>388</v>
      </c>
      <c r="F98" s="8" t="s">
        <v>389</v>
      </c>
      <c r="G98" s="8" t="s">
        <v>391</v>
      </c>
      <c r="H98" s="8" t="s">
        <v>83</v>
      </c>
      <c r="I98" s="8" t="s">
        <v>367</v>
      </c>
      <c r="J98" s="8" t="s">
        <v>49</v>
      </c>
      <c r="K98" s="6"/>
      <c r="L98" s="7">
        <v>45982</v>
      </c>
      <c r="M98" s="6" t="s">
        <v>24</v>
      </c>
      <c r="N98" s="8" t="s">
        <v>392</v>
      </c>
      <c r="O98" s="6" t="str">
        <f>HYPERLINK("https://docs.wto.org/imrd/directdoc.asp?DDFDocuments/t/G/TBTN25/KEN1873.DOCX", "https://docs.wto.org/imrd/directdoc.asp?DDFDocuments/t/G/TBTN25/KEN1873.DOCX")</f>
        <v>https://docs.wto.org/imrd/directdoc.asp?DDFDocuments/t/G/TBTN25/KEN1873.DOCX</v>
      </c>
      <c r="P98" s="6" t="str">
        <f>HYPERLINK("https://docs.wto.org/imrd/directdoc.asp?DDFDocuments/u/G/TBTN25/KEN1873.DOCX", "https://docs.wto.org/imrd/directdoc.asp?DDFDocuments/u/G/TBTN25/KEN1873.DOCX")</f>
        <v>https://docs.wto.org/imrd/directdoc.asp?DDFDocuments/u/G/TBTN25/KEN1873.DOCX</v>
      </c>
      <c r="Q98" s="6" t="str">
        <f>HYPERLINK("https://docs.wto.org/imrd/directdoc.asp?DDFDocuments/v/G/TBTN25/KEN1873.DOCX", "https://docs.wto.org/imrd/directdoc.asp?DDFDocuments/v/G/TBTN25/KEN1873.DOCX")</f>
        <v>https://docs.wto.org/imrd/directdoc.asp?DDFDocuments/v/G/TBTN25/KEN1873.DOCX</v>
      </c>
    </row>
    <row r="99" spans="1:17" ht="45" x14ac:dyDescent="0.25">
      <c r="A99" s="8" t="s">
        <v>395</v>
      </c>
      <c r="B99" s="6" t="s">
        <v>42</v>
      </c>
      <c r="C99" s="7">
        <v>45922</v>
      </c>
      <c r="D99" s="9" t="str">
        <f>HYPERLINK("https://www.epingalert.org/en/Search?viewData= G/TBT/N/KEN/1877"," G/TBT/N/KEN/1877")</f>
        <v xml:space="preserve"> G/TBT/N/KEN/1877</v>
      </c>
      <c r="E99" s="8" t="s">
        <v>393</v>
      </c>
      <c r="F99" s="8" t="s">
        <v>394</v>
      </c>
      <c r="G99" s="8" t="s">
        <v>396</v>
      </c>
      <c r="H99" s="8" t="s">
        <v>397</v>
      </c>
      <c r="I99" s="8" t="s">
        <v>367</v>
      </c>
      <c r="J99" s="8" t="s">
        <v>49</v>
      </c>
      <c r="K99" s="6"/>
      <c r="L99" s="7">
        <v>45982</v>
      </c>
      <c r="M99" s="6" t="s">
        <v>24</v>
      </c>
      <c r="N99" s="8" t="s">
        <v>398</v>
      </c>
      <c r="O99" s="6" t="str">
        <f>HYPERLINK("https://docs.wto.org/imrd/directdoc.asp?DDFDocuments/t/G/TBTN25/KEN1877.DOCX", "https://docs.wto.org/imrd/directdoc.asp?DDFDocuments/t/G/TBTN25/KEN1877.DOCX")</f>
        <v>https://docs.wto.org/imrd/directdoc.asp?DDFDocuments/t/G/TBTN25/KEN1877.DOCX</v>
      </c>
      <c r="P99" s="6" t="str">
        <f>HYPERLINK("https://docs.wto.org/imrd/directdoc.asp?DDFDocuments/u/G/TBTN25/KEN1877.DOCX", "https://docs.wto.org/imrd/directdoc.asp?DDFDocuments/u/G/TBTN25/KEN1877.DOCX")</f>
        <v>https://docs.wto.org/imrd/directdoc.asp?DDFDocuments/u/G/TBTN25/KEN1877.DOCX</v>
      </c>
      <c r="Q99" s="6" t="str">
        <f>HYPERLINK("https://docs.wto.org/imrd/directdoc.asp?DDFDocuments/v/G/TBTN25/KEN1877.DOCX", "https://docs.wto.org/imrd/directdoc.asp?DDFDocuments/v/G/TBTN25/KEN1877.DOCX")</f>
        <v>https://docs.wto.org/imrd/directdoc.asp?DDFDocuments/v/G/TBTN25/KEN1877.DOCX</v>
      </c>
    </row>
    <row r="100" spans="1:17" ht="30" x14ac:dyDescent="0.25">
      <c r="A100" s="8" t="s">
        <v>401</v>
      </c>
      <c r="B100" s="6" t="s">
        <v>195</v>
      </c>
      <c r="C100" s="7">
        <v>45922</v>
      </c>
      <c r="D100" s="9" t="str">
        <f>HYPERLINK("https://www.epingalert.org/en/Search?viewData= G/TBT/N/KOR/1316"," G/TBT/N/KOR/1316")</f>
        <v xml:space="preserve"> G/TBT/N/KOR/1316</v>
      </c>
      <c r="E100" s="8" t="s">
        <v>399</v>
      </c>
      <c r="F100" s="8" t="s">
        <v>400</v>
      </c>
      <c r="G100" s="8" t="s">
        <v>21</v>
      </c>
      <c r="H100" s="8" t="s">
        <v>402</v>
      </c>
      <c r="I100" s="8" t="s">
        <v>403</v>
      </c>
      <c r="J100" s="8" t="s">
        <v>404</v>
      </c>
      <c r="K100" s="6"/>
      <c r="L100" s="7">
        <v>45982</v>
      </c>
      <c r="M100" s="6" t="s">
        <v>24</v>
      </c>
      <c r="N100" s="8" t="s">
        <v>405</v>
      </c>
      <c r="O100" s="6" t="str">
        <f>HYPERLINK("https://docs.wto.org/imrd/directdoc.asp?DDFDocuments/t/G/TBTN25/KOR1316.DOCX", "https://docs.wto.org/imrd/directdoc.asp?DDFDocuments/t/G/TBTN25/KOR1316.DOCX")</f>
        <v>https://docs.wto.org/imrd/directdoc.asp?DDFDocuments/t/G/TBTN25/KOR1316.DOCX</v>
      </c>
      <c r="P100" s="6" t="str">
        <f>HYPERLINK("https://docs.wto.org/imrd/directdoc.asp?DDFDocuments/u/G/TBTN25/KOR1316.DOCX", "https://docs.wto.org/imrd/directdoc.asp?DDFDocuments/u/G/TBTN25/KOR1316.DOCX")</f>
        <v>https://docs.wto.org/imrd/directdoc.asp?DDFDocuments/u/G/TBTN25/KOR1316.DOCX</v>
      </c>
      <c r="Q100" s="6" t="str">
        <f>HYPERLINK("https://docs.wto.org/imrd/directdoc.asp?DDFDocuments/v/G/TBTN25/KOR1316.DOCX", "https://docs.wto.org/imrd/directdoc.asp?DDFDocuments/v/G/TBTN25/KOR1316.DOCX")</f>
        <v>https://docs.wto.org/imrd/directdoc.asp?DDFDocuments/v/G/TBTN25/KOR1316.DOCX</v>
      </c>
    </row>
    <row r="101" spans="1:17" ht="105" x14ac:dyDescent="0.25">
      <c r="A101" s="8" t="s">
        <v>408</v>
      </c>
      <c r="B101" s="6" t="s">
        <v>42</v>
      </c>
      <c r="C101" s="7">
        <v>45922</v>
      </c>
      <c r="D101" s="9" t="str">
        <f>HYPERLINK("https://www.epingalert.org/en/Search?viewData= G/TBT/N/KEN/1884"," G/TBT/N/KEN/1884")</f>
        <v xml:space="preserve"> G/TBT/N/KEN/1884</v>
      </c>
      <c r="E101" s="8" t="s">
        <v>406</v>
      </c>
      <c r="F101" s="8" t="s">
        <v>407</v>
      </c>
      <c r="G101" s="8" t="s">
        <v>409</v>
      </c>
      <c r="H101" s="8" t="s">
        <v>410</v>
      </c>
      <c r="I101" s="8" t="s">
        <v>411</v>
      </c>
      <c r="J101" s="8" t="s">
        <v>49</v>
      </c>
      <c r="K101" s="6"/>
      <c r="L101" s="7">
        <v>45973</v>
      </c>
      <c r="M101" s="6" t="s">
        <v>24</v>
      </c>
      <c r="N101" s="8" t="s">
        <v>412</v>
      </c>
      <c r="O101" s="6" t="str">
        <f>HYPERLINK("https://docs.wto.org/imrd/directdoc.asp?DDFDocuments/t/G/TBTN25/KEN1884.DOCX", "https://docs.wto.org/imrd/directdoc.asp?DDFDocuments/t/G/TBTN25/KEN1884.DOCX")</f>
        <v>https://docs.wto.org/imrd/directdoc.asp?DDFDocuments/t/G/TBTN25/KEN1884.DOCX</v>
      </c>
      <c r="P101" s="6" t="str">
        <f>HYPERLINK("https://docs.wto.org/imrd/directdoc.asp?DDFDocuments/u/G/TBTN25/KEN1884.DOCX", "https://docs.wto.org/imrd/directdoc.asp?DDFDocuments/u/G/TBTN25/KEN1884.DOCX")</f>
        <v>https://docs.wto.org/imrd/directdoc.asp?DDFDocuments/u/G/TBTN25/KEN1884.DOCX</v>
      </c>
      <c r="Q101" s="6" t="str">
        <f>HYPERLINK("https://docs.wto.org/imrd/directdoc.asp?DDFDocuments/v/G/TBTN25/KEN1884.DOCX", "https://docs.wto.org/imrd/directdoc.asp?DDFDocuments/v/G/TBTN25/KEN1884.DOCX")</f>
        <v>https://docs.wto.org/imrd/directdoc.asp?DDFDocuments/v/G/TBTN25/KEN1884.DOCX</v>
      </c>
    </row>
    <row r="102" spans="1:17" ht="60" x14ac:dyDescent="0.25">
      <c r="A102" s="8" t="s">
        <v>377</v>
      </c>
      <c r="B102" s="6" t="s">
        <v>42</v>
      </c>
      <c r="C102" s="7">
        <v>45922</v>
      </c>
      <c r="D102" s="9" t="str">
        <f>HYPERLINK("https://www.epingalert.org/en/Search?viewData= G/TBT/N/KEN/1863"," G/TBT/N/KEN/1863")</f>
        <v xml:space="preserve"> G/TBT/N/KEN/1863</v>
      </c>
      <c r="E102" s="8" t="s">
        <v>413</v>
      </c>
      <c r="F102" s="8" t="s">
        <v>414</v>
      </c>
      <c r="G102" s="8" t="s">
        <v>21</v>
      </c>
      <c r="H102" s="8" t="s">
        <v>379</v>
      </c>
      <c r="I102" s="8" t="s">
        <v>360</v>
      </c>
      <c r="J102" s="8" t="s">
        <v>21</v>
      </c>
      <c r="K102" s="6"/>
      <c r="L102" s="7">
        <v>45973</v>
      </c>
      <c r="M102" s="6" t="s">
        <v>24</v>
      </c>
      <c r="N102" s="8" t="s">
        <v>415</v>
      </c>
      <c r="O102" s="6" t="str">
        <f>HYPERLINK("https://docs.wto.org/imrd/directdoc.asp?DDFDocuments/t/G/TBTN25/KEN1863.DOCX", "https://docs.wto.org/imrd/directdoc.asp?DDFDocuments/t/G/TBTN25/KEN1863.DOCX")</f>
        <v>https://docs.wto.org/imrd/directdoc.asp?DDFDocuments/t/G/TBTN25/KEN1863.DOCX</v>
      </c>
      <c r="P102" s="6" t="str">
        <f>HYPERLINK("https://docs.wto.org/imrd/directdoc.asp?DDFDocuments/u/G/TBTN25/KEN1863.DOCX", "https://docs.wto.org/imrd/directdoc.asp?DDFDocuments/u/G/TBTN25/KEN1863.DOCX")</f>
        <v>https://docs.wto.org/imrd/directdoc.asp?DDFDocuments/u/G/TBTN25/KEN1863.DOCX</v>
      </c>
      <c r="Q102" s="6" t="str">
        <f>HYPERLINK("https://docs.wto.org/imrd/directdoc.asp?DDFDocuments/v/G/TBTN25/KEN1863.DOCX", "https://docs.wto.org/imrd/directdoc.asp?DDFDocuments/v/G/TBTN25/KEN1863.DOCX")</f>
        <v>https://docs.wto.org/imrd/directdoc.asp?DDFDocuments/v/G/TBTN25/KEN1863.DOCX</v>
      </c>
    </row>
    <row r="103" spans="1:17" ht="45" x14ac:dyDescent="0.25">
      <c r="A103" s="8" t="s">
        <v>418</v>
      </c>
      <c r="B103" s="6" t="s">
        <v>42</v>
      </c>
      <c r="C103" s="7">
        <v>45922</v>
      </c>
      <c r="D103" s="9" t="str">
        <f>HYPERLINK("https://www.epingalert.org/en/Search?viewData= G/TBT/N/KEN/1875"," G/TBT/N/KEN/1875")</f>
        <v xml:space="preserve"> G/TBT/N/KEN/1875</v>
      </c>
      <c r="E103" s="8" t="s">
        <v>416</v>
      </c>
      <c r="F103" s="8" t="s">
        <v>417</v>
      </c>
      <c r="G103" s="8" t="s">
        <v>419</v>
      </c>
      <c r="H103" s="8" t="s">
        <v>420</v>
      </c>
      <c r="I103" s="8" t="s">
        <v>367</v>
      </c>
      <c r="J103" s="8" t="s">
        <v>21</v>
      </c>
      <c r="K103" s="6"/>
      <c r="L103" s="7">
        <v>45982</v>
      </c>
      <c r="M103" s="6" t="s">
        <v>24</v>
      </c>
      <c r="N103" s="8" t="s">
        <v>421</v>
      </c>
      <c r="O103" s="6" t="str">
        <f>HYPERLINK("https://docs.wto.org/imrd/directdoc.asp?DDFDocuments/t/G/TBTN25/KEN1875.DOCX", "https://docs.wto.org/imrd/directdoc.asp?DDFDocuments/t/G/TBTN25/KEN1875.DOCX")</f>
        <v>https://docs.wto.org/imrd/directdoc.asp?DDFDocuments/t/G/TBTN25/KEN1875.DOCX</v>
      </c>
      <c r="P103" s="6" t="str">
        <f>HYPERLINK("https://docs.wto.org/imrd/directdoc.asp?DDFDocuments/u/G/TBTN25/KEN1875.DOCX", "https://docs.wto.org/imrd/directdoc.asp?DDFDocuments/u/G/TBTN25/KEN1875.DOCX")</f>
        <v>https://docs.wto.org/imrd/directdoc.asp?DDFDocuments/u/G/TBTN25/KEN1875.DOCX</v>
      </c>
      <c r="Q103" s="6" t="str">
        <f>HYPERLINK("https://docs.wto.org/imrd/directdoc.asp?DDFDocuments/v/G/TBTN25/KEN1875.DOCX", "https://docs.wto.org/imrd/directdoc.asp?DDFDocuments/v/G/TBTN25/KEN1875.DOCX")</f>
        <v>https://docs.wto.org/imrd/directdoc.asp?DDFDocuments/v/G/TBTN25/KEN1875.DOCX</v>
      </c>
    </row>
    <row r="104" spans="1:17" ht="30" x14ac:dyDescent="0.25">
      <c r="A104" s="8" t="s">
        <v>377</v>
      </c>
      <c r="B104" s="6" t="s">
        <v>42</v>
      </c>
      <c r="C104" s="7">
        <v>45922</v>
      </c>
      <c r="D104" s="9" t="str">
        <f>HYPERLINK("https://www.epingalert.org/en/Search?viewData= G/TBT/N/KEN/1870"," G/TBT/N/KEN/1870")</f>
        <v xml:space="preserve"> G/TBT/N/KEN/1870</v>
      </c>
      <c r="E104" s="8" t="s">
        <v>422</v>
      </c>
      <c r="F104" s="8" t="s">
        <v>423</v>
      </c>
      <c r="G104" s="8" t="s">
        <v>424</v>
      </c>
      <c r="H104" s="8" t="s">
        <v>379</v>
      </c>
      <c r="I104" s="8" t="s">
        <v>48</v>
      </c>
      <c r="J104" s="8" t="s">
        <v>21</v>
      </c>
      <c r="K104" s="6"/>
      <c r="L104" s="7">
        <v>45973</v>
      </c>
      <c r="M104" s="6" t="s">
        <v>24</v>
      </c>
      <c r="N104" s="8" t="s">
        <v>425</v>
      </c>
      <c r="O104" s="6" t="str">
        <f>HYPERLINK("https://docs.wto.org/imrd/directdoc.asp?DDFDocuments/t/G/TBTN25/KEN1870.DOCX", "https://docs.wto.org/imrd/directdoc.asp?DDFDocuments/t/G/TBTN25/KEN1870.DOCX")</f>
        <v>https://docs.wto.org/imrd/directdoc.asp?DDFDocuments/t/G/TBTN25/KEN1870.DOCX</v>
      </c>
      <c r="P104" s="6" t="str">
        <f>HYPERLINK("https://docs.wto.org/imrd/directdoc.asp?DDFDocuments/u/G/TBTN25/KEN1870.DOCX", "https://docs.wto.org/imrd/directdoc.asp?DDFDocuments/u/G/TBTN25/KEN1870.DOCX")</f>
        <v>https://docs.wto.org/imrd/directdoc.asp?DDFDocuments/u/G/TBTN25/KEN1870.DOCX</v>
      </c>
      <c r="Q104" s="6" t="str">
        <f>HYPERLINK("https://docs.wto.org/imrd/directdoc.asp?DDFDocuments/v/G/TBTN25/KEN1870.DOCX", "https://docs.wto.org/imrd/directdoc.asp?DDFDocuments/v/G/TBTN25/KEN1870.DOCX")</f>
        <v>https://docs.wto.org/imrd/directdoc.asp?DDFDocuments/v/G/TBTN25/KEN1870.DOCX</v>
      </c>
    </row>
    <row r="105" spans="1:17" ht="60" x14ac:dyDescent="0.25">
      <c r="A105" s="8" t="s">
        <v>256</v>
      </c>
      <c r="B105" s="6" t="s">
        <v>42</v>
      </c>
      <c r="C105" s="7">
        <v>45922</v>
      </c>
      <c r="D105" s="9" t="str">
        <f>HYPERLINK("https://www.epingalert.org/en/Search?viewData= G/TBT/N/KEN/1871"," G/TBT/N/KEN/1871")</f>
        <v xml:space="preserve"> G/TBT/N/KEN/1871</v>
      </c>
      <c r="E105" s="8" t="s">
        <v>426</v>
      </c>
      <c r="F105" s="8" t="s">
        <v>427</v>
      </c>
      <c r="G105" s="8" t="s">
        <v>428</v>
      </c>
      <c r="H105" s="8" t="s">
        <v>257</v>
      </c>
      <c r="I105" s="8" t="s">
        <v>429</v>
      </c>
      <c r="J105" s="8" t="s">
        <v>49</v>
      </c>
      <c r="K105" s="6"/>
      <c r="L105" s="7">
        <v>45982</v>
      </c>
      <c r="M105" s="6" t="s">
        <v>24</v>
      </c>
      <c r="N105" s="8" t="s">
        <v>430</v>
      </c>
      <c r="O105" s="6" t="str">
        <f>HYPERLINK("https://docs.wto.org/imrd/directdoc.asp?DDFDocuments/t/G/TBTN25/KEN1871.DOCX", "https://docs.wto.org/imrd/directdoc.asp?DDFDocuments/t/G/TBTN25/KEN1871.DOCX")</f>
        <v>https://docs.wto.org/imrd/directdoc.asp?DDFDocuments/t/G/TBTN25/KEN1871.DOCX</v>
      </c>
      <c r="P105" s="6" t="str">
        <f>HYPERLINK("https://docs.wto.org/imrd/directdoc.asp?DDFDocuments/u/G/TBTN25/KEN1871.DOCX", "https://docs.wto.org/imrd/directdoc.asp?DDFDocuments/u/G/TBTN25/KEN1871.DOCX")</f>
        <v>https://docs.wto.org/imrd/directdoc.asp?DDFDocuments/u/G/TBTN25/KEN1871.DOCX</v>
      </c>
      <c r="Q105" s="6" t="str">
        <f>HYPERLINK("https://docs.wto.org/imrd/directdoc.asp?DDFDocuments/v/G/TBTN25/KEN1871.DOCX", "https://docs.wto.org/imrd/directdoc.asp?DDFDocuments/v/G/TBTN25/KEN1871.DOCX")</f>
        <v>https://docs.wto.org/imrd/directdoc.asp?DDFDocuments/v/G/TBTN25/KEN1871.DOCX</v>
      </c>
    </row>
    <row r="106" spans="1:17" ht="45" x14ac:dyDescent="0.25">
      <c r="A106" s="8" t="s">
        <v>377</v>
      </c>
      <c r="B106" s="6" t="s">
        <v>42</v>
      </c>
      <c r="C106" s="7">
        <v>45922</v>
      </c>
      <c r="D106" s="9" t="str">
        <f>HYPERLINK("https://www.epingalert.org/en/Search?viewData= G/TBT/N/KEN/1868"," G/TBT/N/KEN/1868")</f>
        <v xml:space="preserve"> G/TBT/N/KEN/1868</v>
      </c>
      <c r="E106" s="8" t="s">
        <v>431</v>
      </c>
      <c r="F106" s="8" t="s">
        <v>432</v>
      </c>
      <c r="G106" s="8" t="s">
        <v>433</v>
      </c>
      <c r="H106" s="8" t="s">
        <v>379</v>
      </c>
      <c r="I106" s="8" t="s">
        <v>48</v>
      </c>
      <c r="J106" s="8" t="s">
        <v>21</v>
      </c>
      <c r="K106" s="6"/>
      <c r="L106" s="7">
        <v>45973</v>
      </c>
      <c r="M106" s="6" t="s">
        <v>24</v>
      </c>
      <c r="N106" s="8" t="s">
        <v>434</v>
      </c>
      <c r="O106" s="6" t="str">
        <f>HYPERLINK("https://docs.wto.org/imrd/directdoc.asp?DDFDocuments/t/G/TBTN25/KEN1868.DOCX", "https://docs.wto.org/imrd/directdoc.asp?DDFDocuments/t/G/TBTN25/KEN1868.DOCX")</f>
        <v>https://docs.wto.org/imrd/directdoc.asp?DDFDocuments/t/G/TBTN25/KEN1868.DOCX</v>
      </c>
      <c r="P106" s="6" t="str">
        <f>HYPERLINK("https://docs.wto.org/imrd/directdoc.asp?DDFDocuments/u/G/TBTN25/KEN1868.DOCX", "https://docs.wto.org/imrd/directdoc.asp?DDFDocuments/u/G/TBTN25/KEN1868.DOCX")</f>
        <v>https://docs.wto.org/imrd/directdoc.asp?DDFDocuments/u/G/TBTN25/KEN1868.DOCX</v>
      </c>
      <c r="Q106" s="6" t="str">
        <f>HYPERLINK("https://docs.wto.org/imrd/directdoc.asp?DDFDocuments/v/G/TBTN25/KEN1868.DOCX", "https://docs.wto.org/imrd/directdoc.asp?DDFDocuments/v/G/TBTN25/KEN1868.DOCX")</f>
        <v>https://docs.wto.org/imrd/directdoc.asp?DDFDocuments/v/G/TBTN25/KEN1868.DOCX</v>
      </c>
    </row>
    <row r="107" spans="1:17" ht="45" x14ac:dyDescent="0.25">
      <c r="A107" s="8" t="s">
        <v>437</v>
      </c>
      <c r="B107" s="6" t="s">
        <v>42</v>
      </c>
      <c r="C107" s="7">
        <v>45922</v>
      </c>
      <c r="D107" s="9" t="str">
        <f>HYPERLINK("https://www.epingalert.org/en/Search?viewData= G/TBT/N/KEN/1878"," G/TBT/N/KEN/1878")</f>
        <v xml:space="preserve"> G/TBT/N/KEN/1878</v>
      </c>
      <c r="E107" s="8" t="s">
        <v>435</v>
      </c>
      <c r="F107" s="8" t="s">
        <v>436</v>
      </c>
      <c r="G107" s="8" t="s">
        <v>365</v>
      </c>
      <c r="H107" s="8" t="s">
        <v>438</v>
      </c>
      <c r="I107" s="8" t="s">
        <v>367</v>
      </c>
      <c r="J107" s="8" t="s">
        <v>49</v>
      </c>
      <c r="K107" s="6"/>
      <c r="L107" s="7">
        <v>45982</v>
      </c>
      <c r="M107" s="6" t="s">
        <v>24</v>
      </c>
      <c r="N107" s="8" t="s">
        <v>439</v>
      </c>
      <c r="O107" s="6" t="str">
        <f>HYPERLINK("https://docs.wto.org/imrd/directdoc.asp?DDFDocuments/t/G/TBTN25/KEN1878.DOCX", "https://docs.wto.org/imrd/directdoc.asp?DDFDocuments/t/G/TBTN25/KEN1878.DOCX")</f>
        <v>https://docs.wto.org/imrd/directdoc.asp?DDFDocuments/t/G/TBTN25/KEN1878.DOCX</v>
      </c>
      <c r="P107" s="6" t="str">
        <f>HYPERLINK("https://docs.wto.org/imrd/directdoc.asp?DDFDocuments/u/G/TBTN25/KEN1878.DOCX", "https://docs.wto.org/imrd/directdoc.asp?DDFDocuments/u/G/TBTN25/KEN1878.DOCX")</f>
        <v>https://docs.wto.org/imrd/directdoc.asp?DDFDocuments/u/G/TBTN25/KEN1878.DOCX</v>
      </c>
      <c r="Q107" s="6" t="str">
        <f>HYPERLINK("https://docs.wto.org/imrd/directdoc.asp?DDFDocuments/v/G/TBTN25/KEN1878.DOCX", "https://docs.wto.org/imrd/directdoc.asp?DDFDocuments/v/G/TBTN25/KEN1878.DOCX")</f>
        <v>https://docs.wto.org/imrd/directdoc.asp?DDFDocuments/v/G/TBTN25/KEN1878.DOCX</v>
      </c>
    </row>
    <row r="108" spans="1:17" ht="60" x14ac:dyDescent="0.25">
      <c r="A108" s="8" t="s">
        <v>390</v>
      </c>
      <c r="B108" s="6" t="s">
        <v>42</v>
      </c>
      <c r="C108" s="7">
        <v>45922</v>
      </c>
      <c r="D108" s="9" t="str">
        <f>HYPERLINK("https://www.epingalert.org/en/Search?viewData= G/TBT/N/KEN/1881"," G/TBT/N/KEN/1881")</f>
        <v xml:space="preserve"> G/TBT/N/KEN/1881</v>
      </c>
      <c r="E108" s="8" t="s">
        <v>440</v>
      </c>
      <c r="F108" s="8" t="s">
        <v>441</v>
      </c>
      <c r="G108" s="8" t="s">
        <v>442</v>
      </c>
      <c r="H108" s="8" t="s">
        <v>83</v>
      </c>
      <c r="I108" s="8" t="s">
        <v>367</v>
      </c>
      <c r="J108" s="8" t="s">
        <v>49</v>
      </c>
      <c r="K108" s="6"/>
      <c r="L108" s="7">
        <v>45982</v>
      </c>
      <c r="M108" s="6" t="s">
        <v>24</v>
      </c>
      <c r="N108" s="8" t="s">
        <v>443</v>
      </c>
      <c r="O108" s="6" t="str">
        <f>HYPERLINK("https://docs.wto.org/imrd/directdoc.asp?DDFDocuments/t/G/TBTN25/KEN1881.DOCX", "https://docs.wto.org/imrd/directdoc.asp?DDFDocuments/t/G/TBTN25/KEN1881.DOCX")</f>
        <v>https://docs.wto.org/imrd/directdoc.asp?DDFDocuments/t/G/TBTN25/KEN1881.DOCX</v>
      </c>
      <c r="P108" s="6" t="str">
        <f>HYPERLINK("https://docs.wto.org/imrd/directdoc.asp?DDFDocuments/u/G/TBTN25/KEN1881.DOCX", "https://docs.wto.org/imrd/directdoc.asp?DDFDocuments/u/G/TBTN25/KEN1881.DOCX")</f>
        <v>https://docs.wto.org/imrd/directdoc.asp?DDFDocuments/u/G/TBTN25/KEN1881.DOCX</v>
      </c>
      <c r="Q108" s="6" t="str">
        <f>HYPERLINK("https://docs.wto.org/imrd/directdoc.asp?DDFDocuments/v/G/TBTN25/KEN1881.DOCX", "https://docs.wto.org/imrd/directdoc.asp?DDFDocuments/v/G/TBTN25/KEN1881.DOCX")</f>
        <v>https://docs.wto.org/imrd/directdoc.asp?DDFDocuments/v/G/TBTN25/KEN1881.DOCX</v>
      </c>
    </row>
    <row r="109" spans="1:17" ht="120" x14ac:dyDescent="0.25">
      <c r="A109" s="8" t="s">
        <v>395</v>
      </c>
      <c r="B109" s="6" t="s">
        <v>42</v>
      </c>
      <c r="C109" s="7">
        <v>45922</v>
      </c>
      <c r="D109" s="9" t="str">
        <f>HYPERLINK("https://www.epingalert.org/en/Search?viewData= G/TBT/N/KEN/1882"," G/TBT/N/KEN/1882")</f>
        <v xml:space="preserve"> G/TBT/N/KEN/1882</v>
      </c>
      <c r="E109" s="8" t="s">
        <v>444</v>
      </c>
      <c r="F109" s="8" t="s">
        <v>445</v>
      </c>
      <c r="G109" s="8" t="s">
        <v>446</v>
      </c>
      <c r="H109" s="8" t="s">
        <v>397</v>
      </c>
      <c r="I109" s="8" t="s">
        <v>367</v>
      </c>
      <c r="J109" s="8" t="s">
        <v>49</v>
      </c>
      <c r="K109" s="6"/>
      <c r="L109" s="7">
        <v>45982</v>
      </c>
      <c r="M109" s="6" t="s">
        <v>24</v>
      </c>
      <c r="N109" s="8" t="s">
        <v>447</v>
      </c>
      <c r="O109" s="6" t="str">
        <f>HYPERLINK("https://docs.wto.org/imrd/directdoc.asp?DDFDocuments/t/G/TBTN25/KEN1882.DOCX", "https://docs.wto.org/imrd/directdoc.asp?DDFDocuments/t/G/TBTN25/KEN1882.DOCX")</f>
        <v>https://docs.wto.org/imrd/directdoc.asp?DDFDocuments/t/G/TBTN25/KEN1882.DOCX</v>
      </c>
      <c r="P109" s="6" t="str">
        <f>HYPERLINK("https://docs.wto.org/imrd/directdoc.asp?DDFDocuments/u/G/TBTN25/KEN1882.DOCX", "https://docs.wto.org/imrd/directdoc.asp?DDFDocuments/u/G/TBTN25/KEN1882.DOCX")</f>
        <v>https://docs.wto.org/imrd/directdoc.asp?DDFDocuments/u/G/TBTN25/KEN1882.DOCX</v>
      </c>
      <c r="Q109" s="6" t="str">
        <f>HYPERLINK("https://docs.wto.org/imrd/directdoc.asp?DDFDocuments/v/G/TBTN25/KEN1882.DOCX", "https://docs.wto.org/imrd/directdoc.asp?DDFDocuments/v/G/TBTN25/KEN1882.DOCX")</f>
        <v>https://docs.wto.org/imrd/directdoc.asp?DDFDocuments/v/G/TBTN25/KEN1882.DOCX</v>
      </c>
    </row>
    <row r="110" spans="1:17" ht="45" x14ac:dyDescent="0.25">
      <c r="A110" s="8" t="s">
        <v>377</v>
      </c>
      <c r="B110" s="6" t="s">
        <v>42</v>
      </c>
      <c r="C110" s="7">
        <v>45922</v>
      </c>
      <c r="D110" s="9" t="str">
        <f>HYPERLINK("https://www.epingalert.org/en/Search?viewData= G/TBT/N/KEN/1867"," G/TBT/N/KEN/1867")</f>
        <v xml:space="preserve"> G/TBT/N/KEN/1867</v>
      </c>
      <c r="E110" s="8" t="s">
        <v>448</v>
      </c>
      <c r="F110" s="8" t="s">
        <v>449</v>
      </c>
      <c r="G110" s="8" t="s">
        <v>450</v>
      </c>
      <c r="H110" s="8" t="s">
        <v>379</v>
      </c>
      <c r="I110" s="8" t="s">
        <v>48</v>
      </c>
      <c r="J110" s="8" t="s">
        <v>21</v>
      </c>
      <c r="K110" s="6"/>
      <c r="L110" s="7">
        <v>45973</v>
      </c>
      <c r="M110" s="6" t="s">
        <v>24</v>
      </c>
      <c r="N110" s="8" t="s">
        <v>451</v>
      </c>
      <c r="O110" s="6" t="str">
        <f>HYPERLINK("https://docs.wto.org/imrd/directdoc.asp?DDFDocuments/t/G/TBTN25/KEN1867.DOCX", "https://docs.wto.org/imrd/directdoc.asp?DDFDocuments/t/G/TBTN25/KEN1867.DOCX")</f>
        <v>https://docs.wto.org/imrd/directdoc.asp?DDFDocuments/t/G/TBTN25/KEN1867.DOCX</v>
      </c>
      <c r="P110" s="6" t="str">
        <f>HYPERLINK("https://docs.wto.org/imrd/directdoc.asp?DDFDocuments/u/G/TBTN25/KEN1867.DOCX", "https://docs.wto.org/imrd/directdoc.asp?DDFDocuments/u/G/TBTN25/KEN1867.DOCX")</f>
        <v>https://docs.wto.org/imrd/directdoc.asp?DDFDocuments/u/G/TBTN25/KEN1867.DOCX</v>
      </c>
      <c r="Q110" s="6" t="str">
        <f>HYPERLINK("https://docs.wto.org/imrd/directdoc.asp?DDFDocuments/v/G/TBTN25/KEN1867.DOCX", "https://docs.wto.org/imrd/directdoc.asp?DDFDocuments/v/G/TBTN25/KEN1867.DOCX")</f>
        <v>https://docs.wto.org/imrd/directdoc.asp?DDFDocuments/v/G/TBTN25/KEN1867.DOCX</v>
      </c>
    </row>
    <row r="111" spans="1:17" ht="60" x14ac:dyDescent="0.25">
      <c r="A111" s="8" t="s">
        <v>454</v>
      </c>
      <c r="B111" s="6" t="s">
        <v>195</v>
      </c>
      <c r="C111" s="7">
        <v>45922</v>
      </c>
      <c r="D111" s="9" t="str">
        <f>HYPERLINK("https://www.epingalert.org/en/Search?viewData= G/TBT/N/KOR/1317"," G/TBT/N/KOR/1317")</f>
        <v xml:space="preserve"> G/TBT/N/KOR/1317</v>
      </c>
      <c r="E111" s="8" t="s">
        <v>452</v>
      </c>
      <c r="F111" s="8" t="s">
        <v>453</v>
      </c>
      <c r="G111" s="8" t="s">
        <v>21</v>
      </c>
      <c r="H111" s="8" t="s">
        <v>98</v>
      </c>
      <c r="I111" s="8" t="s">
        <v>403</v>
      </c>
      <c r="J111" s="8" t="s">
        <v>404</v>
      </c>
      <c r="K111" s="6"/>
      <c r="L111" s="7">
        <v>45942</v>
      </c>
      <c r="M111" s="6" t="s">
        <v>24</v>
      </c>
      <c r="N111" s="8" t="s">
        <v>455</v>
      </c>
      <c r="O111" s="6" t="str">
        <f>HYPERLINK("https://docs.wto.org/imrd/directdoc.asp?DDFDocuments/t/G/TBTN25/KOR1317.DOCX", "https://docs.wto.org/imrd/directdoc.asp?DDFDocuments/t/G/TBTN25/KOR1317.DOCX")</f>
        <v>https://docs.wto.org/imrd/directdoc.asp?DDFDocuments/t/G/TBTN25/KOR1317.DOCX</v>
      </c>
      <c r="P111" s="6" t="str">
        <f>HYPERLINK("https://docs.wto.org/imrd/directdoc.asp?DDFDocuments/u/G/TBTN25/KOR1317.DOCX", "https://docs.wto.org/imrd/directdoc.asp?DDFDocuments/u/G/TBTN25/KOR1317.DOCX")</f>
        <v>https://docs.wto.org/imrd/directdoc.asp?DDFDocuments/u/G/TBTN25/KOR1317.DOCX</v>
      </c>
      <c r="Q111" s="6" t="str">
        <f>HYPERLINK("https://docs.wto.org/imrd/directdoc.asp?DDFDocuments/v/G/TBTN25/KOR1317.DOCX", "https://docs.wto.org/imrd/directdoc.asp?DDFDocuments/v/G/TBTN25/KOR1317.DOCX")</f>
        <v>https://docs.wto.org/imrd/directdoc.asp?DDFDocuments/v/G/TBTN25/KOR1317.DOCX</v>
      </c>
    </row>
    <row r="112" spans="1:17" ht="60" x14ac:dyDescent="0.25">
      <c r="A112" s="8" t="s">
        <v>401</v>
      </c>
      <c r="B112" s="6" t="s">
        <v>195</v>
      </c>
      <c r="C112" s="7">
        <v>45922</v>
      </c>
      <c r="D112" s="9" t="str">
        <f>HYPERLINK("https://www.epingalert.org/en/Search?viewData= G/TBT/N/KOR/1319"," G/TBT/N/KOR/1319")</f>
        <v xml:space="preserve"> G/TBT/N/KOR/1319</v>
      </c>
      <c r="E112" s="8" t="s">
        <v>456</v>
      </c>
      <c r="F112" s="8" t="s">
        <v>457</v>
      </c>
      <c r="G112" s="8" t="s">
        <v>21</v>
      </c>
      <c r="H112" s="8" t="s">
        <v>98</v>
      </c>
      <c r="I112" s="8" t="s">
        <v>403</v>
      </c>
      <c r="J112" s="8" t="s">
        <v>404</v>
      </c>
      <c r="K112" s="6"/>
      <c r="L112" s="7">
        <v>45982</v>
      </c>
      <c r="M112" s="6" t="s">
        <v>24</v>
      </c>
      <c r="N112" s="8" t="s">
        <v>458</v>
      </c>
      <c r="O112" s="6" t="str">
        <f>HYPERLINK("https://docs.wto.org/imrd/directdoc.asp?DDFDocuments/t/G/TBTN25/KOR1319.DOCX", "https://docs.wto.org/imrd/directdoc.asp?DDFDocuments/t/G/TBTN25/KOR1319.DOCX")</f>
        <v>https://docs.wto.org/imrd/directdoc.asp?DDFDocuments/t/G/TBTN25/KOR1319.DOCX</v>
      </c>
      <c r="P112" s="6" t="str">
        <f>HYPERLINK("https://docs.wto.org/imrd/directdoc.asp?DDFDocuments/u/G/TBTN25/KOR1319.DOCX", "https://docs.wto.org/imrd/directdoc.asp?DDFDocuments/u/G/TBTN25/KOR1319.DOCX")</f>
        <v>https://docs.wto.org/imrd/directdoc.asp?DDFDocuments/u/G/TBTN25/KOR1319.DOCX</v>
      </c>
      <c r="Q112" s="6" t="str">
        <f>HYPERLINK("https://docs.wto.org/imrd/directdoc.asp?DDFDocuments/v/G/TBTN25/KOR1319.DOCX", "https://docs.wto.org/imrd/directdoc.asp?DDFDocuments/v/G/TBTN25/KOR1319.DOCX")</f>
        <v>https://docs.wto.org/imrd/directdoc.asp?DDFDocuments/v/G/TBTN25/KOR1319.DOCX</v>
      </c>
    </row>
    <row r="113" spans="1:17" ht="45" x14ac:dyDescent="0.25">
      <c r="A113" s="8" t="s">
        <v>256</v>
      </c>
      <c r="B113" s="6" t="s">
        <v>42</v>
      </c>
      <c r="C113" s="7">
        <v>45922</v>
      </c>
      <c r="D113" s="9" t="str">
        <f>HYPERLINK("https://www.epingalert.org/en/Search?viewData= G/TBT/N/KEN/1880"," G/TBT/N/KEN/1880")</f>
        <v xml:space="preserve"> G/TBT/N/KEN/1880</v>
      </c>
      <c r="E113" s="8" t="s">
        <v>459</v>
      </c>
      <c r="F113" s="8" t="s">
        <v>460</v>
      </c>
      <c r="G113" s="8" t="s">
        <v>461</v>
      </c>
      <c r="H113" s="8" t="s">
        <v>257</v>
      </c>
      <c r="I113" s="8" t="s">
        <v>429</v>
      </c>
      <c r="J113" s="8" t="s">
        <v>49</v>
      </c>
      <c r="K113" s="6"/>
      <c r="L113" s="7">
        <v>45982</v>
      </c>
      <c r="M113" s="6" t="s">
        <v>24</v>
      </c>
      <c r="N113" s="8" t="s">
        <v>462</v>
      </c>
      <c r="O113" s="6" t="str">
        <f>HYPERLINK("https://docs.wto.org/imrd/directdoc.asp?DDFDocuments/t/G/TBTN25/KEN1880.DOCX", "https://docs.wto.org/imrd/directdoc.asp?DDFDocuments/t/G/TBTN25/KEN1880.DOCX")</f>
        <v>https://docs.wto.org/imrd/directdoc.asp?DDFDocuments/t/G/TBTN25/KEN1880.DOCX</v>
      </c>
      <c r="P113" s="6" t="str">
        <f>HYPERLINK("https://docs.wto.org/imrd/directdoc.asp?DDFDocuments/u/G/TBTN25/KEN1880.DOCX", "https://docs.wto.org/imrd/directdoc.asp?DDFDocuments/u/G/TBTN25/KEN1880.DOCX")</f>
        <v>https://docs.wto.org/imrd/directdoc.asp?DDFDocuments/u/G/TBTN25/KEN1880.DOCX</v>
      </c>
      <c r="Q113" s="6" t="str">
        <f>HYPERLINK("https://docs.wto.org/imrd/directdoc.asp?DDFDocuments/v/G/TBTN25/KEN1880.DOCX", "https://docs.wto.org/imrd/directdoc.asp?DDFDocuments/v/G/TBTN25/KEN1880.DOCX")</f>
        <v>https://docs.wto.org/imrd/directdoc.asp?DDFDocuments/v/G/TBTN25/KEN1880.DOCX</v>
      </c>
    </row>
    <row r="114" spans="1:17" ht="45" x14ac:dyDescent="0.25">
      <c r="A114" s="8" t="s">
        <v>390</v>
      </c>
      <c r="B114" s="6" t="s">
        <v>42</v>
      </c>
      <c r="C114" s="7">
        <v>45922</v>
      </c>
      <c r="D114" s="9" t="str">
        <f>HYPERLINK("https://www.epingalert.org/en/Search?viewData= G/TBT/N/KEN/1876"," G/TBT/N/KEN/1876")</f>
        <v xml:space="preserve"> G/TBT/N/KEN/1876</v>
      </c>
      <c r="E114" s="8" t="s">
        <v>463</v>
      </c>
      <c r="F114" s="8" t="s">
        <v>464</v>
      </c>
      <c r="G114" s="8" t="s">
        <v>465</v>
      </c>
      <c r="H114" s="8" t="s">
        <v>83</v>
      </c>
      <c r="I114" s="8" t="s">
        <v>367</v>
      </c>
      <c r="J114" s="8" t="s">
        <v>49</v>
      </c>
      <c r="K114" s="6"/>
      <c r="L114" s="7">
        <v>45982</v>
      </c>
      <c r="M114" s="6" t="s">
        <v>24</v>
      </c>
      <c r="N114" s="8" t="s">
        <v>466</v>
      </c>
      <c r="O114" s="6" t="str">
        <f>HYPERLINK("https://docs.wto.org/imrd/directdoc.asp?DDFDocuments/t/G/TBTN25/KEN1876.DOCX", "https://docs.wto.org/imrd/directdoc.asp?DDFDocuments/t/G/TBTN25/KEN1876.DOCX")</f>
        <v>https://docs.wto.org/imrd/directdoc.asp?DDFDocuments/t/G/TBTN25/KEN1876.DOCX</v>
      </c>
      <c r="P114" s="6" t="str">
        <f>HYPERLINK("https://docs.wto.org/imrd/directdoc.asp?DDFDocuments/u/G/TBTN25/KEN1876.DOCX", "https://docs.wto.org/imrd/directdoc.asp?DDFDocuments/u/G/TBTN25/KEN1876.DOCX")</f>
        <v>https://docs.wto.org/imrd/directdoc.asp?DDFDocuments/u/G/TBTN25/KEN1876.DOCX</v>
      </c>
      <c r="Q114" s="6" t="str">
        <f>HYPERLINK("https://docs.wto.org/imrd/directdoc.asp?DDFDocuments/v/G/TBTN25/KEN1876.DOCX", "https://docs.wto.org/imrd/directdoc.asp?DDFDocuments/v/G/TBTN25/KEN1876.DOCX")</f>
        <v>https://docs.wto.org/imrd/directdoc.asp?DDFDocuments/v/G/TBTN25/KEN1876.DOCX</v>
      </c>
    </row>
    <row r="115" spans="1:17" ht="45" x14ac:dyDescent="0.25">
      <c r="A115" s="8" t="s">
        <v>470</v>
      </c>
      <c r="B115" s="6" t="s">
        <v>467</v>
      </c>
      <c r="C115" s="7">
        <v>45922</v>
      </c>
      <c r="D115" s="9" t="str">
        <f>HYPERLINK("https://www.epingalert.org/en/Search?viewData= G/TBT/N/JOR/72"," G/TBT/N/JOR/72")</f>
        <v xml:space="preserve"> G/TBT/N/JOR/72</v>
      </c>
      <c r="E115" s="8" t="s">
        <v>468</v>
      </c>
      <c r="F115" s="8" t="s">
        <v>469</v>
      </c>
      <c r="G115" s="8" t="s">
        <v>471</v>
      </c>
      <c r="H115" s="8" t="s">
        <v>472</v>
      </c>
      <c r="I115" s="8" t="s">
        <v>473</v>
      </c>
      <c r="J115" s="8" t="s">
        <v>49</v>
      </c>
      <c r="K115" s="6"/>
      <c r="L115" s="7">
        <v>45982</v>
      </c>
      <c r="M115" s="6" t="s">
        <v>24</v>
      </c>
      <c r="N115" s="8" t="s">
        <v>474</v>
      </c>
      <c r="O115" s="6" t="str">
        <f>HYPERLINK("https://docs.wto.org/imrd/directdoc.asp?DDFDocuments/t/G/TBTN25/JOR72.DOCX", "https://docs.wto.org/imrd/directdoc.asp?DDFDocuments/t/G/TBTN25/JOR72.DOCX")</f>
        <v>https://docs.wto.org/imrd/directdoc.asp?DDFDocuments/t/G/TBTN25/JOR72.DOCX</v>
      </c>
      <c r="P115" s="6" t="str">
        <f>HYPERLINK("https://docs.wto.org/imrd/directdoc.asp?DDFDocuments/u/G/TBTN25/JOR72.DOCX", "https://docs.wto.org/imrd/directdoc.asp?DDFDocuments/u/G/TBTN25/JOR72.DOCX")</f>
        <v>https://docs.wto.org/imrd/directdoc.asp?DDFDocuments/u/G/TBTN25/JOR72.DOCX</v>
      </c>
      <c r="Q115" s="6" t="str">
        <f>HYPERLINK("https://docs.wto.org/imrd/directdoc.asp?DDFDocuments/v/G/TBTN25/JOR72.DOCX", "https://docs.wto.org/imrd/directdoc.asp?DDFDocuments/v/G/TBTN25/JOR72.DOCX")</f>
        <v>https://docs.wto.org/imrd/directdoc.asp?DDFDocuments/v/G/TBTN25/JOR72.DOCX</v>
      </c>
    </row>
    <row r="116" spans="1:17" ht="45" x14ac:dyDescent="0.25">
      <c r="A116" s="8" t="s">
        <v>97</v>
      </c>
      <c r="B116" s="6" t="s">
        <v>42</v>
      </c>
      <c r="C116" s="7">
        <v>45922</v>
      </c>
      <c r="D116" s="9" t="str">
        <f>HYPERLINK("https://www.epingalert.org/en/Search?viewData= G/TBT/N/KEN/1883"," G/TBT/N/KEN/1883")</f>
        <v xml:space="preserve"> G/TBT/N/KEN/1883</v>
      </c>
      <c r="E116" s="8" t="s">
        <v>475</v>
      </c>
      <c r="F116" s="8" t="s">
        <v>476</v>
      </c>
      <c r="G116" s="8" t="s">
        <v>21</v>
      </c>
      <c r="H116" s="8" t="s">
        <v>98</v>
      </c>
      <c r="I116" s="8" t="s">
        <v>84</v>
      </c>
      <c r="J116" s="8" t="s">
        <v>49</v>
      </c>
      <c r="K116" s="6"/>
      <c r="L116" s="7">
        <v>45973</v>
      </c>
      <c r="M116" s="6" t="s">
        <v>24</v>
      </c>
      <c r="N116" s="8" t="s">
        <v>477</v>
      </c>
      <c r="O116" s="6" t="str">
        <f>HYPERLINK("https://docs.wto.org/imrd/directdoc.asp?DDFDocuments/t/G/TBTN25/KEN1883.DOCX", "https://docs.wto.org/imrd/directdoc.asp?DDFDocuments/t/G/TBTN25/KEN1883.DOCX")</f>
        <v>https://docs.wto.org/imrd/directdoc.asp?DDFDocuments/t/G/TBTN25/KEN1883.DOCX</v>
      </c>
      <c r="P116" s="6" t="str">
        <f>HYPERLINK("https://docs.wto.org/imrd/directdoc.asp?DDFDocuments/u/G/TBTN25/KEN1883.DOCX", "https://docs.wto.org/imrd/directdoc.asp?DDFDocuments/u/G/TBTN25/KEN1883.DOCX")</f>
        <v>https://docs.wto.org/imrd/directdoc.asp?DDFDocuments/u/G/TBTN25/KEN1883.DOCX</v>
      </c>
      <c r="Q116" s="6" t="str">
        <f>HYPERLINK("https://docs.wto.org/imrd/directdoc.asp?DDFDocuments/v/G/TBTN25/KEN1883.DOCX", "https://docs.wto.org/imrd/directdoc.asp?DDFDocuments/v/G/TBTN25/KEN1883.DOCX")</f>
        <v>https://docs.wto.org/imrd/directdoc.asp?DDFDocuments/v/G/TBTN25/KEN1883.DOCX</v>
      </c>
    </row>
    <row r="117" spans="1:17" ht="60" x14ac:dyDescent="0.25">
      <c r="A117" s="8" t="s">
        <v>377</v>
      </c>
      <c r="B117" s="6" t="s">
        <v>42</v>
      </c>
      <c r="C117" s="7">
        <v>45922</v>
      </c>
      <c r="D117" s="9" t="str">
        <f>HYPERLINK("https://www.epingalert.org/en/Search?viewData= G/TBT/N/KEN/1866"," G/TBT/N/KEN/1866")</f>
        <v xml:space="preserve"> G/TBT/N/KEN/1866</v>
      </c>
      <c r="E117" s="8" t="s">
        <v>478</v>
      </c>
      <c r="F117" s="8" t="s">
        <v>479</v>
      </c>
      <c r="G117" s="8" t="s">
        <v>480</v>
      </c>
      <c r="H117" s="8" t="s">
        <v>379</v>
      </c>
      <c r="I117" s="8" t="s">
        <v>48</v>
      </c>
      <c r="J117" s="8" t="s">
        <v>21</v>
      </c>
      <c r="K117" s="6"/>
      <c r="L117" s="7">
        <v>45973</v>
      </c>
      <c r="M117" s="6" t="s">
        <v>24</v>
      </c>
      <c r="N117" s="8" t="s">
        <v>481</v>
      </c>
      <c r="O117" s="6" t="str">
        <f>HYPERLINK("https://docs.wto.org/imrd/directdoc.asp?DDFDocuments/t/G/TBTN25/KEN1866.DOCX", "https://docs.wto.org/imrd/directdoc.asp?DDFDocuments/t/G/TBTN25/KEN1866.DOCX")</f>
        <v>https://docs.wto.org/imrd/directdoc.asp?DDFDocuments/t/G/TBTN25/KEN1866.DOCX</v>
      </c>
      <c r="P117" s="6" t="str">
        <f>HYPERLINK("https://docs.wto.org/imrd/directdoc.asp?DDFDocuments/u/G/TBTN25/KEN1866.DOCX", "https://docs.wto.org/imrd/directdoc.asp?DDFDocuments/u/G/TBTN25/KEN1866.DOCX")</f>
        <v>https://docs.wto.org/imrd/directdoc.asp?DDFDocuments/u/G/TBTN25/KEN1866.DOCX</v>
      </c>
      <c r="Q117" s="6" t="str">
        <f>HYPERLINK("https://docs.wto.org/imrd/directdoc.asp?DDFDocuments/v/G/TBTN25/KEN1866.DOCX", "https://docs.wto.org/imrd/directdoc.asp?DDFDocuments/v/G/TBTN25/KEN1866.DOCX")</f>
        <v>https://docs.wto.org/imrd/directdoc.asp?DDFDocuments/v/G/TBTN25/KEN1866.DOCX</v>
      </c>
    </row>
    <row r="118" spans="1:17" ht="45" x14ac:dyDescent="0.25">
      <c r="A118" s="8" t="s">
        <v>484</v>
      </c>
      <c r="B118" s="6" t="s">
        <v>42</v>
      </c>
      <c r="C118" s="7">
        <v>45922</v>
      </c>
      <c r="D118" s="9" t="str">
        <f>HYPERLINK("https://www.epingalert.org/en/Search?viewData= G/TBT/N/KEN/1879"," G/TBT/N/KEN/1879")</f>
        <v xml:space="preserve"> G/TBT/N/KEN/1879</v>
      </c>
      <c r="E118" s="8" t="s">
        <v>482</v>
      </c>
      <c r="F118" s="8" t="s">
        <v>483</v>
      </c>
      <c r="G118" s="8" t="s">
        <v>485</v>
      </c>
      <c r="H118" s="8" t="s">
        <v>486</v>
      </c>
      <c r="I118" s="8" t="s">
        <v>367</v>
      </c>
      <c r="J118" s="8" t="s">
        <v>49</v>
      </c>
      <c r="K118" s="6"/>
      <c r="L118" s="7">
        <v>45982</v>
      </c>
      <c r="M118" s="6" t="s">
        <v>24</v>
      </c>
      <c r="N118" s="8" t="s">
        <v>487</v>
      </c>
      <c r="O118" s="6" t="str">
        <f>HYPERLINK("https://docs.wto.org/imrd/directdoc.asp?DDFDocuments/t/G/TBTN25/KEN1879.DOCX", "https://docs.wto.org/imrd/directdoc.asp?DDFDocuments/t/G/TBTN25/KEN1879.DOCX")</f>
        <v>https://docs.wto.org/imrd/directdoc.asp?DDFDocuments/t/G/TBTN25/KEN1879.DOCX</v>
      </c>
      <c r="P118" s="6" t="str">
        <f>HYPERLINK("https://docs.wto.org/imrd/directdoc.asp?DDFDocuments/u/G/TBTN25/KEN1879.DOCX", "https://docs.wto.org/imrd/directdoc.asp?DDFDocuments/u/G/TBTN25/KEN1879.DOCX")</f>
        <v>https://docs.wto.org/imrd/directdoc.asp?DDFDocuments/u/G/TBTN25/KEN1879.DOCX</v>
      </c>
      <c r="Q118" s="6" t="str">
        <f>HYPERLINK("https://docs.wto.org/imrd/directdoc.asp?DDFDocuments/v/G/TBTN25/KEN1879.DOCX", "https://docs.wto.org/imrd/directdoc.asp?DDFDocuments/v/G/TBTN25/KEN1879.DOCX")</f>
        <v>https://docs.wto.org/imrd/directdoc.asp?DDFDocuments/v/G/TBTN25/KEN1879.DOCX</v>
      </c>
    </row>
    <row r="119" spans="1:17" ht="45" x14ac:dyDescent="0.25">
      <c r="A119" s="8" t="s">
        <v>490</v>
      </c>
      <c r="B119" s="6" t="s">
        <v>42</v>
      </c>
      <c r="C119" s="7">
        <v>45922</v>
      </c>
      <c r="D119" s="9" t="str">
        <f>HYPERLINK("https://www.epingalert.org/en/Search?viewData= G/TBT/N/KEN/1874"," G/TBT/N/KEN/1874")</f>
        <v xml:space="preserve"> G/TBT/N/KEN/1874</v>
      </c>
      <c r="E119" s="8" t="s">
        <v>488</v>
      </c>
      <c r="F119" s="8" t="s">
        <v>489</v>
      </c>
      <c r="G119" s="8" t="s">
        <v>491</v>
      </c>
      <c r="H119" s="8" t="s">
        <v>492</v>
      </c>
      <c r="I119" s="8" t="s">
        <v>367</v>
      </c>
      <c r="J119" s="8" t="s">
        <v>49</v>
      </c>
      <c r="K119" s="6"/>
      <c r="L119" s="7">
        <v>45982</v>
      </c>
      <c r="M119" s="6" t="s">
        <v>24</v>
      </c>
      <c r="N119" s="8" t="s">
        <v>493</v>
      </c>
      <c r="O119" s="6" t="str">
        <f>HYPERLINK("https://docs.wto.org/imrd/directdoc.asp?DDFDocuments/t/G/TBTN25/KEN1874.DOCX", "https://docs.wto.org/imrd/directdoc.asp?DDFDocuments/t/G/TBTN25/KEN1874.DOCX")</f>
        <v>https://docs.wto.org/imrd/directdoc.asp?DDFDocuments/t/G/TBTN25/KEN1874.DOCX</v>
      </c>
      <c r="P119" s="6" t="str">
        <f>HYPERLINK("https://docs.wto.org/imrd/directdoc.asp?DDFDocuments/u/G/TBTN25/KEN1874.DOCX", "https://docs.wto.org/imrd/directdoc.asp?DDFDocuments/u/G/TBTN25/KEN1874.DOCX")</f>
        <v>https://docs.wto.org/imrd/directdoc.asp?DDFDocuments/u/G/TBTN25/KEN1874.DOCX</v>
      </c>
      <c r="Q119" s="6" t="str">
        <f>HYPERLINK("https://docs.wto.org/imrd/directdoc.asp?DDFDocuments/v/G/TBTN25/KEN1874.DOCX", "https://docs.wto.org/imrd/directdoc.asp?DDFDocuments/v/G/TBTN25/KEN1874.DOCX")</f>
        <v>https://docs.wto.org/imrd/directdoc.asp?DDFDocuments/v/G/TBTN25/KEN1874.DOCX</v>
      </c>
    </row>
    <row r="120" spans="1:17" ht="90" x14ac:dyDescent="0.25">
      <c r="A120" s="8" t="s">
        <v>454</v>
      </c>
      <c r="B120" s="6" t="s">
        <v>195</v>
      </c>
      <c r="C120" s="7">
        <v>45922</v>
      </c>
      <c r="D120" s="9" t="str">
        <f>HYPERLINK("https://www.epingalert.org/en/Search?viewData= G/TBT/N/KOR/1318"," G/TBT/N/KOR/1318")</f>
        <v xml:space="preserve"> G/TBT/N/KOR/1318</v>
      </c>
      <c r="E120" s="8" t="s">
        <v>494</v>
      </c>
      <c r="F120" s="8" t="s">
        <v>495</v>
      </c>
      <c r="G120" s="8" t="s">
        <v>21</v>
      </c>
      <c r="H120" s="8" t="s">
        <v>98</v>
      </c>
      <c r="I120" s="8" t="s">
        <v>403</v>
      </c>
      <c r="J120" s="8" t="s">
        <v>404</v>
      </c>
      <c r="K120" s="6"/>
      <c r="L120" s="7">
        <v>45942</v>
      </c>
      <c r="M120" s="6" t="s">
        <v>24</v>
      </c>
      <c r="N120" s="8" t="s">
        <v>496</v>
      </c>
      <c r="O120" s="6" t="str">
        <f>HYPERLINK("https://docs.wto.org/imrd/directdoc.asp?DDFDocuments/t/G/TBTN25/KOR1318.DOCX", "https://docs.wto.org/imrd/directdoc.asp?DDFDocuments/t/G/TBTN25/KOR1318.DOCX")</f>
        <v>https://docs.wto.org/imrd/directdoc.asp?DDFDocuments/t/G/TBTN25/KOR1318.DOCX</v>
      </c>
      <c r="P120" s="6" t="str">
        <f>HYPERLINK("https://docs.wto.org/imrd/directdoc.asp?DDFDocuments/u/G/TBTN25/KOR1318.DOCX", "https://docs.wto.org/imrd/directdoc.asp?DDFDocuments/u/G/TBTN25/KOR1318.DOCX")</f>
        <v>https://docs.wto.org/imrd/directdoc.asp?DDFDocuments/u/G/TBTN25/KOR1318.DOCX</v>
      </c>
      <c r="Q120" s="6" t="str">
        <f>HYPERLINK("https://docs.wto.org/imrd/directdoc.asp?DDFDocuments/v/G/TBTN25/KOR1318.DOCX", "https://docs.wto.org/imrd/directdoc.asp?DDFDocuments/v/G/TBTN25/KOR1318.DOCX")</f>
        <v>https://docs.wto.org/imrd/directdoc.asp?DDFDocuments/v/G/TBTN25/KOR1318.DOCX</v>
      </c>
    </row>
    <row r="121" spans="1:17" ht="45" x14ac:dyDescent="0.25">
      <c r="A121" s="8" t="s">
        <v>499</v>
      </c>
      <c r="B121" s="6" t="s">
        <v>42</v>
      </c>
      <c r="C121" s="7">
        <v>45922</v>
      </c>
      <c r="D121" s="9" t="str">
        <f>HYPERLINK("https://www.epingalert.org/en/Search?viewData= G/TBT/N/KEN/1862"," G/TBT/N/KEN/1862")</f>
        <v xml:space="preserve"> G/TBT/N/KEN/1862</v>
      </c>
      <c r="E121" s="8" t="s">
        <v>497</v>
      </c>
      <c r="F121" s="8" t="s">
        <v>498</v>
      </c>
      <c r="G121" s="8" t="s">
        <v>500</v>
      </c>
      <c r="H121" s="8" t="s">
        <v>501</v>
      </c>
      <c r="I121" s="8" t="s">
        <v>360</v>
      </c>
      <c r="J121" s="8" t="s">
        <v>21</v>
      </c>
      <c r="K121" s="6"/>
      <c r="L121" s="7">
        <v>45973</v>
      </c>
      <c r="M121" s="6" t="s">
        <v>24</v>
      </c>
      <c r="N121" s="8" t="s">
        <v>502</v>
      </c>
      <c r="O121" s="6" t="str">
        <f>HYPERLINK("https://docs.wto.org/imrd/directdoc.asp?DDFDocuments/t/G/TBTN25/KEN1862.DOCX", "https://docs.wto.org/imrd/directdoc.asp?DDFDocuments/t/G/TBTN25/KEN1862.DOCX")</f>
        <v>https://docs.wto.org/imrd/directdoc.asp?DDFDocuments/t/G/TBTN25/KEN1862.DOCX</v>
      </c>
      <c r="P121" s="6" t="str">
        <f>HYPERLINK("https://docs.wto.org/imrd/directdoc.asp?DDFDocuments/u/G/TBTN25/KEN1862.DOCX", "https://docs.wto.org/imrd/directdoc.asp?DDFDocuments/u/G/TBTN25/KEN1862.DOCX")</f>
        <v>https://docs.wto.org/imrd/directdoc.asp?DDFDocuments/u/G/TBTN25/KEN1862.DOCX</v>
      </c>
      <c r="Q121" s="6" t="str">
        <f>HYPERLINK("https://docs.wto.org/imrd/directdoc.asp?DDFDocuments/v/G/TBTN25/KEN1862.DOCX", "https://docs.wto.org/imrd/directdoc.asp?DDFDocuments/v/G/TBTN25/KEN1862.DOCX")</f>
        <v>https://docs.wto.org/imrd/directdoc.asp?DDFDocuments/v/G/TBTN25/KEN1862.DOCX</v>
      </c>
    </row>
    <row r="122" spans="1:17" ht="30" x14ac:dyDescent="0.25">
      <c r="A122" s="8" t="s">
        <v>377</v>
      </c>
      <c r="B122" s="6" t="s">
        <v>42</v>
      </c>
      <c r="C122" s="7">
        <v>45922</v>
      </c>
      <c r="D122" s="9" t="str">
        <f>HYPERLINK("https://www.epingalert.org/en/Search?viewData= G/TBT/N/KEN/1869"," G/TBT/N/KEN/1869")</f>
        <v xml:space="preserve"> G/TBT/N/KEN/1869</v>
      </c>
      <c r="E122" s="8" t="s">
        <v>503</v>
      </c>
      <c r="F122" s="8" t="s">
        <v>504</v>
      </c>
      <c r="G122" s="8" t="s">
        <v>505</v>
      </c>
      <c r="H122" s="8" t="s">
        <v>379</v>
      </c>
      <c r="I122" s="8" t="s">
        <v>48</v>
      </c>
      <c r="J122" s="8" t="s">
        <v>21</v>
      </c>
      <c r="K122" s="6"/>
      <c r="L122" s="7">
        <v>45973</v>
      </c>
      <c r="M122" s="6" t="s">
        <v>24</v>
      </c>
      <c r="N122" s="8" t="s">
        <v>506</v>
      </c>
      <c r="O122" s="6" t="str">
        <f>HYPERLINK("https://docs.wto.org/imrd/directdoc.asp?DDFDocuments/t/G/TBTN25/KEN1869.DOCX", "https://docs.wto.org/imrd/directdoc.asp?DDFDocuments/t/G/TBTN25/KEN1869.DOCX")</f>
        <v>https://docs.wto.org/imrd/directdoc.asp?DDFDocuments/t/G/TBTN25/KEN1869.DOCX</v>
      </c>
      <c r="P122" s="6" t="str">
        <f>HYPERLINK("https://docs.wto.org/imrd/directdoc.asp?DDFDocuments/u/G/TBTN25/KEN1869.DOCX", "https://docs.wto.org/imrd/directdoc.asp?DDFDocuments/u/G/TBTN25/KEN1869.DOCX")</f>
        <v>https://docs.wto.org/imrd/directdoc.asp?DDFDocuments/u/G/TBTN25/KEN1869.DOCX</v>
      </c>
      <c r="Q122" s="6" t="str">
        <f>HYPERLINK("https://docs.wto.org/imrd/directdoc.asp?DDFDocuments/v/G/TBTN25/KEN1869.DOCX", "https://docs.wto.org/imrd/directdoc.asp?DDFDocuments/v/G/TBTN25/KEN1869.DOCX")</f>
        <v>https://docs.wto.org/imrd/directdoc.asp?DDFDocuments/v/G/TBTN25/KEN1869.DOCX</v>
      </c>
    </row>
    <row r="123" spans="1:17" ht="165" x14ac:dyDescent="0.25">
      <c r="A123" s="8" t="s">
        <v>509</v>
      </c>
      <c r="B123" s="6" t="s">
        <v>17</v>
      </c>
      <c r="C123" s="7">
        <v>45919</v>
      </c>
      <c r="D123" s="9" t="str">
        <f>HYPERLINK("https://www.epingalert.org/en/Search?viewData= G/TBT/N/EU/1158"," G/TBT/N/EU/1158")</f>
        <v xml:space="preserve"> G/TBT/N/EU/1158</v>
      </c>
      <c r="E123" s="8" t="s">
        <v>507</v>
      </c>
      <c r="F123" s="8" t="s">
        <v>508</v>
      </c>
      <c r="G123" s="8" t="s">
        <v>510</v>
      </c>
      <c r="H123" s="8" t="s">
        <v>22</v>
      </c>
      <c r="I123" s="8" t="s">
        <v>511</v>
      </c>
      <c r="J123" s="8" t="s">
        <v>21</v>
      </c>
      <c r="K123" s="6"/>
      <c r="L123" s="7">
        <v>45979</v>
      </c>
      <c r="M123" s="6" t="s">
        <v>24</v>
      </c>
      <c r="N123" s="8" t="s">
        <v>512</v>
      </c>
      <c r="O123" s="6" t="str">
        <f>HYPERLINK("https://docs.wto.org/imrd/directdoc.asp?DDFDocuments/t/G/TBTN25/EU1158.DOCX", "https://docs.wto.org/imrd/directdoc.asp?DDFDocuments/t/G/TBTN25/EU1158.DOCX")</f>
        <v>https://docs.wto.org/imrd/directdoc.asp?DDFDocuments/t/G/TBTN25/EU1158.DOCX</v>
      </c>
      <c r="P123" s="6" t="str">
        <f>HYPERLINK("https://docs.wto.org/imrd/directdoc.asp?DDFDocuments/u/G/TBTN25/EU1158.DOCX", "https://docs.wto.org/imrd/directdoc.asp?DDFDocuments/u/G/TBTN25/EU1158.DOCX")</f>
        <v>https://docs.wto.org/imrd/directdoc.asp?DDFDocuments/u/G/TBTN25/EU1158.DOCX</v>
      </c>
      <c r="Q123" s="6" t="str">
        <f>HYPERLINK("https://docs.wto.org/imrd/directdoc.asp?DDFDocuments/v/G/TBTN25/EU1158.DOCX", "https://docs.wto.org/imrd/directdoc.asp?DDFDocuments/v/G/TBTN25/EU1158.DOCX")</f>
        <v>https://docs.wto.org/imrd/directdoc.asp?DDFDocuments/v/G/TBTN25/EU1158.DOCX</v>
      </c>
    </row>
    <row r="124" spans="1:17" ht="45" x14ac:dyDescent="0.25">
      <c r="A124" s="8" t="s">
        <v>516</v>
      </c>
      <c r="B124" s="6" t="s">
        <v>513</v>
      </c>
      <c r="C124" s="7">
        <v>45919</v>
      </c>
      <c r="D124" s="9" t="str">
        <f>HYPERLINK("https://www.epingalert.org/en/Search?viewData= G/TBT/N/THA/788"," G/TBT/N/THA/788")</f>
        <v xml:space="preserve"> G/TBT/N/THA/788</v>
      </c>
      <c r="E124" s="8" t="s">
        <v>514</v>
      </c>
      <c r="F124" s="8" t="s">
        <v>515</v>
      </c>
      <c r="G124" s="8" t="s">
        <v>21</v>
      </c>
      <c r="H124" s="8" t="s">
        <v>517</v>
      </c>
      <c r="I124" s="8" t="s">
        <v>40</v>
      </c>
      <c r="J124" s="8" t="s">
        <v>21</v>
      </c>
      <c r="K124" s="6"/>
      <c r="L124" s="7">
        <v>45949</v>
      </c>
      <c r="M124" s="6" t="s">
        <v>24</v>
      </c>
      <c r="N124" s="8" t="s">
        <v>518</v>
      </c>
      <c r="O124" s="6" t="str">
        <f>HYPERLINK("https://docs.wto.org/imrd/directdoc.asp?DDFDocuments/t/G/TBTN25/THA788.DOCX", "https://docs.wto.org/imrd/directdoc.asp?DDFDocuments/t/G/TBTN25/THA788.DOCX")</f>
        <v>https://docs.wto.org/imrd/directdoc.asp?DDFDocuments/t/G/TBTN25/THA788.DOCX</v>
      </c>
      <c r="P124" s="6" t="str">
        <f>HYPERLINK("https://docs.wto.org/imrd/directdoc.asp?DDFDocuments/u/G/TBTN25/THA788.DOCX", "https://docs.wto.org/imrd/directdoc.asp?DDFDocuments/u/G/TBTN25/THA788.DOCX")</f>
        <v>https://docs.wto.org/imrd/directdoc.asp?DDFDocuments/u/G/TBTN25/THA788.DOCX</v>
      </c>
      <c r="Q124" s="6" t="str">
        <f>HYPERLINK("https://docs.wto.org/imrd/directdoc.asp?DDFDocuments/v/G/TBTN25/THA788.DOCX", "https://docs.wto.org/imrd/directdoc.asp?DDFDocuments/v/G/TBTN25/THA788.DOCX")</f>
        <v>https://docs.wto.org/imrd/directdoc.asp?DDFDocuments/v/G/TBTN25/THA788.DOCX</v>
      </c>
    </row>
    <row r="125" spans="1:17" ht="270" x14ac:dyDescent="0.25">
      <c r="A125" s="8" t="s">
        <v>522</v>
      </c>
      <c r="B125" s="6" t="s">
        <v>519</v>
      </c>
      <c r="C125" s="7">
        <v>45919</v>
      </c>
      <c r="D125" s="9" t="str">
        <f>HYPERLINK("https://www.epingalert.org/en/Search?viewData= G/TBT/N/SEN/17"," G/TBT/N/SEN/17")</f>
        <v xml:space="preserve"> G/TBT/N/SEN/17</v>
      </c>
      <c r="E125" s="8" t="s">
        <v>520</v>
      </c>
      <c r="F125" s="8" t="s">
        <v>521</v>
      </c>
      <c r="G125" s="8" t="s">
        <v>21</v>
      </c>
      <c r="H125" s="8" t="s">
        <v>21</v>
      </c>
      <c r="I125" s="8" t="s">
        <v>523</v>
      </c>
      <c r="J125" s="8" t="s">
        <v>21</v>
      </c>
      <c r="K125" s="6"/>
      <c r="L125" s="7" t="s">
        <v>21</v>
      </c>
      <c r="M125" s="6" t="s">
        <v>24</v>
      </c>
      <c r="N125" s="8" t="s">
        <v>524</v>
      </c>
      <c r="O125" s="6" t="str">
        <f>HYPERLINK("https://docs.wto.org/imrd/directdoc.asp?DDFDocuments/t/G/TBTN25/SEN17.DOCX", "https://docs.wto.org/imrd/directdoc.asp?DDFDocuments/t/G/TBTN25/SEN17.DOCX")</f>
        <v>https://docs.wto.org/imrd/directdoc.asp?DDFDocuments/t/G/TBTN25/SEN17.DOCX</v>
      </c>
      <c r="P125" s="6" t="str">
        <f>HYPERLINK("https://docs.wto.org/imrd/directdoc.asp?DDFDocuments/u/G/TBTN25/SEN17.DOCX", "https://docs.wto.org/imrd/directdoc.asp?DDFDocuments/u/G/TBTN25/SEN17.DOCX")</f>
        <v>https://docs.wto.org/imrd/directdoc.asp?DDFDocuments/u/G/TBTN25/SEN17.DOCX</v>
      </c>
      <c r="Q125" s="6" t="str">
        <f>HYPERLINK("https://docs.wto.org/imrd/directdoc.asp?DDFDocuments/v/G/TBTN25/SEN17.DOCX", "https://docs.wto.org/imrd/directdoc.asp?DDFDocuments/v/G/TBTN25/SEN17.DOCX")</f>
        <v>https://docs.wto.org/imrd/directdoc.asp?DDFDocuments/v/G/TBTN25/SEN17.DOCX</v>
      </c>
    </row>
    <row r="126" spans="1:17" ht="60" x14ac:dyDescent="0.25">
      <c r="A126" s="8" t="s">
        <v>527</v>
      </c>
      <c r="B126" s="6" t="s">
        <v>179</v>
      </c>
      <c r="C126" s="7">
        <v>45919</v>
      </c>
      <c r="D126" s="9" t="str">
        <f>HYPERLINK("https://www.epingalert.org/en/Search?viewData= G/TBT/N/CAN/753"," G/TBT/N/CAN/753")</f>
        <v xml:space="preserve"> G/TBT/N/CAN/753</v>
      </c>
      <c r="E126" s="8" t="s">
        <v>525</v>
      </c>
      <c r="F126" s="8" t="s">
        <v>526</v>
      </c>
      <c r="G126" s="8" t="s">
        <v>528</v>
      </c>
      <c r="H126" s="8" t="s">
        <v>529</v>
      </c>
      <c r="I126" s="8" t="s">
        <v>32</v>
      </c>
      <c r="J126" s="8" t="s">
        <v>530</v>
      </c>
      <c r="K126" s="6"/>
      <c r="L126" s="7">
        <v>46021</v>
      </c>
      <c r="M126" s="6" t="s">
        <v>24</v>
      </c>
      <c r="N126" s="8" t="s">
        <v>531</v>
      </c>
      <c r="O126" s="6" t="str">
        <f>HYPERLINK("https://docs.wto.org/imrd/directdoc.asp?DDFDocuments/t/G/TBTN25/CAN753.DOCX", "https://docs.wto.org/imrd/directdoc.asp?DDFDocuments/t/G/TBTN25/CAN753.DOCX")</f>
        <v>https://docs.wto.org/imrd/directdoc.asp?DDFDocuments/t/G/TBTN25/CAN753.DOCX</v>
      </c>
      <c r="P126" s="6" t="str">
        <f>HYPERLINK("https://docs.wto.org/imrd/directdoc.asp?DDFDocuments/u/G/TBTN25/CAN753.DOCX", "https://docs.wto.org/imrd/directdoc.asp?DDFDocuments/u/G/TBTN25/CAN753.DOCX")</f>
        <v>https://docs.wto.org/imrd/directdoc.asp?DDFDocuments/u/G/TBTN25/CAN753.DOCX</v>
      </c>
      <c r="Q126" s="6" t="str">
        <f>HYPERLINK("https://docs.wto.org/imrd/directdoc.asp?DDFDocuments/v/G/TBTN25/CAN753.DOCX", "https://docs.wto.org/imrd/directdoc.asp?DDFDocuments/v/G/TBTN25/CAN753.DOCX")</f>
        <v>https://docs.wto.org/imrd/directdoc.asp?DDFDocuments/v/G/TBTN25/CAN753.DOCX</v>
      </c>
    </row>
    <row r="127" spans="1:17" ht="45" x14ac:dyDescent="0.25">
      <c r="A127" s="8" t="s">
        <v>534</v>
      </c>
      <c r="B127" s="6" t="s">
        <v>513</v>
      </c>
      <c r="C127" s="7">
        <v>45919</v>
      </c>
      <c r="D127" s="9" t="str">
        <f>HYPERLINK("https://www.epingalert.org/en/Search?viewData= G/TBT/N/THA/790"," G/TBT/N/THA/790")</f>
        <v xml:space="preserve"> G/TBT/N/THA/790</v>
      </c>
      <c r="E127" s="8" t="s">
        <v>532</v>
      </c>
      <c r="F127" s="8" t="s">
        <v>533</v>
      </c>
      <c r="G127" s="8" t="s">
        <v>21</v>
      </c>
      <c r="H127" s="8" t="s">
        <v>279</v>
      </c>
      <c r="I127" s="8" t="s">
        <v>40</v>
      </c>
      <c r="J127" s="8" t="s">
        <v>21</v>
      </c>
      <c r="K127" s="6"/>
      <c r="L127" s="7">
        <v>45949</v>
      </c>
      <c r="M127" s="6" t="s">
        <v>24</v>
      </c>
      <c r="N127" s="8" t="s">
        <v>535</v>
      </c>
      <c r="O127" s="6" t="str">
        <f>HYPERLINK("https://docs.wto.org/imrd/directdoc.asp?DDFDocuments/t/G/TBTN25/THA790.DOCX", "https://docs.wto.org/imrd/directdoc.asp?DDFDocuments/t/G/TBTN25/THA790.DOCX")</f>
        <v>https://docs.wto.org/imrd/directdoc.asp?DDFDocuments/t/G/TBTN25/THA790.DOCX</v>
      </c>
      <c r="P127" s="6" t="str">
        <f>HYPERLINK("https://docs.wto.org/imrd/directdoc.asp?DDFDocuments/u/G/TBTN25/THA790.DOCX", "https://docs.wto.org/imrd/directdoc.asp?DDFDocuments/u/G/TBTN25/THA790.DOCX")</f>
        <v>https://docs.wto.org/imrd/directdoc.asp?DDFDocuments/u/G/TBTN25/THA790.DOCX</v>
      </c>
      <c r="Q127" s="6" t="str">
        <f>HYPERLINK("https://docs.wto.org/imrd/directdoc.asp?DDFDocuments/v/G/TBTN25/THA790.DOCX", "https://docs.wto.org/imrd/directdoc.asp?DDFDocuments/v/G/TBTN25/THA790.DOCX")</f>
        <v>https://docs.wto.org/imrd/directdoc.asp?DDFDocuments/v/G/TBTN25/THA790.DOCX</v>
      </c>
    </row>
    <row r="128" spans="1:17" ht="60" x14ac:dyDescent="0.25">
      <c r="A128" s="8" t="s">
        <v>538</v>
      </c>
      <c r="B128" s="6" t="s">
        <v>513</v>
      </c>
      <c r="C128" s="7">
        <v>45919</v>
      </c>
      <c r="D128" s="9" t="str">
        <f>HYPERLINK("https://www.epingalert.org/en/Search?viewData= G/TBT/N/THA/792"," G/TBT/N/THA/792")</f>
        <v xml:space="preserve"> G/TBT/N/THA/792</v>
      </c>
      <c r="E128" s="8" t="s">
        <v>536</v>
      </c>
      <c r="F128" s="8" t="s">
        <v>537</v>
      </c>
      <c r="G128" s="8" t="s">
        <v>21</v>
      </c>
      <c r="H128" s="8" t="s">
        <v>373</v>
      </c>
      <c r="I128" s="8" t="s">
        <v>40</v>
      </c>
      <c r="J128" s="8" t="s">
        <v>21</v>
      </c>
      <c r="K128" s="6"/>
      <c r="L128" s="7">
        <v>45979</v>
      </c>
      <c r="M128" s="6" t="s">
        <v>24</v>
      </c>
      <c r="N128" s="8" t="s">
        <v>539</v>
      </c>
      <c r="O128" s="6" t="str">
        <f>HYPERLINK("https://docs.wto.org/imrd/directdoc.asp?DDFDocuments/t/G/TBTN25/THA792.DOCX", "https://docs.wto.org/imrd/directdoc.asp?DDFDocuments/t/G/TBTN25/THA792.DOCX")</f>
        <v>https://docs.wto.org/imrd/directdoc.asp?DDFDocuments/t/G/TBTN25/THA792.DOCX</v>
      </c>
      <c r="P128" s="6" t="str">
        <f>HYPERLINK("https://docs.wto.org/imrd/directdoc.asp?DDFDocuments/u/G/TBTN25/THA792.DOCX", "https://docs.wto.org/imrd/directdoc.asp?DDFDocuments/u/G/TBTN25/THA792.DOCX")</f>
        <v>https://docs.wto.org/imrd/directdoc.asp?DDFDocuments/u/G/TBTN25/THA792.DOCX</v>
      </c>
      <c r="Q128" s="6" t="str">
        <f>HYPERLINK("https://docs.wto.org/imrd/directdoc.asp?DDFDocuments/v/G/TBTN25/THA792.DOCX", "https://docs.wto.org/imrd/directdoc.asp?DDFDocuments/v/G/TBTN25/THA792.DOCX")</f>
        <v>https://docs.wto.org/imrd/directdoc.asp?DDFDocuments/v/G/TBTN25/THA792.DOCX</v>
      </c>
    </row>
    <row r="129" spans="1:17" ht="45" x14ac:dyDescent="0.25">
      <c r="A129" s="8" t="s">
        <v>534</v>
      </c>
      <c r="B129" s="6" t="s">
        <v>513</v>
      </c>
      <c r="C129" s="7">
        <v>45919</v>
      </c>
      <c r="D129" s="9" t="str">
        <f>HYPERLINK("https://www.epingalert.org/en/Search?viewData= G/TBT/N/THA/789"," G/TBT/N/THA/789")</f>
        <v xml:space="preserve"> G/TBT/N/THA/789</v>
      </c>
      <c r="E129" s="8" t="s">
        <v>540</v>
      </c>
      <c r="F129" s="8" t="s">
        <v>541</v>
      </c>
      <c r="G129" s="8" t="s">
        <v>21</v>
      </c>
      <c r="H129" s="8" t="s">
        <v>279</v>
      </c>
      <c r="I129" s="8" t="s">
        <v>40</v>
      </c>
      <c r="J129" s="8" t="s">
        <v>21</v>
      </c>
      <c r="K129" s="6"/>
      <c r="L129" s="7">
        <v>45949</v>
      </c>
      <c r="M129" s="6" t="s">
        <v>24</v>
      </c>
      <c r="N129" s="8" t="s">
        <v>542</v>
      </c>
      <c r="O129" s="6" t="str">
        <f>HYPERLINK("https://docs.wto.org/imrd/directdoc.asp?DDFDocuments/t/G/TBTN25/THA789.DOCX", "https://docs.wto.org/imrd/directdoc.asp?DDFDocuments/t/G/TBTN25/THA789.DOCX")</f>
        <v>https://docs.wto.org/imrd/directdoc.asp?DDFDocuments/t/G/TBTN25/THA789.DOCX</v>
      </c>
      <c r="P129" s="6" t="str">
        <f>HYPERLINK("https://docs.wto.org/imrd/directdoc.asp?DDFDocuments/u/G/TBTN25/THA789.DOCX", "https://docs.wto.org/imrd/directdoc.asp?DDFDocuments/u/G/TBTN25/THA789.DOCX")</f>
        <v>https://docs.wto.org/imrd/directdoc.asp?DDFDocuments/u/G/TBTN25/THA789.DOCX</v>
      </c>
      <c r="Q129" s="6" t="str">
        <f>HYPERLINK("https://docs.wto.org/imrd/directdoc.asp?DDFDocuments/v/G/TBTN25/THA789.DOCX", "https://docs.wto.org/imrd/directdoc.asp?DDFDocuments/v/G/TBTN25/THA789.DOCX")</f>
        <v>https://docs.wto.org/imrd/directdoc.asp?DDFDocuments/v/G/TBTN25/THA789.DOCX</v>
      </c>
    </row>
    <row r="130" spans="1:17" ht="75" x14ac:dyDescent="0.25">
      <c r="A130" s="8" t="s">
        <v>546</v>
      </c>
      <c r="B130" s="6" t="s">
        <v>543</v>
      </c>
      <c r="C130" s="7">
        <v>45919</v>
      </c>
      <c r="D130" s="9" t="str">
        <f>HYPERLINK("https://www.epingalert.org/en/Search?viewData= G/TBT/N/EGY/551"," G/TBT/N/EGY/551")</f>
        <v xml:space="preserve"> G/TBT/N/EGY/551</v>
      </c>
      <c r="E130" s="8" t="s">
        <v>544</v>
      </c>
      <c r="F130" s="8" t="s">
        <v>545</v>
      </c>
      <c r="G130" s="8" t="s">
        <v>21</v>
      </c>
      <c r="H130" s="8" t="s">
        <v>547</v>
      </c>
      <c r="I130" s="8" t="s">
        <v>548</v>
      </c>
      <c r="J130" s="8" t="s">
        <v>21</v>
      </c>
      <c r="K130" s="6"/>
      <c r="L130" s="7">
        <v>45979</v>
      </c>
      <c r="M130" s="6" t="s">
        <v>24</v>
      </c>
      <c r="N130" s="6"/>
      <c r="O130" s="6" t="str">
        <f>HYPERLINK("https://docs.wto.org/imrd/directdoc.asp?DDFDocuments/t/G/TBTN25/EGY551.DOCX", "https://docs.wto.org/imrd/directdoc.asp?DDFDocuments/t/G/TBTN25/EGY551.DOCX")</f>
        <v>https://docs.wto.org/imrd/directdoc.asp?DDFDocuments/t/G/TBTN25/EGY551.DOCX</v>
      </c>
      <c r="P130" s="6" t="str">
        <f>HYPERLINK("https://docs.wto.org/imrd/directdoc.asp?DDFDocuments/u/G/TBTN25/EGY551.DOCX", "https://docs.wto.org/imrd/directdoc.asp?DDFDocuments/u/G/TBTN25/EGY551.DOCX")</f>
        <v>https://docs.wto.org/imrd/directdoc.asp?DDFDocuments/u/G/TBTN25/EGY551.DOCX</v>
      </c>
      <c r="Q130" s="6" t="str">
        <f>HYPERLINK("https://docs.wto.org/imrd/directdoc.asp?DDFDocuments/v/G/TBTN25/EGY551.DOCX", "https://docs.wto.org/imrd/directdoc.asp?DDFDocuments/v/G/TBTN25/EGY551.DOCX")</f>
        <v>https://docs.wto.org/imrd/directdoc.asp?DDFDocuments/v/G/TBTN25/EGY551.DOCX</v>
      </c>
    </row>
    <row r="131" spans="1:17" ht="165" x14ac:dyDescent="0.25">
      <c r="A131" s="8" t="s">
        <v>509</v>
      </c>
      <c r="B131" s="6" t="s">
        <v>17</v>
      </c>
      <c r="C131" s="7">
        <v>45919</v>
      </c>
      <c r="D131" s="9" t="str">
        <f>HYPERLINK("https://www.epingalert.org/en/Search?viewData= G/TBT/N/EU/1159"," G/TBT/N/EU/1159")</f>
        <v xml:space="preserve"> G/TBT/N/EU/1159</v>
      </c>
      <c r="E131" s="8" t="s">
        <v>549</v>
      </c>
      <c r="F131" s="8" t="s">
        <v>550</v>
      </c>
      <c r="G131" s="8" t="s">
        <v>510</v>
      </c>
      <c r="H131" s="8" t="s">
        <v>22</v>
      </c>
      <c r="I131" s="8" t="s">
        <v>511</v>
      </c>
      <c r="J131" s="8" t="s">
        <v>21</v>
      </c>
      <c r="K131" s="6"/>
      <c r="L131" s="7">
        <v>45979</v>
      </c>
      <c r="M131" s="6" t="s">
        <v>24</v>
      </c>
      <c r="N131" s="8" t="s">
        <v>551</v>
      </c>
      <c r="O131" s="6" t="str">
        <f>HYPERLINK("https://docs.wto.org/imrd/directdoc.asp?DDFDocuments/t/G/TBTN25/EU1159.DOCX", "https://docs.wto.org/imrd/directdoc.asp?DDFDocuments/t/G/TBTN25/EU1159.DOCX")</f>
        <v>https://docs.wto.org/imrd/directdoc.asp?DDFDocuments/t/G/TBTN25/EU1159.DOCX</v>
      </c>
      <c r="P131" s="6" t="str">
        <f>HYPERLINK("https://docs.wto.org/imrd/directdoc.asp?DDFDocuments/u/G/TBTN25/EU1159.DOCX", "https://docs.wto.org/imrd/directdoc.asp?DDFDocuments/u/G/TBTN25/EU1159.DOCX")</f>
        <v>https://docs.wto.org/imrd/directdoc.asp?DDFDocuments/u/G/TBTN25/EU1159.DOCX</v>
      </c>
      <c r="Q131" s="6" t="str">
        <f>HYPERLINK("https://docs.wto.org/imrd/directdoc.asp?DDFDocuments/v/G/TBTN25/EU1159.DOCX", "https://docs.wto.org/imrd/directdoc.asp?DDFDocuments/v/G/TBTN25/EU1159.DOCX")</f>
        <v>https://docs.wto.org/imrd/directdoc.asp?DDFDocuments/v/G/TBTN25/EU1159.DOCX</v>
      </c>
    </row>
    <row r="132" spans="1:17" ht="75" x14ac:dyDescent="0.25">
      <c r="A132" s="8" t="s">
        <v>555</v>
      </c>
      <c r="B132" s="6" t="s">
        <v>552</v>
      </c>
      <c r="C132" s="7">
        <v>45919</v>
      </c>
      <c r="D132" s="9" t="str">
        <f>HYPERLINK("https://www.epingalert.org/en/Search?viewData= G/TBT/N/URY/105"," G/TBT/N/URY/105")</f>
        <v xml:space="preserve"> G/TBT/N/URY/105</v>
      </c>
      <c r="E132" s="8" t="s">
        <v>553</v>
      </c>
      <c r="F132" s="8" t="s">
        <v>554</v>
      </c>
      <c r="G132" s="8" t="s">
        <v>21</v>
      </c>
      <c r="H132" s="8" t="s">
        <v>556</v>
      </c>
      <c r="I132" s="8" t="s">
        <v>40</v>
      </c>
      <c r="J132" s="8" t="s">
        <v>530</v>
      </c>
      <c r="K132" s="6"/>
      <c r="L132" s="7">
        <v>45979</v>
      </c>
      <c r="M132" s="6" t="s">
        <v>24</v>
      </c>
      <c r="N132" s="8" t="s">
        <v>557</v>
      </c>
      <c r="O132" s="6" t="str">
        <f>HYPERLINK("https://docs.wto.org/imrd/directdoc.asp?DDFDocuments/t/G/TBTN25/URY105.DOCX", "https://docs.wto.org/imrd/directdoc.asp?DDFDocuments/t/G/TBTN25/URY105.DOCX")</f>
        <v>https://docs.wto.org/imrd/directdoc.asp?DDFDocuments/t/G/TBTN25/URY105.DOCX</v>
      </c>
      <c r="P132" s="6" t="str">
        <f>HYPERLINK("https://docs.wto.org/imrd/directdoc.asp?DDFDocuments/u/G/TBTN25/URY105.DOCX", "https://docs.wto.org/imrd/directdoc.asp?DDFDocuments/u/G/TBTN25/URY105.DOCX")</f>
        <v>https://docs.wto.org/imrd/directdoc.asp?DDFDocuments/u/G/TBTN25/URY105.DOCX</v>
      </c>
      <c r="Q132" s="6" t="str">
        <f>HYPERLINK("https://docs.wto.org/imrd/directdoc.asp?DDFDocuments/v/G/TBTN25/URY105.DOCX", "https://docs.wto.org/imrd/directdoc.asp?DDFDocuments/v/G/TBTN25/URY105.DOCX")</f>
        <v>https://docs.wto.org/imrd/directdoc.asp?DDFDocuments/v/G/TBTN25/URY105.DOCX</v>
      </c>
    </row>
    <row r="133" spans="1:17" ht="60" x14ac:dyDescent="0.25">
      <c r="A133" s="8" t="s">
        <v>560</v>
      </c>
      <c r="B133" s="6" t="s">
        <v>552</v>
      </c>
      <c r="C133" s="7">
        <v>45919</v>
      </c>
      <c r="D133" s="9" t="str">
        <f>HYPERLINK("https://www.epingalert.org/en/Search?viewData= G/TBT/N/URY/106"," G/TBT/N/URY/106")</f>
        <v xml:space="preserve"> G/TBT/N/URY/106</v>
      </c>
      <c r="E133" s="8" t="s">
        <v>558</v>
      </c>
      <c r="F133" s="8" t="s">
        <v>559</v>
      </c>
      <c r="G133" s="8" t="s">
        <v>21</v>
      </c>
      <c r="H133" s="8" t="s">
        <v>561</v>
      </c>
      <c r="I133" s="8" t="s">
        <v>562</v>
      </c>
      <c r="J133" s="8" t="s">
        <v>21</v>
      </c>
      <c r="K133" s="6"/>
      <c r="L133" s="7">
        <v>45979</v>
      </c>
      <c r="M133" s="6" t="s">
        <v>24</v>
      </c>
      <c r="N133" s="8" t="s">
        <v>563</v>
      </c>
      <c r="O133" s="6" t="str">
        <f>HYPERLINK("https://docs.wto.org/imrd/directdoc.asp?DDFDocuments/t/G/TBTN25/URY106.DOCX", "https://docs.wto.org/imrd/directdoc.asp?DDFDocuments/t/G/TBTN25/URY106.DOCX")</f>
        <v>https://docs.wto.org/imrd/directdoc.asp?DDFDocuments/t/G/TBTN25/URY106.DOCX</v>
      </c>
      <c r="P133" s="6" t="str">
        <f>HYPERLINK("https://docs.wto.org/imrd/directdoc.asp?DDFDocuments/u/G/TBTN25/URY106.DOCX", "https://docs.wto.org/imrd/directdoc.asp?DDFDocuments/u/G/TBTN25/URY106.DOCX")</f>
        <v>https://docs.wto.org/imrd/directdoc.asp?DDFDocuments/u/G/TBTN25/URY106.DOCX</v>
      </c>
      <c r="Q133" s="6" t="str">
        <f>HYPERLINK("https://docs.wto.org/imrd/directdoc.asp?DDFDocuments/v/G/TBTN25/URY106.DOCX", "https://docs.wto.org/imrd/directdoc.asp?DDFDocuments/v/G/TBTN25/URY106.DOCX")</f>
        <v>https://docs.wto.org/imrd/directdoc.asp?DDFDocuments/v/G/TBTN25/URY106.DOCX</v>
      </c>
    </row>
    <row r="134" spans="1:17" ht="90" x14ac:dyDescent="0.25">
      <c r="A134" s="8" t="s">
        <v>566</v>
      </c>
      <c r="B134" s="6" t="s">
        <v>513</v>
      </c>
      <c r="C134" s="7">
        <v>45919</v>
      </c>
      <c r="D134" s="9" t="str">
        <f>HYPERLINK("https://www.epingalert.org/en/Search?viewData= G/TBT/N/THA/791"," G/TBT/N/THA/791")</f>
        <v xml:space="preserve"> G/TBT/N/THA/791</v>
      </c>
      <c r="E134" s="8" t="s">
        <v>564</v>
      </c>
      <c r="F134" s="8" t="s">
        <v>565</v>
      </c>
      <c r="G134" s="8" t="s">
        <v>21</v>
      </c>
      <c r="H134" s="8" t="s">
        <v>567</v>
      </c>
      <c r="I134" s="8" t="s">
        <v>40</v>
      </c>
      <c r="J134" s="8" t="s">
        <v>21</v>
      </c>
      <c r="K134" s="6"/>
      <c r="L134" s="7">
        <v>45949</v>
      </c>
      <c r="M134" s="6" t="s">
        <v>24</v>
      </c>
      <c r="N134" s="8" t="s">
        <v>568</v>
      </c>
      <c r="O134" s="6" t="str">
        <f>HYPERLINK("https://docs.wto.org/imrd/directdoc.asp?DDFDocuments/t/G/TBTN25/THA791.DOCX", "https://docs.wto.org/imrd/directdoc.asp?DDFDocuments/t/G/TBTN25/THA791.DOCX")</f>
        <v>https://docs.wto.org/imrd/directdoc.asp?DDFDocuments/t/G/TBTN25/THA791.DOCX</v>
      </c>
      <c r="P134" s="6" t="str">
        <f>HYPERLINK("https://docs.wto.org/imrd/directdoc.asp?DDFDocuments/u/G/TBTN25/THA791.DOCX", "https://docs.wto.org/imrd/directdoc.asp?DDFDocuments/u/G/TBTN25/THA791.DOCX")</f>
        <v>https://docs.wto.org/imrd/directdoc.asp?DDFDocuments/u/G/TBTN25/THA791.DOCX</v>
      </c>
      <c r="Q134" s="6" t="str">
        <f>HYPERLINK("https://docs.wto.org/imrd/directdoc.asp?DDFDocuments/v/G/TBTN25/THA791.DOCX", "https://docs.wto.org/imrd/directdoc.asp?DDFDocuments/v/G/TBTN25/THA791.DOCX")</f>
        <v>https://docs.wto.org/imrd/directdoc.asp?DDFDocuments/v/G/TBTN25/THA791.DOCX</v>
      </c>
    </row>
    <row r="135" spans="1:17" ht="45" x14ac:dyDescent="0.25">
      <c r="A135" s="8" t="s">
        <v>571</v>
      </c>
      <c r="B135" s="6" t="s">
        <v>172</v>
      </c>
      <c r="C135" s="7">
        <v>45918</v>
      </c>
      <c r="D135" s="9" t="str">
        <f>HYPERLINK("https://www.epingalert.org/en/Search?viewData= G/TBT/N/BDI/644, G/TBT/N/KEN/1860, G/TBT/N/RWA/1251, G/TBT/N/TZA/1397, G/TBT/N/UGA/2207"," G/TBT/N/BDI/644, G/TBT/N/KEN/1860, G/TBT/N/RWA/1251, G/TBT/N/TZA/1397, G/TBT/N/UGA/2207")</f>
        <v xml:space="preserve"> G/TBT/N/BDI/644, G/TBT/N/KEN/1860, G/TBT/N/RWA/1251, G/TBT/N/TZA/1397, G/TBT/N/UGA/2207</v>
      </c>
      <c r="E135" s="8" t="s">
        <v>569</v>
      </c>
      <c r="F135" s="8" t="s">
        <v>570</v>
      </c>
      <c r="G135" s="8" t="s">
        <v>21</v>
      </c>
      <c r="H135" s="8" t="s">
        <v>572</v>
      </c>
      <c r="I135" s="8" t="s">
        <v>150</v>
      </c>
      <c r="J135" s="8" t="s">
        <v>49</v>
      </c>
      <c r="K135" s="6"/>
      <c r="L135" s="7">
        <v>45978</v>
      </c>
      <c r="M135" s="6" t="s">
        <v>24</v>
      </c>
      <c r="N135" s="8" t="s">
        <v>573</v>
      </c>
      <c r="O135" s="6" t="str">
        <f>HYPERLINK("https://docs.wto.org/imrd/directdoc.asp?DDFDocuments/t/G/TBTN25/BDI644.DOCX", "https://docs.wto.org/imrd/directdoc.asp?DDFDocuments/t/G/TBTN25/BDI644.DOCX")</f>
        <v>https://docs.wto.org/imrd/directdoc.asp?DDFDocuments/t/G/TBTN25/BDI644.DOCX</v>
      </c>
      <c r="P135" s="6" t="str">
        <f>HYPERLINK("https://docs.wto.org/imrd/directdoc.asp?DDFDocuments/u/G/TBTN25/BDI644.DOCX", "https://docs.wto.org/imrd/directdoc.asp?DDFDocuments/u/G/TBTN25/BDI644.DOCX")</f>
        <v>https://docs.wto.org/imrd/directdoc.asp?DDFDocuments/u/G/TBTN25/BDI644.DOCX</v>
      </c>
      <c r="Q135" s="6" t="str">
        <f>HYPERLINK("https://docs.wto.org/imrd/directdoc.asp?DDFDocuments/v/G/TBTN25/BDI644.DOCX", "https://docs.wto.org/imrd/directdoc.asp?DDFDocuments/v/G/TBTN25/BDI644.DOCX")</f>
        <v>https://docs.wto.org/imrd/directdoc.asp?DDFDocuments/v/G/TBTN25/BDI644.DOCX</v>
      </c>
    </row>
    <row r="136" spans="1:17" ht="45" x14ac:dyDescent="0.25">
      <c r="A136" s="8" t="s">
        <v>571</v>
      </c>
      <c r="B136" s="6" t="s">
        <v>145</v>
      </c>
      <c r="C136" s="7">
        <v>45918</v>
      </c>
      <c r="D136" s="9" t="str">
        <f>HYPERLINK("https://www.epingalert.org/en/Search?viewData= G/TBT/N/BDI/643, G/TBT/N/KEN/1859, G/TBT/N/RWA/1250, G/TBT/N/TZA/1396, G/TBT/N/UGA/2206"," G/TBT/N/BDI/643, G/TBT/N/KEN/1859, G/TBT/N/RWA/1250, G/TBT/N/TZA/1396, G/TBT/N/UGA/2206")</f>
        <v xml:space="preserve"> G/TBT/N/BDI/643, G/TBT/N/KEN/1859, G/TBT/N/RWA/1250, G/TBT/N/TZA/1396, G/TBT/N/UGA/2206</v>
      </c>
      <c r="E136" s="8" t="s">
        <v>574</v>
      </c>
      <c r="F136" s="8" t="s">
        <v>575</v>
      </c>
      <c r="G136" s="8" t="s">
        <v>576</v>
      </c>
      <c r="H136" s="8" t="s">
        <v>572</v>
      </c>
      <c r="I136" s="8" t="s">
        <v>150</v>
      </c>
      <c r="J136" s="8" t="s">
        <v>49</v>
      </c>
      <c r="K136" s="6"/>
      <c r="L136" s="7">
        <v>45978</v>
      </c>
      <c r="M136" s="6" t="s">
        <v>24</v>
      </c>
      <c r="N136" s="8" t="s">
        <v>577</v>
      </c>
      <c r="O136" s="6" t="str">
        <f>HYPERLINK("https://docs.wto.org/imrd/directdoc.asp?DDFDocuments/t/G/TBTN25/BDI643.DOCX", "https://docs.wto.org/imrd/directdoc.asp?DDFDocuments/t/G/TBTN25/BDI643.DOCX")</f>
        <v>https://docs.wto.org/imrd/directdoc.asp?DDFDocuments/t/G/TBTN25/BDI643.DOCX</v>
      </c>
      <c r="P136" s="6" t="str">
        <f>HYPERLINK("https://docs.wto.org/imrd/directdoc.asp?DDFDocuments/u/G/TBTN25/BDI643.DOCX", "https://docs.wto.org/imrd/directdoc.asp?DDFDocuments/u/G/TBTN25/BDI643.DOCX")</f>
        <v>https://docs.wto.org/imrd/directdoc.asp?DDFDocuments/u/G/TBTN25/BDI643.DOCX</v>
      </c>
      <c r="Q136" s="6" t="str">
        <f>HYPERLINK("https://docs.wto.org/imrd/directdoc.asp?DDFDocuments/v/G/TBTN25/BDI643.DOCX", "https://docs.wto.org/imrd/directdoc.asp?DDFDocuments/v/G/TBTN25/BDI643.DOCX")</f>
        <v>https://docs.wto.org/imrd/directdoc.asp?DDFDocuments/v/G/TBTN25/BDI643.DOCX</v>
      </c>
    </row>
    <row r="137" spans="1:17" ht="60" x14ac:dyDescent="0.25">
      <c r="A137" s="8" t="s">
        <v>580</v>
      </c>
      <c r="B137" s="6" t="s">
        <v>195</v>
      </c>
      <c r="C137" s="7">
        <v>45918</v>
      </c>
      <c r="D137" s="9" t="str">
        <f>HYPERLINK("https://www.epingalert.org/en/Search?viewData= G/TBT/N/KOR/1310"," G/TBT/N/KOR/1310")</f>
        <v xml:space="preserve"> G/TBT/N/KOR/1310</v>
      </c>
      <c r="E137" s="8" t="s">
        <v>578</v>
      </c>
      <c r="F137" s="8" t="s">
        <v>579</v>
      </c>
      <c r="G137" s="8" t="s">
        <v>581</v>
      </c>
      <c r="H137" s="8" t="s">
        <v>582</v>
      </c>
      <c r="I137" s="8" t="s">
        <v>548</v>
      </c>
      <c r="J137" s="8" t="s">
        <v>21</v>
      </c>
      <c r="K137" s="6"/>
      <c r="L137" s="7">
        <v>45978</v>
      </c>
      <c r="M137" s="6" t="s">
        <v>24</v>
      </c>
      <c r="N137" s="8" t="s">
        <v>583</v>
      </c>
      <c r="O137" s="6" t="str">
        <f>HYPERLINK("https://docs.wto.org/imrd/directdoc.asp?DDFDocuments/t/G/TBTN25/KOR1310.DOCX", "https://docs.wto.org/imrd/directdoc.asp?DDFDocuments/t/G/TBTN25/KOR1310.DOCX")</f>
        <v>https://docs.wto.org/imrd/directdoc.asp?DDFDocuments/t/G/TBTN25/KOR1310.DOCX</v>
      </c>
      <c r="P137" s="6" t="str">
        <f>HYPERLINK("https://docs.wto.org/imrd/directdoc.asp?DDFDocuments/u/G/TBTN25/KOR1310.DOCX", "https://docs.wto.org/imrd/directdoc.asp?DDFDocuments/u/G/TBTN25/KOR1310.DOCX")</f>
        <v>https://docs.wto.org/imrd/directdoc.asp?DDFDocuments/u/G/TBTN25/KOR1310.DOCX</v>
      </c>
      <c r="Q137" s="6" t="str">
        <f>HYPERLINK("https://docs.wto.org/imrd/directdoc.asp?DDFDocuments/v/G/TBTN25/KOR1310.DOCX", "https://docs.wto.org/imrd/directdoc.asp?DDFDocuments/v/G/TBTN25/KOR1310.DOCX")</f>
        <v>https://docs.wto.org/imrd/directdoc.asp?DDFDocuments/v/G/TBTN25/KOR1310.DOCX</v>
      </c>
    </row>
    <row r="138" spans="1:17" ht="90" x14ac:dyDescent="0.25">
      <c r="A138" s="8" t="s">
        <v>454</v>
      </c>
      <c r="B138" s="6" t="s">
        <v>195</v>
      </c>
      <c r="C138" s="7">
        <v>45918</v>
      </c>
      <c r="D138" s="9" t="str">
        <f>HYPERLINK("https://www.epingalert.org/en/Search?viewData= G/TBT/N/KOR/1315"," G/TBT/N/KOR/1315")</f>
        <v xml:space="preserve"> G/TBT/N/KOR/1315</v>
      </c>
      <c r="E138" s="8" t="s">
        <v>584</v>
      </c>
      <c r="F138" s="8" t="s">
        <v>585</v>
      </c>
      <c r="G138" s="8" t="s">
        <v>21</v>
      </c>
      <c r="H138" s="8" t="s">
        <v>98</v>
      </c>
      <c r="I138" s="8" t="s">
        <v>403</v>
      </c>
      <c r="J138" s="8" t="s">
        <v>586</v>
      </c>
      <c r="K138" s="6"/>
      <c r="L138" s="7">
        <v>45938</v>
      </c>
      <c r="M138" s="6" t="s">
        <v>24</v>
      </c>
      <c r="N138" s="8" t="s">
        <v>587</v>
      </c>
      <c r="O138" s="6" t="str">
        <f>HYPERLINK("https://docs.wto.org/imrd/directdoc.asp?DDFDocuments/t/G/TBTN25/KOR1315.DOCX", "https://docs.wto.org/imrd/directdoc.asp?DDFDocuments/t/G/TBTN25/KOR1315.DOCX")</f>
        <v>https://docs.wto.org/imrd/directdoc.asp?DDFDocuments/t/G/TBTN25/KOR1315.DOCX</v>
      </c>
      <c r="P138" s="6" t="str">
        <f>HYPERLINK("https://docs.wto.org/imrd/directdoc.asp?DDFDocuments/u/G/TBTN25/KOR1315.DOCX", "https://docs.wto.org/imrd/directdoc.asp?DDFDocuments/u/G/TBTN25/KOR1315.DOCX")</f>
        <v>https://docs.wto.org/imrd/directdoc.asp?DDFDocuments/u/G/TBTN25/KOR1315.DOCX</v>
      </c>
      <c r="Q138" s="6" t="str">
        <f>HYPERLINK("https://docs.wto.org/imrd/directdoc.asp?DDFDocuments/v/G/TBTN25/KOR1315.DOCX", "https://docs.wto.org/imrd/directdoc.asp?DDFDocuments/v/G/TBTN25/KOR1315.DOCX")</f>
        <v>https://docs.wto.org/imrd/directdoc.asp?DDFDocuments/v/G/TBTN25/KOR1315.DOCX</v>
      </c>
    </row>
    <row r="139" spans="1:17" ht="45" x14ac:dyDescent="0.25">
      <c r="A139" s="8" t="s">
        <v>571</v>
      </c>
      <c r="B139" s="6" t="s">
        <v>220</v>
      </c>
      <c r="C139" s="7">
        <v>45918</v>
      </c>
      <c r="D139" s="9" t="str">
        <f>HYPERLINK("https://www.epingalert.org/en/Search?viewData= G/TBT/N/BDI/643, G/TBT/N/KEN/1859, G/TBT/N/RWA/1250, G/TBT/N/TZA/1396, G/TBT/N/UGA/2206"," G/TBT/N/BDI/643, G/TBT/N/KEN/1859, G/TBT/N/RWA/1250, G/TBT/N/TZA/1396, G/TBT/N/UGA/2206")</f>
        <v xml:space="preserve"> G/TBT/N/BDI/643, G/TBT/N/KEN/1859, G/TBT/N/RWA/1250, G/TBT/N/TZA/1396, G/TBT/N/UGA/2206</v>
      </c>
      <c r="E139" s="8" t="s">
        <v>574</v>
      </c>
      <c r="F139" s="8" t="s">
        <v>575</v>
      </c>
      <c r="G139" s="8" t="s">
        <v>576</v>
      </c>
      <c r="H139" s="8" t="s">
        <v>572</v>
      </c>
      <c r="I139" s="8" t="s">
        <v>150</v>
      </c>
      <c r="J139" s="8" t="s">
        <v>49</v>
      </c>
      <c r="K139" s="6"/>
      <c r="L139" s="7">
        <v>45978</v>
      </c>
      <c r="M139" s="6" t="s">
        <v>24</v>
      </c>
      <c r="N139" s="8" t="s">
        <v>577</v>
      </c>
      <c r="O139" s="6" t="str">
        <f>HYPERLINK("https://docs.wto.org/imrd/directdoc.asp?DDFDocuments/t/G/TBTN25/BDI643.DOCX", "https://docs.wto.org/imrd/directdoc.asp?DDFDocuments/t/G/TBTN25/BDI643.DOCX")</f>
        <v>https://docs.wto.org/imrd/directdoc.asp?DDFDocuments/t/G/TBTN25/BDI643.DOCX</v>
      </c>
      <c r="P139" s="6" t="str">
        <f>HYPERLINK("https://docs.wto.org/imrd/directdoc.asp?DDFDocuments/u/G/TBTN25/BDI643.DOCX", "https://docs.wto.org/imrd/directdoc.asp?DDFDocuments/u/G/TBTN25/BDI643.DOCX")</f>
        <v>https://docs.wto.org/imrd/directdoc.asp?DDFDocuments/u/G/TBTN25/BDI643.DOCX</v>
      </c>
      <c r="Q139" s="6" t="str">
        <f>HYPERLINK("https://docs.wto.org/imrd/directdoc.asp?DDFDocuments/v/G/TBTN25/BDI643.DOCX", "https://docs.wto.org/imrd/directdoc.asp?DDFDocuments/v/G/TBTN25/BDI643.DOCX")</f>
        <v>https://docs.wto.org/imrd/directdoc.asp?DDFDocuments/v/G/TBTN25/BDI643.DOCX</v>
      </c>
    </row>
    <row r="140" spans="1:17" ht="45" x14ac:dyDescent="0.25">
      <c r="A140" s="8" t="s">
        <v>571</v>
      </c>
      <c r="B140" s="6" t="s">
        <v>202</v>
      </c>
      <c r="C140" s="7">
        <v>45918</v>
      </c>
      <c r="D140" s="9" t="str">
        <f>HYPERLINK("https://www.epingalert.org/en/Search?viewData= G/TBT/N/BDI/644, G/TBT/N/KEN/1860, G/TBT/N/RWA/1251, G/TBT/N/TZA/1397, G/TBT/N/UGA/2207"," G/TBT/N/BDI/644, G/TBT/N/KEN/1860, G/TBT/N/RWA/1251, G/TBT/N/TZA/1397, G/TBT/N/UGA/2207")</f>
        <v xml:space="preserve"> G/TBT/N/BDI/644, G/TBT/N/KEN/1860, G/TBT/N/RWA/1251, G/TBT/N/TZA/1397, G/TBT/N/UGA/2207</v>
      </c>
      <c r="E140" s="8" t="s">
        <v>569</v>
      </c>
      <c r="F140" s="8" t="s">
        <v>570</v>
      </c>
      <c r="G140" s="8" t="s">
        <v>21</v>
      </c>
      <c r="H140" s="8" t="s">
        <v>572</v>
      </c>
      <c r="I140" s="8" t="s">
        <v>150</v>
      </c>
      <c r="J140" s="8" t="s">
        <v>49</v>
      </c>
      <c r="K140" s="6"/>
      <c r="L140" s="7">
        <v>45978</v>
      </c>
      <c r="M140" s="6" t="s">
        <v>24</v>
      </c>
      <c r="N140" s="8" t="s">
        <v>573</v>
      </c>
      <c r="O140" s="6" t="str">
        <f>HYPERLINK("https://docs.wto.org/imrd/directdoc.asp?DDFDocuments/t/G/TBTN25/BDI644.DOCX", "https://docs.wto.org/imrd/directdoc.asp?DDFDocuments/t/G/TBTN25/BDI644.DOCX")</f>
        <v>https://docs.wto.org/imrd/directdoc.asp?DDFDocuments/t/G/TBTN25/BDI644.DOCX</v>
      </c>
      <c r="P140" s="6" t="str">
        <f>HYPERLINK("https://docs.wto.org/imrd/directdoc.asp?DDFDocuments/u/G/TBTN25/BDI644.DOCX", "https://docs.wto.org/imrd/directdoc.asp?DDFDocuments/u/G/TBTN25/BDI644.DOCX")</f>
        <v>https://docs.wto.org/imrd/directdoc.asp?DDFDocuments/u/G/TBTN25/BDI644.DOCX</v>
      </c>
      <c r="Q140" s="6" t="str">
        <f>HYPERLINK("https://docs.wto.org/imrd/directdoc.asp?DDFDocuments/v/G/TBTN25/BDI644.DOCX", "https://docs.wto.org/imrd/directdoc.asp?DDFDocuments/v/G/TBTN25/BDI644.DOCX")</f>
        <v>https://docs.wto.org/imrd/directdoc.asp?DDFDocuments/v/G/TBTN25/BDI644.DOCX</v>
      </c>
    </row>
    <row r="141" spans="1:17" ht="45" x14ac:dyDescent="0.25">
      <c r="A141" s="8" t="s">
        <v>571</v>
      </c>
      <c r="B141" s="6" t="s">
        <v>42</v>
      </c>
      <c r="C141" s="7">
        <v>45918</v>
      </c>
      <c r="D141" s="9" t="str">
        <f>HYPERLINK("https://www.epingalert.org/en/Search?viewData= G/TBT/N/BDI/644, G/TBT/N/KEN/1860, G/TBT/N/RWA/1251, G/TBT/N/TZA/1397, G/TBT/N/UGA/2207"," G/TBT/N/BDI/644, G/TBT/N/KEN/1860, G/TBT/N/RWA/1251, G/TBT/N/TZA/1397, G/TBT/N/UGA/2207")</f>
        <v xml:space="preserve"> G/TBT/N/BDI/644, G/TBT/N/KEN/1860, G/TBT/N/RWA/1251, G/TBT/N/TZA/1397, G/TBT/N/UGA/2207</v>
      </c>
      <c r="E141" s="8" t="s">
        <v>569</v>
      </c>
      <c r="F141" s="8" t="s">
        <v>570</v>
      </c>
      <c r="G141" s="8" t="s">
        <v>21</v>
      </c>
      <c r="H141" s="8" t="s">
        <v>572</v>
      </c>
      <c r="I141" s="8" t="s">
        <v>150</v>
      </c>
      <c r="J141" s="8" t="s">
        <v>49</v>
      </c>
      <c r="K141" s="6"/>
      <c r="L141" s="7">
        <v>45978</v>
      </c>
      <c r="M141" s="6" t="s">
        <v>24</v>
      </c>
      <c r="N141" s="8" t="s">
        <v>573</v>
      </c>
      <c r="O141" s="6" t="str">
        <f>HYPERLINK("https://docs.wto.org/imrd/directdoc.asp?DDFDocuments/t/G/TBTN25/BDI644.DOCX", "https://docs.wto.org/imrd/directdoc.asp?DDFDocuments/t/G/TBTN25/BDI644.DOCX")</f>
        <v>https://docs.wto.org/imrd/directdoc.asp?DDFDocuments/t/G/TBTN25/BDI644.DOCX</v>
      </c>
      <c r="P141" s="6" t="str">
        <f>HYPERLINK("https://docs.wto.org/imrd/directdoc.asp?DDFDocuments/u/G/TBTN25/BDI644.DOCX", "https://docs.wto.org/imrd/directdoc.asp?DDFDocuments/u/G/TBTN25/BDI644.DOCX")</f>
        <v>https://docs.wto.org/imrd/directdoc.asp?DDFDocuments/u/G/TBTN25/BDI644.DOCX</v>
      </c>
      <c r="Q141" s="6" t="str">
        <f>HYPERLINK("https://docs.wto.org/imrd/directdoc.asp?DDFDocuments/v/G/TBTN25/BDI644.DOCX", "https://docs.wto.org/imrd/directdoc.asp?DDFDocuments/v/G/TBTN25/BDI644.DOCX")</f>
        <v>https://docs.wto.org/imrd/directdoc.asp?DDFDocuments/v/G/TBTN25/BDI644.DOCX</v>
      </c>
    </row>
    <row r="142" spans="1:17" ht="60" x14ac:dyDescent="0.25">
      <c r="A142" s="8" t="s">
        <v>590</v>
      </c>
      <c r="B142" s="6" t="s">
        <v>195</v>
      </c>
      <c r="C142" s="7">
        <v>45918</v>
      </c>
      <c r="D142" s="9" t="str">
        <f>HYPERLINK("https://www.epingalert.org/en/Search?viewData= G/TBT/N/KOR/1314"," G/TBT/N/KOR/1314")</f>
        <v xml:space="preserve"> G/TBT/N/KOR/1314</v>
      </c>
      <c r="E142" s="8" t="s">
        <v>588</v>
      </c>
      <c r="F142" s="8" t="s">
        <v>589</v>
      </c>
      <c r="G142" s="8" t="s">
        <v>591</v>
      </c>
      <c r="H142" s="8" t="s">
        <v>592</v>
      </c>
      <c r="I142" s="8" t="s">
        <v>32</v>
      </c>
      <c r="J142" s="8" t="s">
        <v>530</v>
      </c>
      <c r="K142" s="6"/>
      <c r="L142" s="7">
        <v>45978</v>
      </c>
      <c r="M142" s="6" t="s">
        <v>24</v>
      </c>
      <c r="N142" s="8" t="s">
        <v>593</v>
      </c>
      <c r="O142" s="6" t="str">
        <f>HYPERLINK("https://docs.wto.org/imrd/directdoc.asp?DDFDocuments/t/G/TBTN25/KOR1314.DOCX", "https://docs.wto.org/imrd/directdoc.asp?DDFDocuments/t/G/TBTN25/KOR1314.DOCX")</f>
        <v>https://docs.wto.org/imrd/directdoc.asp?DDFDocuments/t/G/TBTN25/KOR1314.DOCX</v>
      </c>
      <c r="P142" s="6" t="str">
        <f>HYPERLINK("https://docs.wto.org/imrd/directdoc.asp?DDFDocuments/u/G/TBTN25/KOR1314.DOCX", "https://docs.wto.org/imrd/directdoc.asp?DDFDocuments/u/G/TBTN25/KOR1314.DOCX")</f>
        <v>https://docs.wto.org/imrd/directdoc.asp?DDFDocuments/u/G/TBTN25/KOR1314.DOCX</v>
      </c>
      <c r="Q142" s="6" t="str">
        <f>HYPERLINK("https://docs.wto.org/imrd/directdoc.asp?DDFDocuments/v/G/TBTN25/KOR1314.DOCX", "https://docs.wto.org/imrd/directdoc.asp?DDFDocuments/v/G/TBTN25/KOR1314.DOCX")</f>
        <v>https://docs.wto.org/imrd/directdoc.asp?DDFDocuments/v/G/TBTN25/KOR1314.DOCX</v>
      </c>
    </row>
    <row r="143" spans="1:17" ht="45" x14ac:dyDescent="0.25">
      <c r="A143" s="8" t="s">
        <v>571</v>
      </c>
      <c r="B143" s="6" t="s">
        <v>220</v>
      </c>
      <c r="C143" s="7">
        <v>45918</v>
      </c>
      <c r="D143" s="9" t="str">
        <f>HYPERLINK("https://www.epingalert.org/en/Search?viewData= G/TBT/N/BDI/644, G/TBT/N/KEN/1860, G/TBT/N/RWA/1251, G/TBT/N/TZA/1397, G/TBT/N/UGA/2207"," G/TBT/N/BDI/644, G/TBT/N/KEN/1860, G/TBT/N/RWA/1251, G/TBT/N/TZA/1397, G/TBT/N/UGA/2207")</f>
        <v xml:space="preserve"> G/TBT/N/BDI/644, G/TBT/N/KEN/1860, G/TBT/N/RWA/1251, G/TBT/N/TZA/1397, G/TBT/N/UGA/2207</v>
      </c>
      <c r="E143" s="8" t="s">
        <v>569</v>
      </c>
      <c r="F143" s="8" t="s">
        <v>570</v>
      </c>
      <c r="G143" s="8" t="s">
        <v>21</v>
      </c>
      <c r="H143" s="8" t="s">
        <v>572</v>
      </c>
      <c r="I143" s="8" t="s">
        <v>150</v>
      </c>
      <c r="J143" s="8" t="s">
        <v>49</v>
      </c>
      <c r="K143" s="6"/>
      <c r="L143" s="7">
        <v>45978</v>
      </c>
      <c r="M143" s="6" t="s">
        <v>24</v>
      </c>
      <c r="N143" s="8" t="s">
        <v>573</v>
      </c>
      <c r="O143" s="6" t="str">
        <f>HYPERLINK("https://docs.wto.org/imrd/directdoc.asp?DDFDocuments/t/G/TBTN25/BDI644.DOCX", "https://docs.wto.org/imrd/directdoc.asp?DDFDocuments/t/G/TBTN25/BDI644.DOCX")</f>
        <v>https://docs.wto.org/imrd/directdoc.asp?DDFDocuments/t/G/TBTN25/BDI644.DOCX</v>
      </c>
      <c r="P143" s="6" t="str">
        <f>HYPERLINK("https://docs.wto.org/imrd/directdoc.asp?DDFDocuments/u/G/TBTN25/BDI644.DOCX", "https://docs.wto.org/imrd/directdoc.asp?DDFDocuments/u/G/TBTN25/BDI644.DOCX")</f>
        <v>https://docs.wto.org/imrd/directdoc.asp?DDFDocuments/u/G/TBTN25/BDI644.DOCX</v>
      </c>
      <c r="Q143" s="6" t="str">
        <f>HYPERLINK("https://docs.wto.org/imrd/directdoc.asp?DDFDocuments/v/G/TBTN25/BDI644.DOCX", "https://docs.wto.org/imrd/directdoc.asp?DDFDocuments/v/G/TBTN25/BDI644.DOCX")</f>
        <v>https://docs.wto.org/imrd/directdoc.asp?DDFDocuments/v/G/TBTN25/BDI644.DOCX</v>
      </c>
    </row>
    <row r="144" spans="1:17" ht="60" x14ac:dyDescent="0.25">
      <c r="A144" s="8" t="s">
        <v>596</v>
      </c>
      <c r="B144" s="6" t="s">
        <v>195</v>
      </c>
      <c r="C144" s="7">
        <v>45918</v>
      </c>
      <c r="D144" s="9" t="str">
        <f>HYPERLINK("https://www.epingalert.org/en/Search?viewData= G/TBT/N/KOR/1313"," G/TBT/N/KOR/1313")</f>
        <v xml:space="preserve"> G/TBT/N/KOR/1313</v>
      </c>
      <c r="E144" s="8" t="s">
        <v>594</v>
      </c>
      <c r="F144" s="8" t="s">
        <v>595</v>
      </c>
      <c r="G144" s="8" t="s">
        <v>581</v>
      </c>
      <c r="H144" s="8" t="s">
        <v>582</v>
      </c>
      <c r="I144" s="8" t="s">
        <v>40</v>
      </c>
      <c r="J144" s="8" t="s">
        <v>530</v>
      </c>
      <c r="K144" s="6"/>
      <c r="L144" s="7">
        <v>45978</v>
      </c>
      <c r="M144" s="6" t="s">
        <v>24</v>
      </c>
      <c r="N144" s="8" t="s">
        <v>597</v>
      </c>
      <c r="O144" s="6" t="str">
        <f>HYPERLINK("https://docs.wto.org/imrd/directdoc.asp?DDFDocuments/t/G/TBTN25/KOR1313.DOCX", "https://docs.wto.org/imrd/directdoc.asp?DDFDocuments/t/G/TBTN25/KOR1313.DOCX")</f>
        <v>https://docs.wto.org/imrd/directdoc.asp?DDFDocuments/t/G/TBTN25/KOR1313.DOCX</v>
      </c>
      <c r="P144" s="6" t="str">
        <f>HYPERLINK("https://docs.wto.org/imrd/directdoc.asp?DDFDocuments/u/G/TBTN25/KOR1313.DOCX", "https://docs.wto.org/imrd/directdoc.asp?DDFDocuments/u/G/TBTN25/KOR1313.DOCX")</f>
        <v>https://docs.wto.org/imrd/directdoc.asp?DDFDocuments/u/G/TBTN25/KOR1313.DOCX</v>
      </c>
      <c r="Q144" s="6" t="str">
        <f>HYPERLINK("https://docs.wto.org/imrd/directdoc.asp?DDFDocuments/v/G/TBTN25/KOR1313.DOCX", "https://docs.wto.org/imrd/directdoc.asp?DDFDocuments/v/G/TBTN25/KOR1313.DOCX")</f>
        <v>https://docs.wto.org/imrd/directdoc.asp?DDFDocuments/v/G/TBTN25/KOR1313.DOCX</v>
      </c>
    </row>
    <row r="145" spans="1:17" ht="45" x14ac:dyDescent="0.25">
      <c r="A145" s="8" t="s">
        <v>571</v>
      </c>
      <c r="B145" s="6" t="s">
        <v>202</v>
      </c>
      <c r="C145" s="7">
        <v>45918</v>
      </c>
      <c r="D145" s="9" t="str">
        <f>HYPERLINK("https://www.epingalert.org/en/Search?viewData= G/TBT/N/BDI/643, G/TBT/N/KEN/1859, G/TBT/N/RWA/1250, G/TBT/N/TZA/1396, G/TBT/N/UGA/2206"," G/TBT/N/BDI/643, G/TBT/N/KEN/1859, G/TBT/N/RWA/1250, G/TBT/N/TZA/1396, G/TBT/N/UGA/2206")</f>
        <v xml:space="preserve"> G/TBT/N/BDI/643, G/TBT/N/KEN/1859, G/TBT/N/RWA/1250, G/TBT/N/TZA/1396, G/TBT/N/UGA/2206</v>
      </c>
      <c r="E145" s="8" t="s">
        <v>574</v>
      </c>
      <c r="F145" s="8" t="s">
        <v>575</v>
      </c>
      <c r="G145" s="8" t="s">
        <v>576</v>
      </c>
      <c r="H145" s="8" t="s">
        <v>572</v>
      </c>
      <c r="I145" s="8" t="s">
        <v>150</v>
      </c>
      <c r="J145" s="8" t="s">
        <v>49</v>
      </c>
      <c r="K145" s="6"/>
      <c r="L145" s="7">
        <v>45978</v>
      </c>
      <c r="M145" s="6" t="s">
        <v>24</v>
      </c>
      <c r="N145" s="8" t="s">
        <v>577</v>
      </c>
      <c r="O145" s="6" t="str">
        <f>HYPERLINK("https://docs.wto.org/imrd/directdoc.asp?DDFDocuments/t/G/TBTN25/BDI643.DOCX", "https://docs.wto.org/imrd/directdoc.asp?DDFDocuments/t/G/TBTN25/BDI643.DOCX")</f>
        <v>https://docs.wto.org/imrd/directdoc.asp?DDFDocuments/t/G/TBTN25/BDI643.DOCX</v>
      </c>
      <c r="P145" s="6" t="str">
        <f>HYPERLINK("https://docs.wto.org/imrd/directdoc.asp?DDFDocuments/u/G/TBTN25/BDI643.DOCX", "https://docs.wto.org/imrd/directdoc.asp?DDFDocuments/u/G/TBTN25/BDI643.DOCX")</f>
        <v>https://docs.wto.org/imrd/directdoc.asp?DDFDocuments/u/G/TBTN25/BDI643.DOCX</v>
      </c>
      <c r="Q145" s="6" t="str">
        <f>HYPERLINK("https://docs.wto.org/imrd/directdoc.asp?DDFDocuments/v/G/TBTN25/BDI643.DOCX", "https://docs.wto.org/imrd/directdoc.asp?DDFDocuments/v/G/TBTN25/BDI643.DOCX")</f>
        <v>https://docs.wto.org/imrd/directdoc.asp?DDFDocuments/v/G/TBTN25/BDI643.DOCX</v>
      </c>
    </row>
    <row r="146" spans="1:17" ht="45" x14ac:dyDescent="0.25">
      <c r="A146" s="8" t="s">
        <v>571</v>
      </c>
      <c r="B146" s="6" t="s">
        <v>145</v>
      </c>
      <c r="C146" s="7">
        <v>45918</v>
      </c>
      <c r="D146" s="9" t="str">
        <f>HYPERLINK("https://www.epingalert.org/en/Search?viewData= G/TBT/N/BDI/644, G/TBT/N/KEN/1860, G/TBT/N/RWA/1251, G/TBT/N/TZA/1397, G/TBT/N/UGA/2207"," G/TBT/N/BDI/644, G/TBT/N/KEN/1860, G/TBT/N/RWA/1251, G/TBT/N/TZA/1397, G/TBT/N/UGA/2207")</f>
        <v xml:space="preserve"> G/TBT/N/BDI/644, G/TBT/N/KEN/1860, G/TBT/N/RWA/1251, G/TBT/N/TZA/1397, G/TBT/N/UGA/2207</v>
      </c>
      <c r="E146" s="8" t="s">
        <v>569</v>
      </c>
      <c r="F146" s="8" t="s">
        <v>570</v>
      </c>
      <c r="G146" s="8" t="s">
        <v>21</v>
      </c>
      <c r="H146" s="8" t="s">
        <v>572</v>
      </c>
      <c r="I146" s="8" t="s">
        <v>150</v>
      </c>
      <c r="J146" s="8" t="s">
        <v>49</v>
      </c>
      <c r="K146" s="6"/>
      <c r="L146" s="7">
        <v>45978</v>
      </c>
      <c r="M146" s="6" t="s">
        <v>24</v>
      </c>
      <c r="N146" s="8" t="s">
        <v>573</v>
      </c>
      <c r="O146" s="6" t="str">
        <f>HYPERLINK("https://docs.wto.org/imrd/directdoc.asp?DDFDocuments/t/G/TBTN25/BDI644.DOCX", "https://docs.wto.org/imrd/directdoc.asp?DDFDocuments/t/G/TBTN25/BDI644.DOCX")</f>
        <v>https://docs.wto.org/imrd/directdoc.asp?DDFDocuments/t/G/TBTN25/BDI644.DOCX</v>
      </c>
      <c r="P146" s="6" t="str">
        <f>HYPERLINK("https://docs.wto.org/imrd/directdoc.asp?DDFDocuments/u/G/TBTN25/BDI644.DOCX", "https://docs.wto.org/imrd/directdoc.asp?DDFDocuments/u/G/TBTN25/BDI644.DOCX")</f>
        <v>https://docs.wto.org/imrd/directdoc.asp?DDFDocuments/u/G/TBTN25/BDI644.DOCX</v>
      </c>
      <c r="Q146" s="6" t="str">
        <f>HYPERLINK("https://docs.wto.org/imrd/directdoc.asp?DDFDocuments/v/G/TBTN25/BDI644.DOCX", "https://docs.wto.org/imrd/directdoc.asp?DDFDocuments/v/G/TBTN25/BDI644.DOCX")</f>
        <v>https://docs.wto.org/imrd/directdoc.asp?DDFDocuments/v/G/TBTN25/BDI644.DOCX</v>
      </c>
    </row>
    <row r="147" spans="1:17" ht="45" x14ac:dyDescent="0.25">
      <c r="A147" s="8" t="s">
        <v>571</v>
      </c>
      <c r="B147" s="6" t="s">
        <v>42</v>
      </c>
      <c r="C147" s="7">
        <v>45918</v>
      </c>
      <c r="D147" s="9" t="str">
        <f>HYPERLINK("https://www.epingalert.org/en/Search?viewData= G/TBT/N/BDI/643, G/TBT/N/KEN/1859, G/TBT/N/RWA/1250, G/TBT/N/TZA/1396, G/TBT/N/UGA/2206"," G/TBT/N/BDI/643, G/TBT/N/KEN/1859, G/TBT/N/RWA/1250, G/TBT/N/TZA/1396, G/TBT/N/UGA/2206")</f>
        <v xml:space="preserve"> G/TBT/N/BDI/643, G/TBT/N/KEN/1859, G/TBT/N/RWA/1250, G/TBT/N/TZA/1396, G/TBT/N/UGA/2206</v>
      </c>
      <c r="E147" s="8" t="s">
        <v>574</v>
      </c>
      <c r="F147" s="8" t="s">
        <v>575</v>
      </c>
      <c r="G147" s="8" t="s">
        <v>576</v>
      </c>
      <c r="H147" s="8" t="s">
        <v>572</v>
      </c>
      <c r="I147" s="8" t="s">
        <v>150</v>
      </c>
      <c r="J147" s="8" t="s">
        <v>49</v>
      </c>
      <c r="K147" s="6"/>
      <c r="L147" s="7">
        <v>45978</v>
      </c>
      <c r="M147" s="6" t="s">
        <v>24</v>
      </c>
      <c r="N147" s="8" t="s">
        <v>577</v>
      </c>
      <c r="O147" s="6" t="str">
        <f>HYPERLINK("https://docs.wto.org/imrd/directdoc.asp?DDFDocuments/t/G/TBTN25/BDI643.DOCX", "https://docs.wto.org/imrd/directdoc.asp?DDFDocuments/t/G/TBTN25/BDI643.DOCX")</f>
        <v>https://docs.wto.org/imrd/directdoc.asp?DDFDocuments/t/G/TBTN25/BDI643.DOCX</v>
      </c>
      <c r="P147" s="6" t="str">
        <f>HYPERLINK("https://docs.wto.org/imrd/directdoc.asp?DDFDocuments/u/G/TBTN25/BDI643.DOCX", "https://docs.wto.org/imrd/directdoc.asp?DDFDocuments/u/G/TBTN25/BDI643.DOCX")</f>
        <v>https://docs.wto.org/imrd/directdoc.asp?DDFDocuments/u/G/TBTN25/BDI643.DOCX</v>
      </c>
      <c r="Q147" s="6" t="str">
        <f>HYPERLINK("https://docs.wto.org/imrd/directdoc.asp?DDFDocuments/v/G/TBTN25/BDI643.DOCX", "https://docs.wto.org/imrd/directdoc.asp?DDFDocuments/v/G/TBTN25/BDI643.DOCX")</f>
        <v>https://docs.wto.org/imrd/directdoc.asp?DDFDocuments/v/G/TBTN25/BDI643.DOCX</v>
      </c>
    </row>
    <row r="148" spans="1:17" ht="45" x14ac:dyDescent="0.25">
      <c r="A148" s="8" t="s">
        <v>571</v>
      </c>
      <c r="B148" s="6" t="s">
        <v>172</v>
      </c>
      <c r="C148" s="7">
        <v>45918</v>
      </c>
      <c r="D148" s="9" t="str">
        <f>HYPERLINK("https://www.epingalert.org/en/Search?viewData= G/TBT/N/BDI/643, G/TBT/N/KEN/1859, G/TBT/N/RWA/1250, G/TBT/N/TZA/1396, G/TBT/N/UGA/2206"," G/TBT/N/BDI/643, G/TBT/N/KEN/1859, G/TBT/N/RWA/1250, G/TBT/N/TZA/1396, G/TBT/N/UGA/2206")</f>
        <v xml:space="preserve"> G/TBT/N/BDI/643, G/TBT/N/KEN/1859, G/TBT/N/RWA/1250, G/TBT/N/TZA/1396, G/TBT/N/UGA/2206</v>
      </c>
      <c r="E148" s="8" t="s">
        <v>574</v>
      </c>
      <c r="F148" s="8" t="s">
        <v>575</v>
      </c>
      <c r="G148" s="8" t="s">
        <v>576</v>
      </c>
      <c r="H148" s="8" t="s">
        <v>572</v>
      </c>
      <c r="I148" s="8" t="s">
        <v>150</v>
      </c>
      <c r="J148" s="8" t="s">
        <v>49</v>
      </c>
      <c r="K148" s="6"/>
      <c r="L148" s="7">
        <v>45978</v>
      </c>
      <c r="M148" s="6" t="s">
        <v>24</v>
      </c>
      <c r="N148" s="8" t="s">
        <v>577</v>
      </c>
      <c r="O148" s="6" t="str">
        <f>HYPERLINK("https://docs.wto.org/imrd/directdoc.asp?DDFDocuments/t/G/TBTN25/BDI643.DOCX", "https://docs.wto.org/imrd/directdoc.asp?DDFDocuments/t/G/TBTN25/BDI643.DOCX")</f>
        <v>https://docs.wto.org/imrd/directdoc.asp?DDFDocuments/t/G/TBTN25/BDI643.DOCX</v>
      </c>
      <c r="P148" s="6" t="str">
        <f>HYPERLINK("https://docs.wto.org/imrd/directdoc.asp?DDFDocuments/u/G/TBTN25/BDI643.DOCX", "https://docs.wto.org/imrd/directdoc.asp?DDFDocuments/u/G/TBTN25/BDI643.DOCX")</f>
        <v>https://docs.wto.org/imrd/directdoc.asp?DDFDocuments/u/G/TBTN25/BDI643.DOCX</v>
      </c>
      <c r="Q148" s="6" t="str">
        <f>HYPERLINK("https://docs.wto.org/imrd/directdoc.asp?DDFDocuments/v/G/TBTN25/BDI643.DOCX", "https://docs.wto.org/imrd/directdoc.asp?DDFDocuments/v/G/TBTN25/BDI643.DOCX")</f>
        <v>https://docs.wto.org/imrd/directdoc.asp?DDFDocuments/v/G/TBTN25/BDI643.DOCX</v>
      </c>
    </row>
    <row r="149" spans="1:17" ht="45" x14ac:dyDescent="0.25">
      <c r="A149" s="8" t="s">
        <v>600</v>
      </c>
      <c r="B149" s="6" t="s">
        <v>195</v>
      </c>
      <c r="C149" s="7">
        <v>45918</v>
      </c>
      <c r="D149" s="9" t="str">
        <f>HYPERLINK("https://www.epingalert.org/en/Search?viewData= G/TBT/N/KOR/1311"," G/TBT/N/KOR/1311")</f>
        <v xml:space="preserve"> G/TBT/N/KOR/1311</v>
      </c>
      <c r="E149" s="8" t="s">
        <v>598</v>
      </c>
      <c r="F149" s="8" t="s">
        <v>599</v>
      </c>
      <c r="G149" s="8" t="s">
        <v>21</v>
      </c>
      <c r="H149" s="8" t="s">
        <v>529</v>
      </c>
      <c r="I149" s="8" t="s">
        <v>601</v>
      </c>
      <c r="J149" s="8" t="s">
        <v>530</v>
      </c>
      <c r="K149" s="6"/>
      <c r="L149" s="7">
        <v>45938</v>
      </c>
      <c r="M149" s="6" t="s">
        <v>24</v>
      </c>
      <c r="N149" s="8" t="s">
        <v>602</v>
      </c>
      <c r="O149" s="6" t="str">
        <f>HYPERLINK("https://docs.wto.org/imrd/directdoc.asp?DDFDocuments/t/G/TBTN25/KOR1311.DOCX", "https://docs.wto.org/imrd/directdoc.asp?DDFDocuments/t/G/TBTN25/KOR1311.DOCX")</f>
        <v>https://docs.wto.org/imrd/directdoc.asp?DDFDocuments/t/G/TBTN25/KOR1311.DOCX</v>
      </c>
      <c r="P149" s="6" t="str">
        <f>HYPERLINK("https://docs.wto.org/imrd/directdoc.asp?DDFDocuments/u/G/TBTN25/KOR1311.DOCX", "https://docs.wto.org/imrd/directdoc.asp?DDFDocuments/u/G/TBTN25/KOR1311.DOCX")</f>
        <v>https://docs.wto.org/imrd/directdoc.asp?DDFDocuments/u/G/TBTN25/KOR1311.DOCX</v>
      </c>
      <c r="Q149" s="6" t="str">
        <f>HYPERLINK("https://docs.wto.org/imrd/directdoc.asp?DDFDocuments/v/G/TBTN25/KOR1311.DOCX", "https://docs.wto.org/imrd/directdoc.asp?DDFDocuments/v/G/TBTN25/KOR1311.DOCX")</f>
        <v>https://docs.wto.org/imrd/directdoc.asp?DDFDocuments/v/G/TBTN25/KOR1311.DOCX</v>
      </c>
    </row>
    <row r="150" spans="1:17" ht="60" x14ac:dyDescent="0.25">
      <c r="A150" s="8" t="s">
        <v>605</v>
      </c>
      <c r="B150" s="6" t="s">
        <v>195</v>
      </c>
      <c r="C150" s="7">
        <v>45918</v>
      </c>
      <c r="D150" s="9" t="str">
        <f>HYPERLINK("https://www.epingalert.org/en/Search?viewData= G/TBT/N/KOR/1312"," G/TBT/N/KOR/1312")</f>
        <v xml:space="preserve"> G/TBT/N/KOR/1312</v>
      </c>
      <c r="E150" s="8" t="s">
        <v>603</v>
      </c>
      <c r="F150" s="8" t="s">
        <v>604</v>
      </c>
      <c r="G150" s="8" t="s">
        <v>606</v>
      </c>
      <c r="H150" s="8" t="s">
        <v>592</v>
      </c>
      <c r="I150" s="8" t="s">
        <v>208</v>
      </c>
      <c r="J150" s="8" t="s">
        <v>530</v>
      </c>
      <c r="K150" s="6"/>
      <c r="L150" s="7">
        <v>45978</v>
      </c>
      <c r="M150" s="6" t="s">
        <v>24</v>
      </c>
      <c r="N150" s="8" t="s">
        <v>607</v>
      </c>
      <c r="O150" s="6" t="str">
        <f>HYPERLINK("https://docs.wto.org/imrd/directdoc.asp?DDFDocuments/t/G/TBTN25/KOR1312.DOCX", "https://docs.wto.org/imrd/directdoc.asp?DDFDocuments/t/G/TBTN25/KOR1312.DOCX")</f>
        <v>https://docs.wto.org/imrd/directdoc.asp?DDFDocuments/t/G/TBTN25/KOR1312.DOCX</v>
      </c>
      <c r="P150" s="6" t="str">
        <f>HYPERLINK("https://docs.wto.org/imrd/directdoc.asp?DDFDocuments/u/G/TBTN25/KOR1312.DOCX", "https://docs.wto.org/imrd/directdoc.asp?DDFDocuments/u/G/TBTN25/KOR1312.DOCX")</f>
        <v>https://docs.wto.org/imrd/directdoc.asp?DDFDocuments/u/G/TBTN25/KOR1312.DOCX</v>
      </c>
      <c r="Q150" s="6" t="str">
        <f>HYPERLINK("https://docs.wto.org/imrd/directdoc.asp?DDFDocuments/v/G/TBTN25/KOR1312.DOCX", "https://docs.wto.org/imrd/directdoc.asp?DDFDocuments/v/G/TBTN25/KOR1312.DOCX")</f>
        <v>https://docs.wto.org/imrd/directdoc.asp?DDFDocuments/v/G/TBTN25/KOR1312.DOCX</v>
      </c>
    </row>
    <row r="151" spans="1:17" ht="195" x14ac:dyDescent="0.25">
      <c r="A151" s="8" t="s">
        <v>610</v>
      </c>
      <c r="B151" s="6" t="s">
        <v>195</v>
      </c>
      <c r="C151" s="7">
        <v>45918</v>
      </c>
      <c r="D151" s="9" t="str">
        <f>HYPERLINK("https://www.epingalert.org/en/Search?viewData= G/TBT/N/KOR/1309"," G/TBT/N/KOR/1309")</f>
        <v xml:space="preserve"> G/TBT/N/KOR/1309</v>
      </c>
      <c r="E151" s="8" t="s">
        <v>608</v>
      </c>
      <c r="F151" s="8" t="s">
        <v>609</v>
      </c>
      <c r="G151" s="8" t="s">
        <v>38</v>
      </c>
      <c r="H151" s="8" t="s">
        <v>529</v>
      </c>
      <c r="I151" s="8" t="s">
        <v>32</v>
      </c>
      <c r="J151" s="8" t="s">
        <v>21</v>
      </c>
      <c r="K151" s="6"/>
      <c r="L151" s="7">
        <v>45978</v>
      </c>
      <c r="M151" s="6" t="s">
        <v>24</v>
      </c>
      <c r="N151" s="8" t="s">
        <v>611</v>
      </c>
      <c r="O151" s="6" t="str">
        <f>HYPERLINK("https://docs.wto.org/imrd/directdoc.asp?DDFDocuments/t/G/TBTN25/KOR1309.DOCX", "https://docs.wto.org/imrd/directdoc.asp?DDFDocuments/t/G/TBTN25/KOR1309.DOCX")</f>
        <v>https://docs.wto.org/imrd/directdoc.asp?DDFDocuments/t/G/TBTN25/KOR1309.DOCX</v>
      </c>
      <c r="P151" s="6" t="str">
        <f>HYPERLINK("https://docs.wto.org/imrd/directdoc.asp?DDFDocuments/u/G/TBTN25/KOR1309.DOCX", "https://docs.wto.org/imrd/directdoc.asp?DDFDocuments/u/G/TBTN25/KOR1309.DOCX")</f>
        <v>https://docs.wto.org/imrd/directdoc.asp?DDFDocuments/u/G/TBTN25/KOR1309.DOCX</v>
      </c>
      <c r="Q151" s="6" t="str">
        <f>HYPERLINK("https://docs.wto.org/imrd/directdoc.asp?DDFDocuments/v/G/TBTN25/KOR1309.DOCX", "https://docs.wto.org/imrd/directdoc.asp?DDFDocuments/v/G/TBTN25/KOR1309.DOCX")</f>
        <v>https://docs.wto.org/imrd/directdoc.asp?DDFDocuments/v/G/TBTN25/KOR1309.DOCX</v>
      </c>
    </row>
    <row r="152" spans="1:17" ht="75" x14ac:dyDescent="0.25">
      <c r="A152" s="8" t="s">
        <v>614</v>
      </c>
      <c r="B152" s="6" t="s">
        <v>34</v>
      </c>
      <c r="C152" s="7">
        <v>45917</v>
      </c>
      <c r="D152" s="9" t="str">
        <f>HYPERLINK("https://www.epingalert.org/en/Search?viewData= G/TBT/N/CHN/2122"," G/TBT/N/CHN/2122")</f>
        <v xml:space="preserve"> G/TBT/N/CHN/2122</v>
      </c>
      <c r="E152" s="8" t="s">
        <v>612</v>
      </c>
      <c r="F152" s="8" t="s">
        <v>613</v>
      </c>
      <c r="G152" s="8" t="s">
        <v>615</v>
      </c>
      <c r="H152" s="8" t="s">
        <v>616</v>
      </c>
      <c r="I152" s="8" t="s">
        <v>617</v>
      </c>
      <c r="J152" s="8" t="s">
        <v>21</v>
      </c>
      <c r="K152" s="6"/>
      <c r="L152" s="7">
        <v>45977</v>
      </c>
      <c r="M152" s="6" t="s">
        <v>24</v>
      </c>
      <c r="N152" s="8" t="s">
        <v>618</v>
      </c>
      <c r="O152" s="6" t="str">
        <f>HYPERLINK("https://docs.wto.org/imrd/directdoc.asp?DDFDocuments/t/G/TBTN25/CHN2122.DOCX", "https://docs.wto.org/imrd/directdoc.asp?DDFDocuments/t/G/TBTN25/CHN2122.DOCX")</f>
        <v>https://docs.wto.org/imrd/directdoc.asp?DDFDocuments/t/G/TBTN25/CHN2122.DOCX</v>
      </c>
      <c r="P152" s="6" t="str">
        <f>HYPERLINK("https://docs.wto.org/imrd/directdoc.asp?DDFDocuments/u/G/TBTN25/CHN2122.DOCX", "https://docs.wto.org/imrd/directdoc.asp?DDFDocuments/u/G/TBTN25/CHN2122.DOCX")</f>
        <v>https://docs.wto.org/imrd/directdoc.asp?DDFDocuments/u/G/TBTN25/CHN2122.DOCX</v>
      </c>
      <c r="Q152" s="6" t="str">
        <f>HYPERLINK("https://docs.wto.org/imrd/directdoc.asp?DDFDocuments/v/G/TBTN25/CHN2122.DOCX", "https://docs.wto.org/imrd/directdoc.asp?DDFDocuments/v/G/TBTN25/CHN2122.DOCX")</f>
        <v>https://docs.wto.org/imrd/directdoc.asp?DDFDocuments/v/G/TBTN25/CHN2122.DOCX</v>
      </c>
    </row>
    <row r="153" spans="1:17" ht="45" x14ac:dyDescent="0.25">
      <c r="A153" s="8" t="s">
        <v>571</v>
      </c>
      <c r="B153" s="6" t="s">
        <v>202</v>
      </c>
      <c r="C153" s="7">
        <v>45917</v>
      </c>
      <c r="D153" s="9" t="str">
        <f>HYPERLINK("https://www.epingalert.org/en/Search?viewData= G/TBT/N/BDI/642, G/TBT/N/KEN/1858, G/TBT/N/RWA/1249, G/TBT/N/TZA/1395, G/TBT/N/UGA/2205"," G/TBT/N/BDI/642, G/TBT/N/KEN/1858, G/TBT/N/RWA/1249, G/TBT/N/TZA/1395, G/TBT/N/UGA/2205")</f>
        <v xml:space="preserve"> G/TBT/N/BDI/642, G/TBT/N/KEN/1858, G/TBT/N/RWA/1249, G/TBT/N/TZA/1395, G/TBT/N/UGA/2205</v>
      </c>
      <c r="E153" s="8" t="s">
        <v>619</v>
      </c>
      <c r="F153" s="8" t="s">
        <v>620</v>
      </c>
      <c r="G153" s="8" t="s">
        <v>621</v>
      </c>
      <c r="H153" s="8" t="s">
        <v>572</v>
      </c>
      <c r="I153" s="8" t="s">
        <v>150</v>
      </c>
      <c r="J153" s="8" t="s">
        <v>49</v>
      </c>
      <c r="K153" s="6"/>
      <c r="L153" s="7">
        <v>45977</v>
      </c>
      <c r="M153" s="6" t="s">
        <v>24</v>
      </c>
      <c r="N153" s="8" t="s">
        <v>622</v>
      </c>
      <c r="O153" s="6" t="str">
        <f>HYPERLINK("https://docs.wto.org/imrd/directdoc.asp?DDFDocuments/t/G/TBTN25/BDI642.DOCX", "https://docs.wto.org/imrd/directdoc.asp?DDFDocuments/t/G/TBTN25/BDI642.DOCX")</f>
        <v>https://docs.wto.org/imrd/directdoc.asp?DDFDocuments/t/G/TBTN25/BDI642.DOCX</v>
      </c>
      <c r="P153" s="6" t="str">
        <f>HYPERLINK("https://docs.wto.org/imrd/directdoc.asp?DDFDocuments/u/G/TBTN25/BDI642.DOCX", "https://docs.wto.org/imrd/directdoc.asp?DDFDocuments/u/G/TBTN25/BDI642.DOCX")</f>
        <v>https://docs.wto.org/imrd/directdoc.asp?DDFDocuments/u/G/TBTN25/BDI642.DOCX</v>
      </c>
      <c r="Q153" s="6" t="str">
        <f>HYPERLINK("https://docs.wto.org/imrd/directdoc.asp?DDFDocuments/v/G/TBTN25/BDI642.DOCX", "https://docs.wto.org/imrd/directdoc.asp?DDFDocuments/v/G/TBTN25/BDI642.DOCX")</f>
        <v>https://docs.wto.org/imrd/directdoc.asp?DDFDocuments/v/G/TBTN25/BDI642.DOCX</v>
      </c>
    </row>
    <row r="154" spans="1:17" ht="45" x14ac:dyDescent="0.25">
      <c r="A154" s="8" t="s">
        <v>571</v>
      </c>
      <c r="B154" s="6" t="s">
        <v>220</v>
      </c>
      <c r="C154" s="7">
        <v>45917</v>
      </c>
      <c r="D154" s="9" t="str">
        <f>HYPERLINK("https://www.epingalert.org/en/Search?viewData= G/TBT/N/BDI/642, G/TBT/N/KEN/1858, G/TBT/N/RWA/1249, G/TBT/N/TZA/1395, G/TBT/N/UGA/2205"," G/TBT/N/BDI/642, G/TBT/N/KEN/1858, G/TBT/N/RWA/1249, G/TBT/N/TZA/1395, G/TBT/N/UGA/2205")</f>
        <v xml:space="preserve"> G/TBT/N/BDI/642, G/TBT/N/KEN/1858, G/TBT/N/RWA/1249, G/TBT/N/TZA/1395, G/TBT/N/UGA/2205</v>
      </c>
      <c r="E154" s="8" t="s">
        <v>619</v>
      </c>
      <c r="F154" s="8" t="s">
        <v>620</v>
      </c>
      <c r="G154" s="8" t="s">
        <v>621</v>
      </c>
      <c r="H154" s="8" t="s">
        <v>572</v>
      </c>
      <c r="I154" s="8" t="s">
        <v>150</v>
      </c>
      <c r="J154" s="8" t="s">
        <v>49</v>
      </c>
      <c r="K154" s="6"/>
      <c r="L154" s="7">
        <v>45977</v>
      </c>
      <c r="M154" s="6" t="s">
        <v>24</v>
      </c>
      <c r="N154" s="8" t="s">
        <v>622</v>
      </c>
      <c r="O154" s="6" t="str">
        <f>HYPERLINK("https://docs.wto.org/imrd/directdoc.asp?DDFDocuments/t/G/TBTN25/BDI642.DOCX", "https://docs.wto.org/imrd/directdoc.asp?DDFDocuments/t/G/TBTN25/BDI642.DOCX")</f>
        <v>https://docs.wto.org/imrd/directdoc.asp?DDFDocuments/t/G/TBTN25/BDI642.DOCX</v>
      </c>
      <c r="P154" s="6" t="str">
        <f>HYPERLINK("https://docs.wto.org/imrd/directdoc.asp?DDFDocuments/u/G/TBTN25/BDI642.DOCX", "https://docs.wto.org/imrd/directdoc.asp?DDFDocuments/u/G/TBTN25/BDI642.DOCX")</f>
        <v>https://docs.wto.org/imrd/directdoc.asp?DDFDocuments/u/G/TBTN25/BDI642.DOCX</v>
      </c>
      <c r="Q154" s="6" t="str">
        <f>HYPERLINK("https://docs.wto.org/imrd/directdoc.asp?DDFDocuments/v/G/TBTN25/BDI642.DOCX", "https://docs.wto.org/imrd/directdoc.asp?DDFDocuments/v/G/TBTN25/BDI642.DOCX")</f>
        <v>https://docs.wto.org/imrd/directdoc.asp?DDFDocuments/v/G/TBTN25/BDI642.DOCX</v>
      </c>
    </row>
    <row r="155" spans="1:17" ht="75" x14ac:dyDescent="0.25">
      <c r="A155" s="8" t="s">
        <v>625</v>
      </c>
      <c r="B155" s="6" t="s">
        <v>34</v>
      </c>
      <c r="C155" s="7">
        <v>45917</v>
      </c>
      <c r="D155" s="9" t="str">
        <f>HYPERLINK("https://www.epingalert.org/en/Search?viewData= G/TBT/N/CHN/2121"," G/TBT/N/CHN/2121")</f>
        <v xml:space="preserve"> G/TBT/N/CHN/2121</v>
      </c>
      <c r="E155" s="8" t="s">
        <v>623</v>
      </c>
      <c r="F155" s="8" t="s">
        <v>624</v>
      </c>
      <c r="G155" s="8" t="s">
        <v>626</v>
      </c>
      <c r="H155" s="8" t="s">
        <v>627</v>
      </c>
      <c r="I155" s="8" t="s">
        <v>628</v>
      </c>
      <c r="J155" s="8" t="s">
        <v>21</v>
      </c>
      <c r="K155" s="6"/>
      <c r="L155" s="7">
        <v>45977</v>
      </c>
      <c r="M155" s="6" t="s">
        <v>24</v>
      </c>
      <c r="N155" s="8" t="s">
        <v>629</v>
      </c>
      <c r="O155" s="6" t="str">
        <f>HYPERLINK("https://docs.wto.org/imrd/directdoc.asp?DDFDocuments/t/G/TBTN25/CHN2121.DOCX", "https://docs.wto.org/imrd/directdoc.asp?DDFDocuments/t/G/TBTN25/CHN2121.DOCX")</f>
        <v>https://docs.wto.org/imrd/directdoc.asp?DDFDocuments/t/G/TBTN25/CHN2121.DOCX</v>
      </c>
      <c r="P155" s="6" t="str">
        <f>HYPERLINK("https://docs.wto.org/imrd/directdoc.asp?DDFDocuments/u/G/TBTN25/CHN2121.DOCX", "https://docs.wto.org/imrd/directdoc.asp?DDFDocuments/u/G/TBTN25/CHN2121.DOCX")</f>
        <v>https://docs.wto.org/imrd/directdoc.asp?DDFDocuments/u/G/TBTN25/CHN2121.DOCX</v>
      </c>
      <c r="Q155" s="6" t="str">
        <f>HYPERLINK("https://docs.wto.org/imrd/directdoc.asp?DDFDocuments/v/G/TBTN25/CHN2121.DOCX", "https://docs.wto.org/imrd/directdoc.asp?DDFDocuments/v/G/TBTN25/CHN2121.DOCX")</f>
        <v>https://docs.wto.org/imrd/directdoc.asp?DDFDocuments/v/G/TBTN25/CHN2121.DOCX</v>
      </c>
    </row>
    <row r="156" spans="1:17" ht="45" x14ac:dyDescent="0.25">
      <c r="A156" s="8" t="s">
        <v>571</v>
      </c>
      <c r="B156" s="6" t="s">
        <v>172</v>
      </c>
      <c r="C156" s="7">
        <v>45917</v>
      </c>
      <c r="D156" s="9" t="str">
        <f>HYPERLINK("https://www.epingalert.org/en/Search?viewData= G/TBT/N/BDI/642, G/TBT/N/KEN/1858, G/TBT/N/RWA/1249, G/TBT/N/TZA/1395, G/TBT/N/UGA/2205"," G/TBT/N/BDI/642, G/TBT/N/KEN/1858, G/TBT/N/RWA/1249, G/TBT/N/TZA/1395, G/TBT/N/UGA/2205")</f>
        <v xml:space="preserve"> G/TBT/N/BDI/642, G/TBT/N/KEN/1858, G/TBT/N/RWA/1249, G/TBT/N/TZA/1395, G/TBT/N/UGA/2205</v>
      </c>
      <c r="E156" s="8" t="s">
        <v>619</v>
      </c>
      <c r="F156" s="8" t="s">
        <v>620</v>
      </c>
      <c r="G156" s="8" t="s">
        <v>621</v>
      </c>
      <c r="H156" s="8" t="s">
        <v>572</v>
      </c>
      <c r="I156" s="8" t="s">
        <v>150</v>
      </c>
      <c r="J156" s="8" t="s">
        <v>49</v>
      </c>
      <c r="K156" s="6"/>
      <c r="L156" s="7">
        <v>45977</v>
      </c>
      <c r="M156" s="6" t="s">
        <v>24</v>
      </c>
      <c r="N156" s="8" t="s">
        <v>622</v>
      </c>
      <c r="O156" s="6" t="str">
        <f>HYPERLINK("https://docs.wto.org/imrd/directdoc.asp?DDFDocuments/t/G/TBTN25/BDI642.DOCX", "https://docs.wto.org/imrd/directdoc.asp?DDFDocuments/t/G/TBTN25/BDI642.DOCX")</f>
        <v>https://docs.wto.org/imrd/directdoc.asp?DDFDocuments/t/G/TBTN25/BDI642.DOCX</v>
      </c>
      <c r="P156" s="6" t="str">
        <f>HYPERLINK("https://docs.wto.org/imrd/directdoc.asp?DDFDocuments/u/G/TBTN25/BDI642.DOCX", "https://docs.wto.org/imrd/directdoc.asp?DDFDocuments/u/G/TBTN25/BDI642.DOCX")</f>
        <v>https://docs.wto.org/imrd/directdoc.asp?DDFDocuments/u/G/TBTN25/BDI642.DOCX</v>
      </c>
      <c r="Q156" s="6" t="str">
        <f>HYPERLINK("https://docs.wto.org/imrd/directdoc.asp?DDFDocuments/v/G/TBTN25/BDI642.DOCX", "https://docs.wto.org/imrd/directdoc.asp?DDFDocuments/v/G/TBTN25/BDI642.DOCX")</f>
        <v>https://docs.wto.org/imrd/directdoc.asp?DDFDocuments/v/G/TBTN25/BDI642.DOCX</v>
      </c>
    </row>
    <row r="157" spans="1:17" ht="90" x14ac:dyDescent="0.25">
      <c r="A157" s="8" t="s">
        <v>632</v>
      </c>
      <c r="B157" s="6" t="s">
        <v>17</v>
      </c>
      <c r="C157" s="7">
        <v>45917</v>
      </c>
      <c r="D157" s="9" t="str">
        <f>HYPERLINK("https://www.epingalert.org/en/Search?viewData= G/TBT/N/EU/1157"," G/TBT/N/EU/1157")</f>
        <v xml:space="preserve"> G/TBT/N/EU/1157</v>
      </c>
      <c r="E157" s="8" t="s">
        <v>630</v>
      </c>
      <c r="F157" s="8" t="s">
        <v>631</v>
      </c>
      <c r="G157" s="8" t="s">
        <v>21</v>
      </c>
      <c r="H157" s="8" t="s">
        <v>633</v>
      </c>
      <c r="I157" s="8" t="s">
        <v>634</v>
      </c>
      <c r="J157" s="8" t="s">
        <v>21</v>
      </c>
      <c r="K157" s="6"/>
      <c r="L157" s="7">
        <v>45977</v>
      </c>
      <c r="M157" s="6" t="s">
        <v>24</v>
      </c>
      <c r="N157" s="8" t="s">
        <v>635</v>
      </c>
      <c r="O157" s="6" t="str">
        <f>HYPERLINK("https://docs.wto.org/imrd/directdoc.asp?DDFDocuments/t/G/TBTN25/EU1157.DOCX", "https://docs.wto.org/imrd/directdoc.asp?DDFDocuments/t/G/TBTN25/EU1157.DOCX")</f>
        <v>https://docs.wto.org/imrd/directdoc.asp?DDFDocuments/t/G/TBTN25/EU1157.DOCX</v>
      </c>
      <c r="P157" s="6" t="str">
        <f>HYPERLINK("https://docs.wto.org/imrd/directdoc.asp?DDFDocuments/u/G/TBTN25/EU1157.DOCX", "https://docs.wto.org/imrd/directdoc.asp?DDFDocuments/u/G/TBTN25/EU1157.DOCX")</f>
        <v>https://docs.wto.org/imrd/directdoc.asp?DDFDocuments/u/G/TBTN25/EU1157.DOCX</v>
      </c>
      <c r="Q157" s="6" t="str">
        <f>HYPERLINK("https://docs.wto.org/imrd/directdoc.asp?DDFDocuments/v/G/TBTN25/EU1157.DOCX", "https://docs.wto.org/imrd/directdoc.asp?DDFDocuments/v/G/TBTN25/EU1157.DOCX")</f>
        <v>https://docs.wto.org/imrd/directdoc.asp?DDFDocuments/v/G/TBTN25/EU1157.DOCX</v>
      </c>
    </row>
    <row r="158" spans="1:17" ht="165" x14ac:dyDescent="0.25">
      <c r="A158" s="8" t="s">
        <v>638</v>
      </c>
      <c r="B158" s="6" t="s">
        <v>17</v>
      </c>
      <c r="C158" s="7">
        <v>45917</v>
      </c>
      <c r="D158" s="9" t="str">
        <f>HYPERLINK("https://www.epingalert.org/en/Search?viewData= G/TBT/N/EU/1156"," G/TBT/N/EU/1156")</f>
        <v xml:space="preserve"> G/TBT/N/EU/1156</v>
      </c>
      <c r="E158" s="8" t="s">
        <v>636</v>
      </c>
      <c r="F158" s="8" t="s">
        <v>637</v>
      </c>
      <c r="G158" s="8" t="s">
        <v>639</v>
      </c>
      <c r="H158" s="8" t="s">
        <v>640</v>
      </c>
      <c r="I158" s="8" t="s">
        <v>92</v>
      </c>
      <c r="J158" s="8" t="s">
        <v>21</v>
      </c>
      <c r="K158" s="6"/>
      <c r="L158" s="7">
        <v>45977</v>
      </c>
      <c r="M158" s="6" t="s">
        <v>24</v>
      </c>
      <c r="N158" s="8" t="s">
        <v>641</v>
      </c>
      <c r="O158" s="6" t="str">
        <f>HYPERLINK("https://docs.wto.org/imrd/directdoc.asp?DDFDocuments/t/G/TBTN25/EU1156.DOCX", "https://docs.wto.org/imrd/directdoc.asp?DDFDocuments/t/G/TBTN25/EU1156.DOCX")</f>
        <v>https://docs.wto.org/imrd/directdoc.asp?DDFDocuments/t/G/TBTN25/EU1156.DOCX</v>
      </c>
      <c r="P158" s="6" t="str">
        <f>HYPERLINK("https://docs.wto.org/imrd/directdoc.asp?DDFDocuments/u/G/TBTN25/EU1156.DOCX", "https://docs.wto.org/imrd/directdoc.asp?DDFDocuments/u/G/TBTN25/EU1156.DOCX")</f>
        <v>https://docs.wto.org/imrd/directdoc.asp?DDFDocuments/u/G/TBTN25/EU1156.DOCX</v>
      </c>
      <c r="Q158" s="6" t="str">
        <f>HYPERLINK("https://docs.wto.org/imrd/directdoc.asp?DDFDocuments/v/G/TBTN25/EU1156.DOCX", "https://docs.wto.org/imrd/directdoc.asp?DDFDocuments/v/G/TBTN25/EU1156.DOCX")</f>
        <v>https://docs.wto.org/imrd/directdoc.asp?DDFDocuments/v/G/TBTN25/EU1156.DOCX</v>
      </c>
    </row>
    <row r="159" spans="1:17" ht="75" x14ac:dyDescent="0.25">
      <c r="A159" s="8" t="s">
        <v>644</v>
      </c>
      <c r="B159" s="6" t="s">
        <v>34</v>
      </c>
      <c r="C159" s="7">
        <v>45917</v>
      </c>
      <c r="D159" s="9" t="str">
        <f>HYPERLINK("https://www.epingalert.org/en/Search?viewData= G/TBT/N/CHN/2120"," G/TBT/N/CHN/2120")</f>
        <v xml:space="preserve"> G/TBT/N/CHN/2120</v>
      </c>
      <c r="E159" s="8" t="s">
        <v>642</v>
      </c>
      <c r="F159" s="8" t="s">
        <v>643</v>
      </c>
      <c r="G159" s="8" t="s">
        <v>645</v>
      </c>
      <c r="H159" s="8" t="s">
        <v>646</v>
      </c>
      <c r="I159" s="8" t="s">
        <v>647</v>
      </c>
      <c r="J159" s="8" t="s">
        <v>21</v>
      </c>
      <c r="K159" s="6"/>
      <c r="L159" s="7">
        <v>45977</v>
      </c>
      <c r="M159" s="6" t="s">
        <v>24</v>
      </c>
      <c r="N159" s="8" t="s">
        <v>648</v>
      </c>
      <c r="O159" s="6" t="str">
        <f>HYPERLINK("https://docs.wto.org/imrd/directdoc.asp?DDFDocuments/t/G/TBTN25/CHN2120.DOCX", "https://docs.wto.org/imrd/directdoc.asp?DDFDocuments/t/G/TBTN25/CHN2120.DOCX")</f>
        <v>https://docs.wto.org/imrd/directdoc.asp?DDFDocuments/t/G/TBTN25/CHN2120.DOCX</v>
      </c>
      <c r="P159" s="6" t="str">
        <f>HYPERLINK("https://docs.wto.org/imrd/directdoc.asp?DDFDocuments/u/G/TBTN25/CHN2120.DOCX", "https://docs.wto.org/imrd/directdoc.asp?DDFDocuments/u/G/TBTN25/CHN2120.DOCX")</f>
        <v>https://docs.wto.org/imrd/directdoc.asp?DDFDocuments/u/G/TBTN25/CHN2120.DOCX</v>
      </c>
      <c r="Q159" s="6" t="str">
        <f>HYPERLINK("https://docs.wto.org/imrd/directdoc.asp?DDFDocuments/v/G/TBTN25/CHN2120.DOCX", "https://docs.wto.org/imrd/directdoc.asp?DDFDocuments/v/G/TBTN25/CHN2120.DOCX")</f>
        <v>https://docs.wto.org/imrd/directdoc.asp?DDFDocuments/v/G/TBTN25/CHN2120.DOCX</v>
      </c>
    </row>
    <row r="160" spans="1:17" ht="60" x14ac:dyDescent="0.25">
      <c r="A160" s="8" t="s">
        <v>651</v>
      </c>
      <c r="B160" s="6" t="s">
        <v>34</v>
      </c>
      <c r="C160" s="7">
        <v>45917</v>
      </c>
      <c r="D160" s="9" t="str">
        <f>HYPERLINK("https://www.epingalert.org/en/Search?viewData= G/TBT/N/CHN/2119"," G/TBT/N/CHN/2119")</f>
        <v xml:space="preserve"> G/TBT/N/CHN/2119</v>
      </c>
      <c r="E160" s="8" t="s">
        <v>649</v>
      </c>
      <c r="F160" s="8" t="s">
        <v>650</v>
      </c>
      <c r="G160" s="8" t="s">
        <v>652</v>
      </c>
      <c r="H160" s="8" t="s">
        <v>646</v>
      </c>
      <c r="I160" s="8" t="s">
        <v>647</v>
      </c>
      <c r="J160" s="8" t="s">
        <v>21</v>
      </c>
      <c r="K160" s="6"/>
      <c r="L160" s="7">
        <v>45977</v>
      </c>
      <c r="M160" s="6" t="s">
        <v>24</v>
      </c>
      <c r="N160" s="8" t="s">
        <v>653</v>
      </c>
      <c r="O160" s="6" t="str">
        <f>HYPERLINK("https://docs.wto.org/imrd/directdoc.asp?DDFDocuments/t/G/TBTN25/CHN2119.DOCX", "https://docs.wto.org/imrd/directdoc.asp?DDFDocuments/t/G/TBTN25/CHN2119.DOCX")</f>
        <v>https://docs.wto.org/imrd/directdoc.asp?DDFDocuments/t/G/TBTN25/CHN2119.DOCX</v>
      </c>
      <c r="P160" s="6" t="str">
        <f>HYPERLINK("https://docs.wto.org/imrd/directdoc.asp?DDFDocuments/u/G/TBTN25/CHN2119.DOCX", "https://docs.wto.org/imrd/directdoc.asp?DDFDocuments/u/G/TBTN25/CHN2119.DOCX")</f>
        <v>https://docs.wto.org/imrd/directdoc.asp?DDFDocuments/u/G/TBTN25/CHN2119.DOCX</v>
      </c>
      <c r="Q160" s="6" t="str">
        <f>HYPERLINK("https://docs.wto.org/imrd/directdoc.asp?DDFDocuments/v/G/TBTN25/CHN2119.DOCX", "https://docs.wto.org/imrd/directdoc.asp?DDFDocuments/v/G/TBTN25/CHN2119.DOCX")</f>
        <v>https://docs.wto.org/imrd/directdoc.asp?DDFDocuments/v/G/TBTN25/CHN2119.DOCX</v>
      </c>
    </row>
    <row r="161" spans="1:17" ht="165" x14ac:dyDescent="0.25">
      <c r="A161" s="8" t="s">
        <v>656</v>
      </c>
      <c r="B161" s="6" t="s">
        <v>26</v>
      </c>
      <c r="C161" s="7">
        <v>45917</v>
      </c>
      <c r="D161" s="9" t="str">
        <f>HYPERLINK("https://www.epingalert.org/en/Search?viewData= G/TBT/N/JPN/879"," G/TBT/N/JPN/879")</f>
        <v xml:space="preserve"> G/TBT/N/JPN/879</v>
      </c>
      <c r="E161" s="8" t="s">
        <v>654</v>
      </c>
      <c r="F161" s="8" t="s">
        <v>655</v>
      </c>
      <c r="G161" s="8" t="s">
        <v>657</v>
      </c>
      <c r="H161" s="8" t="s">
        <v>21</v>
      </c>
      <c r="I161" s="8" t="s">
        <v>23</v>
      </c>
      <c r="J161" s="8" t="s">
        <v>21</v>
      </c>
      <c r="K161" s="6"/>
      <c r="L161" s="7">
        <v>45977</v>
      </c>
      <c r="M161" s="6" t="s">
        <v>24</v>
      </c>
      <c r="N161" s="8" t="s">
        <v>658</v>
      </c>
      <c r="O161" s="6" t="str">
        <f>HYPERLINK("https://docs.wto.org/imrd/directdoc.asp?DDFDocuments/t/G/TBTN25/JPN879.DOCX", "https://docs.wto.org/imrd/directdoc.asp?DDFDocuments/t/G/TBTN25/JPN879.DOCX")</f>
        <v>https://docs.wto.org/imrd/directdoc.asp?DDFDocuments/t/G/TBTN25/JPN879.DOCX</v>
      </c>
      <c r="P161" s="6" t="str">
        <f>HYPERLINK("https://docs.wto.org/imrd/directdoc.asp?DDFDocuments/u/G/TBTN25/JPN879.DOCX", "https://docs.wto.org/imrd/directdoc.asp?DDFDocuments/u/G/TBTN25/JPN879.DOCX")</f>
        <v>https://docs.wto.org/imrd/directdoc.asp?DDFDocuments/u/G/TBTN25/JPN879.DOCX</v>
      </c>
      <c r="Q161" s="6" t="str">
        <f>HYPERLINK("https://docs.wto.org/imrd/directdoc.asp?DDFDocuments/v/G/TBTN25/JPN879.DOCX", "https://docs.wto.org/imrd/directdoc.asp?DDFDocuments/v/G/TBTN25/JPN879.DOCX")</f>
        <v>https://docs.wto.org/imrd/directdoc.asp?DDFDocuments/v/G/TBTN25/JPN879.DOCX</v>
      </c>
    </row>
    <row r="162" spans="1:17" ht="105" x14ac:dyDescent="0.25">
      <c r="A162" s="8" t="s">
        <v>662</v>
      </c>
      <c r="B162" s="6" t="s">
        <v>659</v>
      </c>
      <c r="C162" s="7">
        <v>45917</v>
      </c>
      <c r="D162" s="9" t="str">
        <f>HYPERLINK("https://www.epingalert.org/en/Search?viewData= G/TBT/N/GBR/106"," G/TBT/N/GBR/106")</f>
        <v xml:space="preserve"> G/TBT/N/GBR/106</v>
      </c>
      <c r="E162" s="8" t="s">
        <v>660</v>
      </c>
      <c r="F162" s="8" t="s">
        <v>661</v>
      </c>
      <c r="G162" s="8" t="s">
        <v>663</v>
      </c>
      <c r="H162" s="8" t="s">
        <v>664</v>
      </c>
      <c r="I162" s="8" t="s">
        <v>634</v>
      </c>
      <c r="J162" s="8" t="s">
        <v>21</v>
      </c>
      <c r="K162" s="6"/>
      <c r="L162" s="7">
        <v>45977</v>
      </c>
      <c r="M162" s="6" t="s">
        <v>24</v>
      </c>
      <c r="N162" s="8" t="s">
        <v>665</v>
      </c>
      <c r="O162" s="6" t="str">
        <f>HYPERLINK("https://docs.wto.org/imrd/directdoc.asp?DDFDocuments/t/G/TBTN25/GBR106.DOCX", "https://docs.wto.org/imrd/directdoc.asp?DDFDocuments/t/G/TBTN25/GBR106.DOCX")</f>
        <v>https://docs.wto.org/imrd/directdoc.asp?DDFDocuments/t/G/TBTN25/GBR106.DOCX</v>
      </c>
      <c r="P162" s="6" t="str">
        <f>HYPERLINK("https://docs.wto.org/imrd/directdoc.asp?DDFDocuments/u/G/TBTN25/GBR106.DOCX", "https://docs.wto.org/imrd/directdoc.asp?DDFDocuments/u/G/TBTN25/GBR106.DOCX")</f>
        <v>https://docs.wto.org/imrd/directdoc.asp?DDFDocuments/u/G/TBTN25/GBR106.DOCX</v>
      </c>
      <c r="Q162" s="6" t="str">
        <f>HYPERLINK("https://docs.wto.org/imrd/directdoc.asp?DDFDocuments/v/G/TBTN25/GBR106.DOCX", "https://docs.wto.org/imrd/directdoc.asp?DDFDocuments/v/G/TBTN25/GBR106.DOCX")</f>
        <v>https://docs.wto.org/imrd/directdoc.asp?DDFDocuments/v/G/TBTN25/GBR106.DOCX</v>
      </c>
    </row>
    <row r="163" spans="1:17" ht="90" x14ac:dyDescent="0.25">
      <c r="A163" s="8" t="s">
        <v>668</v>
      </c>
      <c r="B163" s="6" t="s">
        <v>136</v>
      </c>
      <c r="C163" s="7">
        <v>45917</v>
      </c>
      <c r="D163" s="9" t="str">
        <f>HYPERLINK("https://www.epingalert.org/en/Search?viewData= G/TBT/N/USA/2239"," G/TBT/N/USA/2239")</f>
        <v xml:space="preserve"> G/TBT/N/USA/2239</v>
      </c>
      <c r="E163" s="8" t="s">
        <v>666</v>
      </c>
      <c r="F163" s="8" t="s">
        <v>667</v>
      </c>
      <c r="G163" s="8" t="s">
        <v>21</v>
      </c>
      <c r="H163" s="8" t="s">
        <v>669</v>
      </c>
      <c r="I163" s="8" t="s">
        <v>670</v>
      </c>
      <c r="J163" s="8" t="s">
        <v>21</v>
      </c>
      <c r="K163" s="6"/>
      <c r="L163" s="7">
        <v>45964</v>
      </c>
      <c r="M163" s="6" t="s">
        <v>24</v>
      </c>
      <c r="N163" s="8" t="s">
        <v>671</v>
      </c>
      <c r="O163" s="6" t="str">
        <f>HYPERLINK("https://docs.wto.org/imrd/directdoc.asp?DDFDocuments/t/G/TBTN25/USA2239.DOCX", "https://docs.wto.org/imrd/directdoc.asp?DDFDocuments/t/G/TBTN25/USA2239.DOCX")</f>
        <v>https://docs.wto.org/imrd/directdoc.asp?DDFDocuments/t/G/TBTN25/USA2239.DOCX</v>
      </c>
      <c r="P163" s="6" t="str">
        <f>HYPERLINK("https://docs.wto.org/imrd/directdoc.asp?DDFDocuments/u/G/TBTN25/USA2239.DOCX", "https://docs.wto.org/imrd/directdoc.asp?DDFDocuments/u/G/TBTN25/USA2239.DOCX")</f>
        <v>https://docs.wto.org/imrd/directdoc.asp?DDFDocuments/u/G/TBTN25/USA2239.DOCX</v>
      </c>
      <c r="Q163" s="6" t="str">
        <f>HYPERLINK("https://docs.wto.org/imrd/directdoc.asp?DDFDocuments/v/G/TBTN25/USA2239.DOCX", "https://docs.wto.org/imrd/directdoc.asp?DDFDocuments/v/G/TBTN25/USA2239.DOCX")</f>
        <v>https://docs.wto.org/imrd/directdoc.asp?DDFDocuments/v/G/TBTN25/USA2239.DOCX</v>
      </c>
    </row>
    <row r="164" spans="1:17" ht="45" x14ac:dyDescent="0.25">
      <c r="A164" s="8" t="s">
        <v>571</v>
      </c>
      <c r="B164" s="6" t="s">
        <v>145</v>
      </c>
      <c r="C164" s="7">
        <v>45917</v>
      </c>
      <c r="D164" s="9" t="str">
        <f>HYPERLINK("https://www.epingalert.org/en/Search?viewData= G/TBT/N/BDI/642, G/TBT/N/KEN/1858, G/TBT/N/RWA/1249, G/TBT/N/TZA/1395, G/TBT/N/UGA/2205"," G/TBT/N/BDI/642, G/TBT/N/KEN/1858, G/TBT/N/RWA/1249, G/TBT/N/TZA/1395, G/TBT/N/UGA/2205")</f>
        <v xml:space="preserve"> G/TBT/N/BDI/642, G/TBT/N/KEN/1858, G/TBT/N/RWA/1249, G/TBT/N/TZA/1395, G/TBT/N/UGA/2205</v>
      </c>
      <c r="E164" s="8" t="s">
        <v>619</v>
      </c>
      <c r="F164" s="8" t="s">
        <v>620</v>
      </c>
      <c r="G164" s="8" t="s">
        <v>621</v>
      </c>
      <c r="H164" s="8" t="s">
        <v>572</v>
      </c>
      <c r="I164" s="8" t="s">
        <v>150</v>
      </c>
      <c r="J164" s="8" t="s">
        <v>49</v>
      </c>
      <c r="K164" s="6"/>
      <c r="L164" s="7">
        <v>45977</v>
      </c>
      <c r="M164" s="6" t="s">
        <v>24</v>
      </c>
      <c r="N164" s="8" t="s">
        <v>622</v>
      </c>
      <c r="O164" s="6" t="str">
        <f>HYPERLINK("https://docs.wto.org/imrd/directdoc.asp?DDFDocuments/t/G/TBTN25/BDI642.DOCX", "https://docs.wto.org/imrd/directdoc.asp?DDFDocuments/t/G/TBTN25/BDI642.DOCX")</f>
        <v>https://docs.wto.org/imrd/directdoc.asp?DDFDocuments/t/G/TBTN25/BDI642.DOCX</v>
      </c>
      <c r="P164" s="6" t="str">
        <f>HYPERLINK("https://docs.wto.org/imrd/directdoc.asp?DDFDocuments/u/G/TBTN25/BDI642.DOCX", "https://docs.wto.org/imrd/directdoc.asp?DDFDocuments/u/G/TBTN25/BDI642.DOCX")</f>
        <v>https://docs.wto.org/imrd/directdoc.asp?DDFDocuments/u/G/TBTN25/BDI642.DOCX</v>
      </c>
      <c r="Q164" s="6" t="str">
        <f>HYPERLINK("https://docs.wto.org/imrd/directdoc.asp?DDFDocuments/v/G/TBTN25/BDI642.DOCX", "https://docs.wto.org/imrd/directdoc.asp?DDFDocuments/v/G/TBTN25/BDI642.DOCX")</f>
        <v>https://docs.wto.org/imrd/directdoc.asp?DDFDocuments/v/G/TBTN25/BDI642.DOCX</v>
      </c>
    </row>
    <row r="165" spans="1:17" ht="45" x14ac:dyDescent="0.25">
      <c r="A165" s="8" t="s">
        <v>571</v>
      </c>
      <c r="B165" s="6" t="s">
        <v>42</v>
      </c>
      <c r="C165" s="7">
        <v>45917</v>
      </c>
      <c r="D165" s="9" t="str">
        <f>HYPERLINK("https://www.epingalert.org/en/Search?viewData= G/TBT/N/BDI/642, G/TBT/N/KEN/1858, G/TBT/N/RWA/1249, G/TBT/N/TZA/1395, G/TBT/N/UGA/2205"," G/TBT/N/BDI/642, G/TBT/N/KEN/1858, G/TBT/N/RWA/1249, G/TBT/N/TZA/1395, G/TBT/N/UGA/2205")</f>
        <v xml:space="preserve"> G/TBT/N/BDI/642, G/TBT/N/KEN/1858, G/TBT/N/RWA/1249, G/TBT/N/TZA/1395, G/TBT/N/UGA/2205</v>
      </c>
      <c r="E165" s="8" t="s">
        <v>619</v>
      </c>
      <c r="F165" s="8" t="s">
        <v>620</v>
      </c>
      <c r="G165" s="8" t="s">
        <v>621</v>
      </c>
      <c r="H165" s="8" t="s">
        <v>572</v>
      </c>
      <c r="I165" s="8" t="s">
        <v>150</v>
      </c>
      <c r="J165" s="8" t="s">
        <v>49</v>
      </c>
      <c r="K165" s="6"/>
      <c r="L165" s="7">
        <v>45977</v>
      </c>
      <c r="M165" s="6" t="s">
        <v>24</v>
      </c>
      <c r="N165" s="8" t="s">
        <v>622</v>
      </c>
      <c r="O165" s="6" t="str">
        <f>HYPERLINK("https://docs.wto.org/imrd/directdoc.asp?DDFDocuments/t/G/TBTN25/BDI642.DOCX", "https://docs.wto.org/imrd/directdoc.asp?DDFDocuments/t/G/TBTN25/BDI642.DOCX")</f>
        <v>https://docs.wto.org/imrd/directdoc.asp?DDFDocuments/t/G/TBTN25/BDI642.DOCX</v>
      </c>
      <c r="P165" s="6" t="str">
        <f>HYPERLINK("https://docs.wto.org/imrd/directdoc.asp?DDFDocuments/u/G/TBTN25/BDI642.DOCX", "https://docs.wto.org/imrd/directdoc.asp?DDFDocuments/u/G/TBTN25/BDI642.DOCX")</f>
        <v>https://docs.wto.org/imrd/directdoc.asp?DDFDocuments/u/G/TBTN25/BDI642.DOCX</v>
      </c>
      <c r="Q165" s="6" t="str">
        <f>HYPERLINK("https://docs.wto.org/imrd/directdoc.asp?DDFDocuments/v/G/TBTN25/BDI642.DOCX", "https://docs.wto.org/imrd/directdoc.asp?DDFDocuments/v/G/TBTN25/BDI642.DOCX")</f>
        <v>https://docs.wto.org/imrd/directdoc.asp?DDFDocuments/v/G/TBTN25/BDI642.DOCX</v>
      </c>
    </row>
    <row r="166" spans="1:17" ht="75" x14ac:dyDescent="0.25">
      <c r="A166" s="8" t="s">
        <v>674</v>
      </c>
      <c r="B166" s="6" t="s">
        <v>136</v>
      </c>
      <c r="C166" s="7">
        <v>45916</v>
      </c>
      <c r="D166" s="9" t="str">
        <f>HYPERLINK("https://www.epingalert.org/en/Search?viewData= G/TBT/N/USA/2238"," G/TBT/N/USA/2238")</f>
        <v xml:space="preserve"> G/TBT/N/USA/2238</v>
      </c>
      <c r="E166" s="8" t="s">
        <v>672</v>
      </c>
      <c r="F166" s="8" t="s">
        <v>673</v>
      </c>
      <c r="G166" s="8" t="s">
        <v>21</v>
      </c>
      <c r="H166" s="8" t="s">
        <v>675</v>
      </c>
      <c r="I166" s="8" t="s">
        <v>628</v>
      </c>
      <c r="J166" s="8" t="s">
        <v>49</v>
      </c>
      <c r="K166" s="6"/>
      <c r="L166" s="7">
        <v>45975</v>
      </c>
      <c r="M166" s="6" t="s">
        <v>24</v>
      </c>
      <c r="N166" s="8" t="s">
        <v>676</v>
      </c>
      <c r="O166" s="6" t="str">
        <f>HYPERLINK("https://docs.wto.org/imrd/directdoc.asp?DDFDocuments/t/G/TBTN25/USA2238.DOCX", "https://docs.wto.org/imrd/directdoc.asp?DDFDocuments/t/G/TBTN25/USA2238.DOCX")</f>
        <v>https://docs.wto.org/imrd/directdoc.asp?DDFDocuments/t/G/TBTN25/USA2238.DOCX</v>
      </c>
      <c r="P166" s="6" t="str">
        <f>HYPERLINK("https://docs.wto.org/imrd/directdoc.asp?DDFDocuments/u/G/TBTN25/USA2238.DOCX", "https://docs.wto.org/imrd/directdoc.asp?DDFDocuments/u/G/TBTN25/USA2238.DOCX")</f>
        <v>https://docs.wto.org/imrd/directdoc.asp?DDFDocuments/u/G/TBTN25/USA2238.DOCX</v>
      </c>
      <c r="Q166" s="6" t="str">
        <f>HYPERLINK("https://docs.wto.org/imrd/directdoc.asp?DDFDocuments/v/G/TBTN25/USA2238.DOCX", "https://docs.wto.org/imrd/directdoc.asp?DDFDocuments/v/G/TBTN25/USA2238.DOCX")</f>
        <v>https://docs.wto.org/imrd/directdoc.asp?DDFDocuments/v/G/TBTN25/USA2238.DOCX</v>
      </c>
    </row>
    <row r="167" spans="1:17" ht="105" x14ac:dyDescent="0.25">
      <c r="A167" s="8" t="s">
        <v>679</v>
      </c>
      <c r="B167" s="6" t="s">
        <v>86</v>
      </c>
      <c r="C167" s="7">
        <v>45916</v>
      </c>
      <c r="D167" s="9" t="str">
        <f>HYPERLINK("https://www.epingalert.org/en/Search?viewData= G/TBT/N/TPKM/574"," G/TBT/N/TPKM/574")</f>
        <v xml:space="preserve"> G/TBT/N/TPKM/574</v>
      </c>
      <c r="E167" s="8" t="s">
        <v>677</v>
      </c>
      <c r="F167" s="8" t="s">
        <v>678</v>
      </c>
      <c r="G167" s="8" t="s">
        <v>680</v>
      </c>
      <c r="H167" s="8" t="s">
        <v>681</v>
      </c>
      <c r="I167" s="8" t="s">
        <v>40</v>
      </c>
      <c r="J167" s="8" t="s">
        <v>21</v>
      </c>
      <c r="K167" s="6"/>
      <c r="L167" s="7">
        <v>45976</v>
      </c>
      <c r="M167" s="6" t="s">
        <v>24</v>
      </c>
      <c r="N167" s="8" t="s">
        <v>682</v>
      </c>
      <c r="O167" s="6" t="str">
        <f>HYPERLINK("https://docs.wto.org/imrd/directdoc.asp?DDFDocuments/t/G/TBTN25/TPKM574.DOCX", "https://docs.wto.org/imrd/directdoc.asp?DDFDocuments/t/G/TBTN25/TPKM574.DOCX")</f>
        <v>https://docs.wto.org/imrd/directdoc.asp?DDFDocuments/t/G/TBTN25/TPKM574.DOCX</v>
      </c>
      <c r="P167" s="6" t="str">
        <f>HYPERLINK("https://docs.wto.org/imrd/directdoc.asp?DDFDocuments/u/G/TBTN25/TPKM574.DOCX", "https://docs.wto.org/imrd/directdoc.asp?DDFDocuments/u/G/TBTN25/TPKM574.DOCX")</f>
        <v>https://docs.wto.org/imrd/directdoc.asp?DDFDocuments/u/G/TBTN25/TPKM574.DOCX</v>
      </c>
      <c r="Q167" s="6" t="str">
        <f>HYPERLINK("https://docs.wto.org/imrd/directdoc.asp?DDFDocuments/v/G/TBTN25/TPKM574.DOCX", "https://docs.wto.org/imrd/directdoc.asp?DDFDocuments/v/G/TBTN25/TPKM574.DOCX")</f>
        <v>https://docs.wto.org/imrd/directdoc.asp?DDFDocuments/v/G/TBTN25/TPKM574.DOCX</v>
      </c>
    </row>
    <row r="168" spans="1:17" ht="165" x14ac:dyDescent="0.25">
      <c r="A168" s="8" t="s">
        <v>686</v>
      </c>
      <c r="B168" s="6" t="s">
        <v>683</v>
      </c>
      <c r="C168" s="7">
        <v>45916</v>
      </c>
      <c r="D168" s="9" t="str">
        <f>HYPERLINK("https://www.epingalert.org/en/Search?viewData= G/TBT/N/PER/173"," G/TBT/N/PER/173")</f>
        <v xml:space="preserve"> G/TBT/N/PER/173</v>
      </c>
      <c r="E168" s="8" t="s">
        <v>684</v>
      </c>
      <c r="F168" s="8" t="s">
        <v>685</v>
      </c>
      <c r="G168" s="8" t="s">
        <v>687</v>
      </c>
      <c r="H168" s="8" t="s">
        <v>688</v>
      </c>
      <c r="I168" s="8" t="s">
        <v>32</v>
      </c>
      <c r="J168" s="8" t="s">
        <v>21</v>
      </c>
      <c r="K168" s="6"/>
      <c r="L168" s="7">
        <v>45976</v>
      </c>
      <c r="M168" s="6" t="s">
        <v>24</v>
      </c>
      <c r="N168" s="8" t="s">
        <v>689</v>
      </c>
      <c r="O168" s="6" t="str">
        <f>HYPERLINK("https://docs.wto.org/imrd/directdoc.asp?DDFDocuments/t/G/TBTN25/PER173.DOCX", "https://docs.wto.org/imrd/directdoc.asp?DDFDocuments/t/G/TBTN25/PER173.DOCX")</f>
        <v>https://docs.wto.org/imrd/directdoc.asp?DDFDocuments/t/G/TBTN25/PER173.DOCX</v>
      </c>
      <c r="P168" s="6" t="str">
        <f>HYPERLINK("https://docs.wto.org/imrd/directdoc.asp?DDFDocuments/u/G/TBTN25/PER173.DOCX", "https://docs.wto.org/imrd/directdoc.asp?DDFDocuments/u/G/TBTN25/PER173.DOCX")</f>
        <v>https://docs.wto.org/imrd/directdoc.asp?DDFDocuments/u/G/TBTN25/PER173.DOCX</v>
      </c>
      <c r="Q168" s="6" t="str">
        <f>HYPERLINK("https://docs.wto.org/imrd/directdoc.asp?DDFDocuments/v/G/TBTN25/PER173.DOCX", "https://docs.wto.org/imrd/directdoc.asp?DDFDocuments/v/G/TBTN25/PER173.DOCX")</f>
        <v>https://docs.wto.org/imrd/directdoc.asp?DDFDocuments/v/G/TBTN25/PER173.DOCX</v>
      </c>
    </row>
    <row r="169" spans="1:17" ht="75" x14ac:dyDescent="0.25">
      <c r="A169" s="8" t="s">
        <v>692</v>
      </c>
      <c r="B169" s="6" t="s">
        <v>136</v>
      </c>
      <c r="C169" s="7">
        <v>45916</v>
      </c>
      <c r="D169" s="9" t="str">
        <f>HYPERLINK("https://www.epingalert.org/en/Search?viewData= G/TBT/N/USA/2237"," G/TBT/N/USA/2237")</f>
        <v xml:space="preserve"> G/TBT/N/USA/2237</v>
      </c>
      <c r="E169" s="8" t="s">
        <v>690</v>
      </c>
      <c r="F169" s="8" t="s">
        <v>691</v>
      </c>
      <c r="G169" s="8" t="s">
        <v>21</v>
      </c>
      <c r="H169" s="8" t="s">
        <v>693</v>
      </c>
      <c r="I169" s="8" t="s">
        <v>694</v>
      </c>
      <c r="J169" s="8" t="s">
        <v>21</v>
      </c>
      <c r="K169" s="6"/>
      <c r="L169" s="7">
        <v>45944</v>
      </c>
      <c r="M169" s="6" t="s">
        <v>24</v>
      </c>
      <c r="N169" s="8" t="s">
        <v>695</v>
      </c>
      <c r="O169" s="6" t="str">
        <f>HYPERLINK("https://docs.wto.org/imrd/directdoc.asp?DDFDocuments/t/G/TBTN25/USA2237.DOCX", "https://docs.wto.org/imrd/directdoc.asp?DDFDocuments/t/G/TBTN25/USA2237.DOCX")</f>
        <v>https://docs.wto.org/imrd/directdoc.asp?DDFDocuments/t/G/TBTN25/USA2237.DOCX</v>
      </c>
      <c r="P169" s="6" t="str">
        <f>HYPERLINK("https://docs.wto.org/imrd/directdoc.asp?DDFDocuments/u/G/TBTN25/USA2237.DOCX", "https://docs.wto.org/imrd/directdoc.asp?DDFDocuments/u/G/TBTN25/USA2237.DOCX")</f>
        <v>https://docs.wto.org/imrd/directdoc.asp?DDFDocuments/u/G/TBTN25/USA2237.DOCX</v>
      </c>
      <c r="Q169" s="6" t="str">
        <f>HYPERLINK("https://docs.wto.org/imrd/directdoc.asp?DDFDocuments/v/G/TBTN25/USA2237.DOCX", "https://docs.wto.org/imrd/directdoc.asp?DDFDocuments/v/G/TBTN25/USA2237.DOCX")</f>
        <v>https://docs.wto.org/imrd/directdoc.asp?DDFDocuments/v/G/TBTN25/USA2237.DOCX</v>
      </c>
    </row>
    <row r="170" spans="1:17" ht="45" x14ac:dyDescent="0.25">
      <c r="A170" s="8" t="s">
        <v>698</v>
      </c>
      <c r="B170" s="6" t="s">
        <v>179</v>
      </c>
      <c r="C170" s="7">
        <v>45916</v>
      </c>
      <c r="D170" s="9" t="str">
        <f>HYPERLINK("https://www.epingalert.org/en/Search?viewData= G/TBT/N/CAN/752"," G/TBT/N/CAN/752")</f>
        <v xml:space="preserve"> G/TBT/N/CAN/752</v>
      </c>
      <c r="E170" s="8" t="s">
        <v>696</v>
      </c>
      <c r="F170" s="8" t="s">
        <v>697</v>
      </c>
      <c r="G170" s="8" t="s">
        <v>21</v>
      </c>
      <c r="H170" s="8" t="s">
        <v>199</v>
      </c>
      <c r="I170" s="8" t="s">
        <v>32</v>
      </c>
      <c r="J170" s="8" t="s">
        <v>21</v>
      </c>
      <c r="K170" s="6"/>
      <c r="L170" s="7">
        <v>45980</v>
      </c>
      <c r="M170" s="6" t="s">
        <v>24</v>
      </c>
      <c r="N170" s="8" t="s">
        <v>699</v>
      </c>
      <c r="O170" s="6" t="str">
        <f>HYPERLINK("https://docs.wto.org/imrd/directdoc.asp?DDFDocuments/t/G/TBTN25/CAN752.DOCX", "https://docs.wto.org/imrd/directdoc.asp?DDFDocuments/t/G/TBTN25/CAN752.DOCX")</f>
        <v>https://docs.wto.org/imrd/directdoc.asp?DDFDocuments/t/G/TBTN25/CAN752.DOCX</v>
      </c>
      <c r="P170" s="6" t="str">
        <f>HYPERLINK("https://docs.wto.org/imrd/directdoc.asp?DDFDocuments/u/G/TBTN25/CAN752.DOCX", "https://docs.wto.org/imrd/directdoc.asp?DDFDocuments/u/G/TBTN25/CAN752.DOCX")</f>
        <v>https://docs.wto.org/imrd/directdoc.asp?DDFDocuments/u/G/TBTN25/CAN752.DOCX</v>
      </c>
      <c r="Q170" s="6" t="str">
        <f>HYPERLINK("https://docs.wto.org/imrd/directdoc.asp?DDFDocuments/v/G/TBTN25/CAN752.DOCX", "https://docs.wto.org/imrd/directdoc.asp?DDFDocuments/v/G/TBTN25/CAN752.DOCX")</f>
        <v>https://docs.wto.org/imrd/directdoc.asp?DDFDocuments/v/G/TBTN25/CAN752.DOCX</v>
      </c>
    </row>
    <row r="171" spans="1:17" ht="120" x14ac:dyDescent="0.25">
      <c r="A171" s="8" t="s">
        <v>702</v>
      </c>
      <c r="B171" s="6" t="s">
        <v>42</v>
      </c>
      <c r="C171" s="7">
        <v>45915</v>
      </c>
      <c r="D171" s="9" t="str">
        <f>HYPERLINK("https://www.epingalert.org/en/Search?viewData= G/TBT/N/BDI/638, G/TBT/N/KEN/1854, G/TBT/N/RWA/1245, G/TBT/N/TZA/1391, G/TBT/N/UGA/2201"," G/TBT/N/BDI/638, G/TBT/N/KEN/1854, G/TBT/N/RWA/1245, G/TBT/N/TZA/1391, G/TBT/N/UGA/2201")</f>
        <v xml:space="preserve"> G/TBT/N/BDI/638, G/TBT/N/KEN/1854, G/TBT/N/RWA/1245, G/TBT/N/TZA/1391, G/TBT/N/UGA/2201</v>
      </c>
      <c r="E171" s="8" t="s">
        <v>700</v>
      </c>
      <c r="F171" s="8" t="s">
        <v>701</v>
      </c>
      <c r="G171" s="8" t="s">
        <v>703</v>
      </c>
      <c r="H171" s="8" t="s">
        <v>704</v>
      </c>
      <c r="I171" s="8" t="s">
        <v>705</v>
      </c>
      <c r="J171" s="8" t="s">
        <v>21</v>
      </c>
      <c r="K171" s="6"/>
      <c r="L171" s="7">
        <v>45975</v>
      </c>
      <c r="M171" s="6" t="s">
        <v>24</v>
      </c>
      <c r="N171" s="8" t="s">
        <v>706</v>
      </c>
      <c r="O171" s="6" t="str">
        <f>HYPERLINK("https://docs.wto.org/imrd/directdoc.asp?DDFDocuments/t/G/TBTN25/BDI638.DOCX", "https://docs.wto.org/imrd/directdoc.asp?DDFDocuments/t/G/TBTN25/BDI638.DOCX")</f>
        <v>https://docs.wto.org/imrd/directdoc.asp?DDFDocuments/t/G/TBTN25/BDI638.DOCX</v>
      </c>
      <c r="P171" s="6" t="str">
        <f>HYPERLINK("https://docs.wto.org/imrd/directdoc.asp?DDFDocuments/u/G/TBTN25/BDI638.DOCX", "https://docs.wto.org/imrd/directdoc.asp?DDFDocuments/u/G/TBTN25/BDI638.DOCX")</f>
        <v>https://docs.wto.org/imrd/directdoc.asp?DDFDocuments/u/G/TBTN25/BDI638.DOCX</v>
      </c>
      <c r="Q171" s="6" t="str">
        <f>HYPERLINK("https://docs.wto.org/imrd/directdoc.asp?DDFDocuments/v/G/TBTN25/BDI638.DOCX", "https://docs.wto.org/imrd/directdoc.asp?DDFDocuments/v/G/TBTN25/BDI638.DOCX")</f>
        <v>https://docs.wto.org/imrd/directdoc.asp?DDFDocuments/v/G/TBTN25/BDI638.DOCX</v>
      </c>
    </row>
    <row r="172" spans="1:17" ht="45" x14ac:dyDescent="0.25">
      <c r="A172" s="8" t="s">
        <v>709</v>
      </c>
      <c r="B172" s="6" t="s">
        <v>145</v>
      </c>
      <c r="C172" s="7">
        <v>45915</v>
      </c>
      <c r="D172" s="9" t="str">
        <f>HYPERLINK("https://www.epingalert.org/en/Search?viewData= G/TBT/N/BDI/637, G/TBT/N/KEN/1853, G/TBT/N/RWA/1244, G/TBT/N/TZA/1390, G/TBT/N/UGA/2200"," G/TBT/N/BDI/637, G/TBT/N/KEN/1853, G/TBT/N/RWA/1244, G/TBT/N/TZA/1390, G/TBT/N/UGA/2200")</f>
        <v xml:space="preserve"> G/TBT/N/BDI/637, G/TBT/N/KEN/1853, G/TBT/N/RWA/1244, G/TBT/N/TZA/1390, G/TBT/N/UGA/2200</v>
      </c>
      <c r="E172" s="8" t="s">
        <v>707</v>
      </c>
      <c r="F172" s="8" t="s">
        <v>708</v>
      </c>
      <c r="G172" s="8" t="s">
        <v>710</v>
      </c>
      <c r="H172" s="8" t="s">
        <v>711</v>
      </c>
      <c r="I172" s="8" t="s">
        <v>705</v>
      </c>
      <c r="J172" s="8" t="s">
        <v>21</v>
      </c>
      <c r="K172" s="6"/>
      <c r="L172" s="7">
        <v>45975</v>
      </c>
      <c r="M172" s="6" t="s">
        <v>24</v>
      </c>
      <c r="N172" s="8" t="s">
        <v>712</v>
      </c>
      <c r="O172" s="6" t="str">
        <f>HYPERLINK("https://docs.wto.org/imrd/directdoc.asp?DDFDocuments/t/G/TBTN25/BDI637.DOCX", "https://docs.wto.org/imrd/directdoc.asp?DDFDocuments/t/G/TBTN25/BDI637.DOCX")</f>
        <v>https://docs.wto.org/imrd/directdoc.asp?DDFDocuments/t/G/TBTN25/BDI637.DOCX</v>
      </c>
      <c r="P172" s="6" t="str">
        <f>HYPERLINK("https://docs.wto.org/imrd/directdoc.asp?DDFDocuments/u/G/TBTN25/BDI637.DOCX", "https://docs.wto.org/imrd/directdoc.asp?DDFDocuments/u/G/TBTN25/BDI637.DOCX")</f>
        <v>https://docs.wto.org/imrd/directdoc.asp?DDFDocuments/u/G/TBTN25/BDI637.DOCX</v>
      </c>
      <c r="Q172" s="6" t="str">
        <f>HYPERLINK("https://docs.wto.org/imrd/directdoc.asp?DDFDocuments/v/G/TBTN25/BDI637.DOCX", "https://docs.wto.org/imrd/directdoc.asp?DDFDocuments/v/G/TBTN25/BDI637.DOCX")</f>
        <v>https://docs.wto.org/imrd/directdoc.asp?DDFDocuments/v/G/TBTN25/BDI637.DOCX</v>
      </c>
    </row>
    <row r="173" spans="1:17" ht="210" x14ac:dyDescent="0.25">
      <c r="A173" s="8" t="s">
        <v>715</v>
      </c>
      <c r="B173" s="6" t="s">
        <v>86</v>
      </c>
      <c r="C173" s="7">
        <v>45915</v>
      </c>
      <c r="D173" s="9" t="str">
        <f>HYPERLINK("https://www.epingalert.org/en/Search?viewData= G/TBT/N/TPKM/573"," G/TBT/N/TPKM/573")</f>
        <v xml:space="preserve"> G/TBT/N/TPKM/573</v>
      </c>
      <c r="E173" s="8" t="s">
        <v>713</v>
      </c>
      <c r="F173" s="8" t="s">
        <v>714</v>
      </c>
      <c r="G173" s="8" t="s">
        <v>716</v>
      </c>
      <c r="H173" s="8" t="s">
        <v>717</v>
      </c>
      <c r="I173" s="8" t="s">
        <v>92</v>
      </c>
      <c r="J173" s="8" t="s">
        <v>21</v>
      </c>
      <c r="K173" s="6"/>
      <c r="L173" s="7">
        <v>45975</v>
      </c>
      <c r="M173" s="6" t="s">
        <v>24</v>
      </c>
      <c r="N173" s="8" t="s">
        <v>718</v>
      </c>
      <c r="O173" s="6" t="str">
        <f>HYPERLINK("https://docs.wto.org/imrd/directdoc.asp?DDFDocuments/t/G/TBTN25/TPKM573.DOCX", "https://docs.wto.org/imrd/directdoc.asp?DDFDocuments/t/G/TBTN25/TPKM573.DOCX")</f>
        <v>https://docs.wto.org/imrd/directdoc.asp?DDFDocuments/t/G/TBTN25/TPKM573.DOCX</v>
      </c>
      <c r="P173" s="6" t="str">
        <f>HYPERLINK("https://docs.wto.org/imrd/directdoc.asp?DDFDocuments/u/G/TBTN25/TPKM573.DOCX", "https://docs.wto.org/imrd/directdoc.asp?DDFDocuments/u/G/TBTN25/TPKM573.DOCX")</f>
        <v>https://docs.wto.org/imrd/directdoc.asp?DDFDocuments/u/G/TBTN25/TPKM573.DOCX</v>
      </c>
      <c r="Q173" s="6" t="str">
        <f>HYPERLINK("https://docs.wto.org/imrd/directdoc.asp?DDFDocuments/v/G/TBTN25/TPKM573.DOCX", "https://docs.wto.org/imrd/directdoc.asp?DDFDocuments/v/G/TBTN25/TPKM573.DOCX")</f>
        <v>https://docs.wto.org/imrd/directdoc.asp?DDFDocuments/v/G/TBTN25/TPKM573.DOCX</v>
      </c>
    </row>
    <row r="174" spans="1:17" ht="90" x14ac:dyDescent="0.25">
      <c r="A174" s="8" t="s">
        <v>721</v>
      </c>
      <c r="B174" s="6" t="s">
        <v>202</v>
      </c>
      <c r="C174" s="7">
        <v>45915</v>
      </c>
      <c r="D174" s="9" t="str">
        <f>HYPERLINK("https://www.epingalert.org/en/Search?viewData= G/TBT/N/BDI/639, G/TBT/N/KEN/1855, G/TBT/N/RWA/1246, G/TBT/N/TZA/1392, G/TBT/N/UGA/2202"," G/TBT/N/BDI/639, G/TBT/N/KEN/1855, G/TBT/N/RWA/1246, G/TBT/N/TZA/1392, G/TBT/N/UGA/2202")</f>
        <v xml:space="preserve"> G/TBT/N/BDI/639, G/TBT/N/KEN/1855, G/TBT/N/RWA/1246, G/TBT/N/TZA/1392, G/TBT/N/UGA/2202</v>
      </c>
      <c r="E174" s="8" t="s">
        <v>719</v>
      </c>
      <c r="F174" s="8" t="s">
        <v>720</v>
      </c>
      <c r="G174" s="8" t="s">
        <v>722</v>
      </c>
      <c r="H174" s="8" t="s">
        <v>711</v>
      </c>
      <c r="I174" s="8" t="s">
        <v>705</v>
      </c>
      <c r="J174" s="8" t="s">
        <v>21</v>
      </c>
      <c r="K174" s="6"/>
      <c r="L174" s="7">
        <v>45975</v>
      </c>
      <c r="M174" s="6" t="s">
        <v>24</v>
      </c>
      <c r="N174" s="8" t="s">
        <v>723</v>
      </c>
      <c r="O174" s="6" t="str">
        <f>HYPERLINK("https://docs.wto.org/imrd/directdoc.asp?DDFDocuments/t/G/TBTN25/BDI639.DOCX", "https://docs.wto.org/imrd/directdoc.asp?DDFDocuments/t/G/TBTN25/BDI639.DOCX")</f>
        <v>https://docs.wto.org/imrd/directdoc.asp?DDFDocuments/t/G/TBTN25/BDI639.DOCX</v>
      </c>
      <c r="P174" s="6" t="str">
        <f>HYPERLINK("https://docs.wto.org/imrd/directdoc.asp?DDFDocuments/u/G/TBTN25/BDI639.DOCX", "https://docs.wto.org/imrd/directdoc.asp?DDFDocuments/u/G/TBTN25/BDI639.DOCX")</f>
        <v>https://docs.wto.org/imrd/directdoc.asp?DDFDocuments/u/G/TBTN25/BDI639.DOCX</v>
      </c>
      <c r="Q174" s="6" t="str">
        <f>HYPERLINK("https://docs.wto.org/imrd/directdoc.asp?DDFDocuments/v/G/TBTN25/BDI639.DOCX", "https://docs.wto.org/imrd/directdoc.asp?DDFDocuments/v/G/TBTN25/BDI639.DOCX")</f>
        <v>https://docs.wto.org/imrd/directdoc.asp?DDFDocuments/v/G/TBTN25/BDI639.DOCX</v>
      </c>
    </row>
    <row r="175" spans="1:17" ht="45" x14ac:dyDescent="0.25">
      <c r="A175" s="8" t="s">
        <v>726</v>
      </c>
      <c r="B175" s="6" t="s">
        <v>220</v>
      </c>
      <c r="C175" s="7">
        <v>45915</v>
      </c>
      <c r="D175" s="9" t="str">
        <f>HYPERLINK("https://www.epingalert.org/en/Search?viewData= G/TBT/N/BDI/635, G/TBT/N/KEN/1851, G/TBT/N/RWA/1242, G/TBT/N/TZA/1388, G/TBT/N/UGA/2198"," G/TBT/N/BDI/635, G/TBT/N/KEN/1851, G/TBT/N/RWA/1242, G/TBT/N/TZA/1388, G/TBT/N/UGA/2198")</f>
        <v xml:space="preserve"> G/TBT/N/BDI/635, G/TBT/N/KEN/1851, G/TBT/N/RWA/1242, G/TBT/N/TZA/1388, G/TBT/N/UGA/2198</v>
      </c>
      <c r="E175" s="8" t="s">
        <v>724</v>
      </c>
      <c r="F175" s="8" t="s">
        <v>725</v>
      </c>
      <c r="G175" s="8" t="s">
        <v>727</v>
      </c>
      <c r="H175" s="8" t="s">
        <v>728</v>
      </c>
      <c r="I175" s="8" t="s">
        <v>705</v>
      </c>
      <c r="J175" s="8" t="s">
        <v>21</v>
      </c>
      <c r="K175" s="6"/>
      <c r="L175" s="7">
        <v>45975</v>
      </c>
      <c r="M175" s="6" t="s">
        <v>24</v>
      </c>
      <c r="N175" s="8" t="s">
        <v>729</v>
      </c>
      <c r="O175" s="6" t="str">
        <f>HYPERLINK("https://docs.wto.org/imrd/directdoc.asp?DDFDocuments/t/G/TBTN25/BDI635.DOCX", "https://docs.wto.org/imrd/directdoc.asp?DDFDocuments/t/G/TBTN25/BDI635.DOCX")</f>
        <v>https://docs.wto.org/imrd/directdoc.asp?DDFDocuments/t/G/TBTN25/BDI635.DOCX</v>
      </c>
      <c r="P175" s="6" t="str">
        <f>HYPERLINK("https://docs.wto.org/imrd/directdoc.asp?DDFDocuments/u/G/TBTN25/BDI635.DOCX", "https://docs.wto.org/imrd/directdoc.asp?DDFDocuments/u/G/TBTN25/BDI635.DOCX")</f>
        <v>https://docs.wto.org/imrd/directdoc.asp?DDFDocuments/u/G/TBTN25/BDI635.DOCX</v>
      </c>
      <c r="Q175" s="6" t="str">
        <f>HYPERLINK("https://docs.wto.org/imrd/directdoc.asp?DDFDocuments/v/G/TBTN25/BDI635.DOCX", "https://docs.wto.org/imrd/directdoc.asp?DDFDocuments/v/G/TBTN25/BDI635.DOCX")</f>
        <v>https://docs.wto.org/imrd/directdoc.asp?DDFDocuments/v/G/TBTN25/BDI635.DOCX</v>
      </c>
    </row>
    <row r="176" spans="1:17" ht="60" x14ac:dyDescent="0.25">
      <c r="A176" s="8" t="s">
        <v>182</v>
      </c>
      <c r="B176" s="6" t="s">
        <v>179</v>
      </c>
      <c r="C176" s="7">
        <v>45915</v>
      </c>
      <c r="D176" s="9" t="str">
        <f>HYPERLINK("https://www.epingalert.org/en/Search?viewData= G/TBT/N/CAN/751"," G/TBT/N/CAN/751")</f>
        <v xml:space="preserve"> G/TBT/N/CAN/751</v>
      </c>
      <c r="E176" s="8" t="s">
        <v>730</v>
      </c>
      <c r="F176" s="8" t="s">
        <v>731</v>
      </c>
      <c r="G176" s="8" t="s">
        <v>21</v>
      </c>
      <c r="H176" s="8" t="s">
        <v>183</v>
      </c>
      <c r="I176" s="8" t="s">
        <v>32</v>
      </c>
      <c r="J176" s="8" t="s">
        <v>21</v>
      </c>
      <c r="K176" s="6"/>
      <c r="L176" s="7">
        <v>45980</v>
      </c>
      <c r="M176" s="6" t="s">
        <v>24</v>
      </c>
      <c r="N176" s="8" t="s">
        <v>732</v>
      </c>
      <c r="O176" s="6" t="str">
        <f>HYPERLINK("https://docs.wto.org/imrd/directdoc.asp?DDFDocuments/t/G/TBTN25/CAN751.DOCX", "https://docs.wto.org/imrd/directdoc.asp?DDFDocuments/t/G/TBTN25/CAN751.DOCX")</f>
        <v>https://docs.wto.org/imrd/directdoc.asp?DDFDocuments/t/G/TBTN25/CAN751.DOCX</v>
      </c>
      <c r="P176" s="6" t="str">
        <f>HYPERLINK("https://docs.wto.org/imrd/directdoc.asp?DDFDocuments/u/G/TBTN25/CAN751.DOCX", "https://docs.wto.org/imrd/directdoc.asp?DDFDocuments/u/G/TBTN25/CAN751.DOCX")</f>
        <v>https://docs.wto.org/imrd/directdoc.asp?DDFDocuments/u/G/TBTN25/CAN751.DOCX</v>
      </c>
      <c r="Q176" s="6" t="str">
        <f>HYPERLINK("https://docs.wto.org/imrd/directdoc.asp?DDFDocuments/v/G/TBTN25/CAN751.DOCX", "https://docs.wto.org/imrd/directdoc.asp?DDFDocuments/v/G/TBTN25/CAN751.DOCX")</f>
        <v>https://docs.wto.org/imrd/directdoc.asp?DDFDocuments/v/G/TBTN25/CAN751.DOCX</v>
      </c>
    </row>
    <row r="177" spans="1:17" ht="75" x14ac:dyDescent="0.25">
      <c r="A177" s="8" t="s">
        <v>735</v>
      </c>
      <c r="B177" s="6" t="s">
        <v>195</v>
      </c>
      <c r="C177" s="7">
        <v>45915</v>
      </c>
      <c r="D177" s="9" t="str">
        <f>HYPERLINK("https://www.epingalert.org/en/Search?viewData= G/TBT/N/KOR/1308"," G/TBT/N/KOR/1308")</f>
        <v xml:space="preserve"> G/TBT/N/KOR/1308</v>
      </c>
      <c r="E177" s="8" t="s">
        <v>733</v>
      </c>
      <c r="F177" s="8" t="s">
        <v>734</v>
      </c>
      <c r="G177" s="8" t="s">
        <v>736</v>
      </c>
      <c r="H177" s="8" t="s">
        <v>21</v>
      </c>
      <c r="I177" s="8" t="s">
        <v>40</v>
      </c>
      <c r="J177" s="8" t="s">
        <v>21</v>
      </c>
      <c r="K177" s="6"/>
      <c r="L177" s="7">
        <v>45935</v>
      </c>
      <c r="M177" s="6" t="s">
        <v>24</v>
      </c>
      <c r="N177" s="8" t="s">
        <v>737</v>
      </c>
      <c r="O177" s="6" t="str">
        <f>HYPERLINK("https://docs.wto.org/imrd/directdoc.asp?DDFDocuments/t/G/TBTN25/KOR1308.DOCX", "https://docs.wto.org/imrd/directdoc.asp?DDFDocuments/t/G/TBTN25/KOR1308.DOCX")</f>
        <v>https://docs.wto.org/imrd/directdoc.asp?DDFDocuments/t/G/TBTN25/KOR1308.DOCX</v>
      </c>
      <c r="P177" s="6" t="str">
        <f>HYPERLINK("https://docs.wto.org/imrd/directdoc.asp?DDFDocuments/u/G/TBTN25/KOR1308.DOCX", "https://docs.wto.org/imrd/directdoc.asp?DDFDocuments/u/G/TBTN25/KOR1308.DOCX")</f>
        <v>https://docs.wto.org/imrd/directdoc.asp?DDFDocuments/u/G/TBTN25/KOR1308.DOCX</v>
      </c>
      <c r="Q177" s="6" t="str">
        <f>HYPERLINK("https://docs.wto.org/imrd/directdoc.asp?DDFDocuments/v/G/TBTN25/KOR1308.DOCX", "https://docs.wto.org/imrd/directdoc.asp?DDFDocuments/v/G/TBTN25/KOR1308.DOCX")</f>
        <v>https://docs.wto.org/imrd/directdoc.asp?DDFDocuments/v/G/TBTN25/KOR1308.DOCX</v>
      </c>
    </row>
    <row r="178" spans="1:17" ht="60" x14ac:dyDescent="0.25">
      <c r="A178" s="8" t="s">
        <v>740</v>
      </c>
      <c r="B178" s="6" t="s">
        <v>172</v>
      </c>
      <c r="C178" s="7">
        <v>45915</v>
      </c>
      <c r="D178" s="9" t="str">
        <f>HYPERLINK("https://www.epingalert.org/en/Search?viewData= G/TBT/N/BDI/640, G/TBT/N/KEN/1856, G/TBT/N/RWA/1247, G/TBT/N/TZA/1393, G/TBT/N/UGA/2203"," G/TBT/N/BDI/640, G/TBT/N/KEN/1856, G/TBT/N/RWA/1247, G/TBT/N/TZA/1393, G/TBT/N/UGA/2203")</f>
        <v xml:space="preserve"> G/TBT/N/BDI/640, G/TBT/N/KEN/1856, G/TBT/N/RWA/1247, G/TBT/N/TZA/1393, G/TBT/N/UGA/2203</v>
      </c>
      <c r="E178" s="8" t="s">
        <v>738</v>
      </c>
      <c r="F178" s="8" t="s">
        <v>739</v>
      </c>
      <c r="G178" s="8" t="s">
        <v>741</v>
      </c>
      <c r="H178" s="8" t="s">
        <v>742</v>
      </c>
      <c r="I178" s="8" t="s">
        <v>705</v>
      </c>
      <c r="J178" s="8" t="s">
        <v>21</v>
      </c>
      <c r="K178" s="6"/>
      <c r="L178" s="7">
        <v>45975</v>
      </c>
      <c r="M178" s="6" t="s">
        <v>24</v>
      </c>
      <c r="N178" s="8" t="s">
        <v>743</v>
      </c>
      <c r="O178" s="6" t="str">
        <f>HYPERLINK("https://docs.wto.org/imrd/directdoc.asp?DDFDocuments/t/G/TBTN25/BDI640.DOCX", "https://docs.wto.org/imrd/directdoc.asp?DDFDocuments/t/G/TBTN25/BDI640.DOCX")</f>
        <v>https://docs.wto.org/imrd/directdoc.asp?DDFDocuments/t/G/TBTN25/BDI640.DOCX</v>
      </c>
      <c r="P178" s="6" t="str">
        <f>HYPERLINK("https://docs.wto.org/imrd/directdoc.asp?DDFDocuments/u/G/TBTN25/BDI640.DOCX", "https://docs.wto.org/imrd/directdoc.asp?DDFDocuments/u/G/TBTN25/BDI640.DOCX")</f>
        <v>https://docs.wto.org/imrd/directdoc.asp?DDFDocuments/u/G/TBTN25/BDI640.DOCX</v>
      </c>
      <c r="Q178" s="6" t="str">
        <f>HYPERLINK("https://docs.wto.org/imrd/directdoc.asp?DDFDocuments/v/G/TBTN25/BDI640.DOCX", "https://docs.wto.org/imrd/directdoc.asp?DDFDocuments/v/G/TBTN25/BDI640.DOCX")</f>
        <v>https://docs.wto.org/imrd/directdoc.asp?DDFDocuments/v/G/TBTN25/BDI640.DOCX</v>
      </c>
    </row>
    <row r="179" spans="1:17" ht="60" x14ac:dyDescent="0.25">
      <c r="A179" s="8" t="s">
        <v>746</v>
      </c>
      <c r="B179" s="6" t="s">
        <v>145</v>
      </c>
      <c r="C179" s="7">
        <v>45915</v>
      </c>
      <c r="D179" s="9" t="str">
        <f>HYPERLINK("https://www.epingalert.org/en/Search?viewData= G/TBT/N/BDI/641, G/TBT/N/KEN/1857, G/TBT/N/RWA/1248, G/TBT/N/TZA/1394, G/TBT/N/UGA/2204"," G/TBT/N/BDI/641, G/TBT/N/KEN/1857, G/TBT/N/RWA/1248, G/TBT/N/TZA/1394, G/TBT/N/UGA/2204")</f>
        <v xml:space="preserve"> G/TBT/N/BDI/641, G/TBT/N/KEN/1857, G/TBT/N/RWA/1248, G/TBT/N/TZA/1394, G/TBT/N/UGA/2204</v>
      </c>
      <c r="E179" s="8" t="s">
        <v>744</v>
      </c>
      <c r="F179" s="8" t="s">
        <v>745</v>
      </c>
      <c r="G179" s="8" t="s">
        <v>747</v>
      </c>
      <c r="H179" s="8" t="s">
        <v>742</v>
      </c>
      <c r="I179" s="8" t="s">
        <v>705</v>
      </c>
      <c r="J179" s="8" t="s">
        <v>21</v>
      </c>
      <c r="K179" s="6"/>
      <c r="L179" s="7">
        <v>45975</v>
      </c>
      <c r="M179" s="6" t="s">
        <v>24</v>
      </c>
      <c r="N179" s="8" t="s">
        <v>748</v>
      </c>
      <c r="O179" s="6" t="str">
        <f>HYPERLINK("https://docs.wto.org/imrd/directdoc.asp?DDFDocuments/t/G/TBTN25/BDI641.DOCX", "https://docs.wto.org/imrd/directdoc.asp?DDFDocuments/t/G/TBTN25/BDI641.DOCX")</f>
        <v>https://docs.wto.org/imrd/directdoc.asp?DDFDocuments/t/G/TBTN25/BDI641.DOCX</v>
      </c>
      <c r="P179" s="6" t="str">
        <f>HYPERLINK("https://docs.wto.org/imrd/directdoc.asp?DDFDocuments/u/G/TBTN25/BDI641.DOCX", "https://docs.wto.org/imrd/directdoc.asp?DDFDocuments/u/G/TBTN25/BDI641.DOCX")</f>
        <v>https://docs.wto.org/imrd/directdoc.asp?DDFDocuments/u/G/TBTN25/BDI641.DOCX</v>
      </c>
      <c r="Q179" s="6" t="str">
        <f>HYPERLINK("https://docs.wto.org/imrd/directdoc.asp?DDFDocuments/v/G/TBTN25/BDI641.DOCX", "https://docs.wto.org/imrd/directdoc.asp?DDFDocuments/v/G/TBTN25/BDI641.DOCX")</f>
        <v>https://docs.wto.org/imrd/directdoc.asp?DDFDocuments/v/G/TBTN25/BDI641.DOCX</v>
      </c>
    </row>
    <row r="180" spans="1:17" ht="45" x14ac:dyDescent="0.25">
      <c r="A180" s="8" t="s">
        <v>726</v>
      </c>
      <c r="B180" s="6" t="s">
        <v>202</v>
      </c>
      <c r="C180" s="7">
        <v>45915</v>
      </c>
      <c r="D180" s="9" t="str">
        <f>HYPERLINK("https://www.epingalert.org/en/Search?viewData= G/TBT/N/BDI/635, G/TBT/N/KEN/1851, G/TBT/N/RWA/1242, G/TBT/N/TZA/1388, G/TBT/N/UGA/2198"," G/TBT/N/BDI/635, G/TBT/N/KEN/1851, G/TBT/N/RWA/1242, G/TBT/N/TZA/1388, G/TBT/N/UGA/2198")</f>
        <v xml:space="preserve"> G/TBT/N/BDI/635, G/TBT/N/KEN/1851, G/TBT/N/RWA/1242, G/TBT/N/TZA/1388, G/TBT/N/UGA/2198</v>
      </c>
      <c r="E180" s="8" t="s">
        <v>724</v>
      </c>
      <c r="F180" s="8" t="s">
        <v>725</v>
      </c>
      <c r="G180" s="8" t="s">
        <v>727</v>
      </c>
      <c r="H180" s="8" t="s">
        <v>728</v>
      </c>
      <c r="I180" s="8" t="s">
        <v>705</v>
      </c>
      <c r="J180" s="8" t="s">
        <v>21</v>
      </c>
      <c r="K180" s="6"/>
      <c r="L180" s="7">
        <v>45975</v>
      </c>
      <c r="M180" s="6" t="s">
        <v>24</v>
      </c>
      <c r="N180" s="8" t="s">
        <v>729</v>
      </c>
      <c r="O180" s="6" t="str">
        <f>HYPERLINK("https://docs.wto.org/imrd/directdoc.asp?DDFDocuments/t/G/TBTN25/BDI635.DOCX", "https://docs.wto.org/imrd/directdoc.asp?DDFDocuments/t/G/TBTN25/BDI635.DOCX")</f>
        <v>https://docs.wto.org/imrd/directdoc.asp?DDFDocuments/t/G/TBTN25/BDI635.DOCX</v>
      </c>
      <c r="P180" s="6" t="str">
        <f>HYPERLINK("https://docs.wto.org/imrd/directdoc.asp?DDFDocuments/u/G/TBTN25/BDI635.DOCX", "https://docs.wto.org/imrd/directdoc.asp?DDFDocuments/u/G/TBTN25/BDI635.DOCX")</f>
        <v>https://docs.wto.org/imrd/directdoc.asp?DDFDocuments/u/G/TBTN25/BDI635.DOCX</v>
      </c>
      <c r="Q180" s="6" t="str">
        <f>HYPERLINK("https://docs.wto.org/imrd/directdoc.asp?DDFDocuments/v/G/TBTN25/BDI635.DOCX", "https://docs.wto.org/imrd/directdoc.asp?DDFDocuments/v/G/TBTN25/BDI635.DOCX")</f>
        <v>https://docs.wto.org/imrd/directdoc.asp?DDFDocuments/v/G/TBTN25/BDI635.DOCX</v>
      </c>
    </row>
    <row r="181" spans="1:17" ht="45" x14ac:dyDescent="0.25">
      <c r="A181" s="8" t="s">
        <v>709</v>
      </c>
      <c r="B181" s="6" t="s">
        <v>202</v>
      </c>
      <c r="C181" s="7">
        <v>45915</v>
      </c>
      <c r="D181" s="9" t="str">
        <f>HYPERLINK("https://www.epingalert.org/en/Search?viewData= G/TBT/N/BDI/637, G/TBT/N/KEN/1853, G/TBT/N/RWA/1244, G/TBT/N/TZA/1390, G/TBT/N/UGA/2200"," G/TBT/N/BDI/637, G/TBT/N/KEN/1853, G/TBT/N/RWA/1244, G/TBT/N/TZA/1390, G/TBT/N/UGA/2200")</f>
        <v xml:space="preserve"> G/TBT/N/BDI/637, G/TBT/N/KEN/1853, G/TBT/N/RWA/1244, G/TBT/N/TZA/1390, G/TBT/N/UGA/2200</v>
      </c>
      <c r="E181" s="8" t="s">
        <v>707</v>
      </c>
      <c r="F181" s="8" t="s">
        <v>708</v>
      </c>
      <c r="G181" s="8" t="s">
        <v>710</v>
      </c>
      <c r="H181" s="8" t="s">
        <v>711</v>
      </c>
      <c r="I181" s="8" t="s">
        <v>705</v>
      </c>
      <c r="J181" s="8" t="s">
        <v>21</v>
      </c>
      <c r="K181" s="6"/>
      <c r="L181" s="7">
        <v>45975</v>
      </c>
      <c r="M181" s="6" t="s">
        <v>24</v>
      </c>
      <c r="N181" s="8" t="s">
        <v>712</v>
      </c>
      <c r="O181" s="6" t="str">
        <f>HYPERLINK("https://docs.wto.org/imrd/directdoc.asp?DDFDocuments/t/G/TBTN25/BDI637.DOCX", "https://docs.wto.org/imrd/directdoc.asp?DDFDocuments/t/G/TBTN25/BDI637.DOCX")</f>
        <v>https://docs.wto.org/imrd/directdoc.asp?DDFDocuments/t/G/TBTN25/BDI637.DOCX</v>
      </c>
      <c r="P181" s="6" t="str">
        <f>HYPERLINK("https://docs.wto.org/imrd/directdoc.asp?DDFDocuments/u/G/TBTN25/BDI637.DOCX", "https://docs.wto.org/imrd/directdoc.asp?DDFDocuments/u/G/TBTN25/BDI637.DOCX")</f>
        <v>https://docs.wto.org/imrd/directdoc.asp?DDFDocuments/u/G/TBTN25/BDI637.DOCX</v>
      </c>
      <c r="Q181" s="6" t="str">
        <f>HYPERLINK("https://docs.wto.org/imrd/directdoc.asp?DDFDocuments/v/G/TBTN25/BDI637.DOCX", "https://docs.wto.org/imrd/directdoc.asp?DDFDocuments/v/G/TBTN25/BDI637.DOCX")</f>
        <v>https://docs.wto.org/imrd/directdoc.asp?DDFDocuments/v/G/TBTN25/BDI637.DOCX</v>
      </c>
    </row>
    <row r="182" spans="1:17" ht="345" x14ac:dyDescent="0.25">
      <c r="A182" s="8" t="s">
        <v>752</v>
      </c>
      <c r="B182" s="6" t="s">
        <v>749</v>
      </c>
      <c r="C182" s="7">
        <v>45915</v>
      </c>
      <c r="D182" s="9" t="str">
        <f>HYPERLINK("https://www.epingalert.org/en/Search?viewData= G/TBT/N/ESP/53"," G/TBT/N/ESP/53")</f>
        <v xml:space="preserve"> G/TBT/N/ESP/53</v>
      </c>
      <c r="E182" s="8" t="s">
        <v>750</v>
      </c>
      <c r="F182" s="8" t="s">
        <v>751</v>
      </c>
      <c r="G182" s="8" t="s">
        <v>753</v>
      </c>
      <c r="H182" s="8" t="s">
        <v>561</v>
      </c>
      <c r="I182" s="8" t="s">
        <v>754</v>
      </c>
      <c r="J182" s="8" t="s">
        <v>404</v>
      </c>
      <c r="K182" s="6"/>
      <c r="L182" s="7">
        <v>45975</v>
      </c>
      <c r="M182" s="6" t="s">
        <v>24</v>
      </c>
      <c r="N182" s="8" t="s">
        <v>755</v>
      </c>
      <c r="O182" s="6" t="str">
        <f>HYPERLINK("https://docs.wto.org/imrd/directdoc.asp?DDFDocuments/t/G/TBTN25/ESP53.DOCX", "https://docs.wto.org/imrd/directdoc.asp?DDFDocuments/t/G/TBTN25/ESP53.DOCX")</f>
        <v>https://docs.wto.org/imrd/directdoc.asp?DDFDocuments/t/G/TBTN25/ESP53.DOCX</v>
      </c>
      <c r="P182" s="6" t="str">
        <f>HYPERLINK("https://docs.wto.org/imrd/directdoc.asp?DDFDocuments/u/G/TBTN25/ESP53.DOCX", "https://docs.wto.org/imrd/directdoc.asp?DDFDocuments/u/G/TBTN25/ESP53.DOCX")</f>
        <v>https://docs.wto.org/imrd/directdoc.asp?DDFDocuments/u/G/TBTN25/ESP53.DOCX</v>
      </c>
      <c r="Q182" s="6" t="str">
        <f>HYPERLINK("https://docs.wto.org/imrd/directdoc.asp?DDFDocuments/v/G/TBTN25/ESP53.DOCX", "https://docs.wto.org/imrd/directdoc.asp?DDFDocuments/v/G/TBTN25/ESP53.DOCX")</f>
        <v>https://docs.wto.org/imrd/directdoc.asp?DDFDocuments/v/G/TBTN25/ESP53.DOCX</v>
      </c>
    </row>
    <row r="183" spans="1:17" ht="60" x14ac:dyDescent="0.25">
      <c r="A183" s="8" t="s">
        <v>758</v>
      </c>
      <c r="B183" s="6" t="s">
        <v>172</v>
      </c>
      <c r="C183" s="7">
        <v>45915</v>
      </c>
      <c r="D183" s="9" t="str">
        <f>HYPERLINK("https://www.epingalert.org/en/Search?viewData= G/TBT/N/BDI/636, G/TBT/N/KEN/1852, G/TBT/N/RWA/1243, G/TBT/N/TZA/1389, G/TBT/N/UGA/2199"," G/TBT/N/BDI/636, G/TBT/N/KEN/1852, G/TBT/N/RWA/1243, G/TBT/N/TZA/1389, G/TBT/N/UGA/2199")</f>
        <v xml:space="preserve"> G/TBT/N/BDI/636, G/TBT/N/KEN/1852, G/TBT/N/RWA/1243, G/TBT/N/TZA/1389, G/TBT/N/UGA/2199</v>
      </c>
      <c r="E183" s="8" t="s">
        <v>756</v>
      </c>
      <c r="F183" s="8" t="s">
        <v>757</v>
      </c>
      <c r="G183" s="8" t="s">
        <v>759</v>
      </c>
      <c r="H183" s="8" t="s">
        <v>711</v>
      </c>
      <c r="I183" s="8" t="s">
        <v>705</v>
      </c>
      <c r="J183" s="8" t="s">
        <v>21</v>
      </c>
      <c r="K183" s="6"/>
      <c r="L183" s="7">
        <v>45975</v>
      </c>
      <c r="M183" s="6" t="s">
        <v>24</v>
      </c>
      <c r="N183" s="8" t="s">
        <v>760</v>
      </c>
      <c r="O183" s="6" t="str">
        <f>HYPERLINK("https://docs.wto.org/imrd/directdoc.asp?DDFDocuments/t/G/TBTN25/BDI636.DOCX", "https://docs.wto.org/imrd/directdoc.asp?DDFDocuments/t/G/TBTN25/BDI636.DOCX")</f>
        <v>https://docs.wto.org/imrd/directdoc.asp?DDFDocuments/t/G/TBTN25/BDI636.DOCX</v>
      </c>
      <c r="P183" s="6" t="str">
        <f>HYPERLINK("https://docs.wto.org/imrd/directdoc.asp?DDFDocuments/u/G/TBTN25/BDI636.DOCX", "https://docs.wto.org/imrd/directdoc.asp?DDFDocuments/u/G/TBTN25/BDI636.DOCX")</f>
        <v>https://docs.wto.org/imrd/directdoc.asp?DDFDocuments/u/G/TBTN25/BDI636.DOCX</v>
      </c>
      <c r="Q183" s="6" t="str">
        <f>HYPERLINK("https://docs.wto.org/imrd/directdoc.asp?DDFDocuments/v/G/TBTN25/BDI636.DOCX", "https://docs.wto.org/imrd/directdoc.asp?DDFDocuments/v/G/TBTN25/BDI636.DOCX")</f>
        <v>https://docs.wto.org/imrd/directdoc.asp?DDFDocuments/v/G/TBTN25/BDI636.DOCX</v>
      </c>
    </row>
    <row r="184" spans="1:17" ht="60" x14ac:dyDescent="0.25">
      <c r="A184" s="8" t="s">
        <v>740</v>
      </c>
      <c r="B184" s="6" t="s">
        <v>145</v>
      </c>
      <c r="C184" s="7">
        <v>45915</v>
      </c>
      <c r="D184" s="9" t="str">
        <f>HYPERLINK("https://www.epingalert.org/en/Search?viewData= G/TBT/N/BDI/640, G/TBT/N/KEN/1856, G/TBT/N/RWA/1247, G/TBT/N/TZA/1393, G/TBT/N/UGA/2203"," G/TBT/N/BDI/640, G/TBT/N/KEN/1856, G/TBT/N/RWA/1247, G/TBT/N/TZA/1393, G/TBT/N/UGA/2203")</f>
        <v xml:space="preserve"> G/TBT/N/BDI/640, G/TBT/N/KEN/1856, G/TBT/N/RWA/1247, G/TBT/N/TZA/1393, G/TBT/N/UGA/2203</v>
      </c>
      <c r="E184" s="8" t="s">
        <v>738</v>
      </c>
      <c r="F184" s="8" t="s">
        <v>739</v>
      </c>
      <c r="G184" s="8" t="s">
        <v>741</v>
      </c>
      <c r="H184" s="8" t="s">
        <v>742</v>
      </c>
      <c r="I184" s="8" t="s">
        <v>705</v>
      </c>
      <c r="J184" s="8" t="s">
        <v>21</v>
      </c>
      <c r="K184" s="6"/>
      <c r="L184" s="7">
        <v>45975</v>
      </c>
      <c r="M184" s="6" t="s">
        <v>24</v>
      </c>
      <c r="N184" s="8" t="s">
        <v>743</v>
      </c>
      <c r="O184" s="6" t="str">
        <f>HYPERLINK("https://docs.wto.org/imrd/directdoc.asp?DDFDocuments/t/G/TBTN25/BDI640.DOCX", "https://docs.wto.org/imrd/directdoc.asp?DDFDocuments/t/G/TBTN25/BDI640.DOCX")</f>
        <v>https://docs.wto.org/imrd/directdoc.asp?DDFDocuments/t/G/TBTN25/BDI640.DOCX</v>
      </c>
      <c r="P184" s="6" t="str">
        <f>HYPERLINK("https://docs.wto.org/imrd/directdoc.asp?DDFDocuments/u/G/TBTN25/BDI640.DOCX", "https://docs.wto.org/imrd/directdoc.asp?DDFDocuments/u/G/TBTN25/BDI640.DOCX")</f>
        <v>https://docs.wto.org/imrd/directdoc.asp?DDFDocuments/u/G/TBTN25/BDI640.DOCX</v>
      </c>
      <c r="Q184" s="6" t="str">
        <f>HYPERLINK("https://docs.wto.org/imrd/directdoc.asp?DDFDocuments/v/G/TBTN25/BDI640.DOCX", "https://docs.wto.org/imrd/directdoc.asp?DDFDocuments/v/G/TBTN25/BDI640.DOCX")</f>
        <v>https://docs.wto.org/imrd/directdoc.asp?DDFDocuments/v/G/TBTN25/BDI640.DOCX</v>
      </c>
    </row>
    <row r="185" spans="1:17" ht="75" x14ac:dyDescent="0.25">
      <c r="A185" s="8" t="s">
        <v>764</v>
      </c>
      <c r="B185" s="6" t="s">
        <v>761</v>
      </c>
      <c r="C185" s="7">
        <v>45915</v>
      </c>
      <c r="D185" s="9" t="str">
        <f>HYPERLINK("https://www.epingalert.org/en/Search?viewData= G/TBT/N/CHL/756"," G/TBT/N/CHL/756")</f>
        <v xml:space="preserve"> G/TBT/N/CHL/756</v>
      </c>
      <c r="E185" s="8" t="s">
        <v>762</v>
      </c>
      <c r="F185" s="8" t="s">
        <v>763</v>
      </c>
      <c r="G185" s="8" t="s">
        <v>765</v>
      </c>
      <c r="H185" s="8" t="s">
        <v>766</v>
      </c>
      <c r="I185" s="8" t="s">
        <v>40</v>
      </c>
      <c r="J185" s="8" t="s">
        <v>21</v>
      </c>
      <c r="K185" s="6"/>
      <c r="L185" s="7">
        <v>45975</v>
      </c>
      <c r="M185" s="6" t="s">
        <v>24</v>
      </c>
      <c r="N185" s="8" t="s">
        <v>767</v>
      </c>
      <c r="O185" s="6" t="str">
        <f>HYPERLINK("https://docs.wto.org/imrd/directdoc.asp?DDFDocuments/t/G/TBTN25/CHL756.DOCX", "https://docs.wto.org/imrd/directdoc.asp?DDFDocuments/t/G/TBTN25/CHL756.DOCX")</f>
        <v>https://docs.wto.org/imrd/directdoc.asp?DDFDocuments/t/G/TBTN25/CHL756.DOCX</v>
      </c>
      <c r="P185" s="6" t="str">
        <f>HYPERLINK("https://docs.wto.org/imrd/directdoc.asp?DDFDocuments/u/G/TBTN25/CHL756.DOCX", "https://docs.wto.org/imrd/directdoc.asp?DDFDocuments/u/G/TBTN25/CHL756.DOCX")</f>
        <v>https://docs.wto.org/imrd/directdoc.asp?DDFDocuments/u/G/TBTN25/CHL756.DOCX</v>
      </c>
      <c r="Q185" s="6" t="str">
        <f>HYPERLINK("https://docs.wto.org/imrd/directdoc.asp?DDFDocuments/v/G/TBTN25/CHL756.DOCX", "https://docs.wto.org/imrd/directdoc.asp?DDFDocuments/v/G/TBTN25/CHL756.DOCX")</f>
        <v>https://docs.wto.org/imrd/directdoc.asp?DDFDocuments/v/G/TBTN25/CHL756.DOCX</v>
      </c>
    </row>
    <row r="186" spans="1:17" ht="120" x14ac:dyDescent="0.25">
      <c r="A186" s="8" t="s">
        <v>702</v>
      </c>
      <c r="B186" s="6" t="s">
        <v>220</v>
      </c>
      <c r="C186" s="7">
        <v>45915</v>
      </c>
      <c r="D186" s="9" t="str">
        <f>HYPERLINK("https://www.epingalert.org/en/Search?viewData= G/TBT/N/BDI/638, G/TBT/N/KEN/1854, G/TBT/N/RWA/1245, G/TBT/N/TZA/1391, G/TBT/N/UGA/2201"," G/TBT/N/BDI/638, G/TBT/N/KEN/1854, G/TBT/N/RWA/1245, G/TBT/N/TZA/1391, G/TBT/N/UGA/2201")</f>
        <v xml:space="preserve"> G/TBT/N/BDI/638, G/TBT/N/KEN/1854, G/TBT/N/RWA/1245, G/TBT/N/TZA/1391, G/TBT/N/UGA/2201</v>
      </c>
      <c r="E186" s="8" t="s">
        <v>700</v>
      </c>
      <c r="F186" s="8" t="s">
        <v>701</v>
      </c>
      <c r="G186" s="8" t="s">
        <v>703</v>
      </c>
      <c r="H186" s="8" t="s">
        <v>704</v>
      </c>
      <c r="I186" s="8" t="s">
        <v>705</v>
      </c>
      <c r="J186" s="8" t="s">
        <v>21</v>
      </c>
      <c r="K186" s="6"/>
      <c r="L186" s="7">
        <v>45975</v>
      </c>
      <c r="M186" s="6" t="s">
        <v>24</v>
      </c>
      <c r="N186" s="8" t="s">
        <v>706</v>
      </c>
      <c r="O186" s="6" t="str">
        <f>HYPERLINK("https://docs.wto.org/imrd/directdoc.asp?DDFDocuments/t/G/TBTN25/BDI638.DOCX", "https://docs.wto.org/imrd/directdoc.asp?DDFDocuments/t/G/TBTN25/BDI638.DOCX")</f>
        <v>https://docs.wto.org/imrd/directdoc.asp?DDFDocuments/t/G/TBTN25/BDI638.DOCX</v>
      </c>
      <c r="P186" s="6" t="str">
        <f>HYPERLINK("https://docs.wto.org/imrd/directdoc.asp?DDFDocuments/u/G/TBTN25/BDI638.DOCX", "https://docs.wto.org/imrd/directdoc.asp?DDFDocuments/u/G/TBTN25/BDI638.DOCX")</f>
        <v>https://docs.wto.org/imrd/directdoc.asp?DDFDocuments/u/G/TBTN25/BDI638.DOCX</v>
      </c>
      <c r="Q186" s="6" t="str">
        <f>HYPERLINK("https://docs.wto.org/imrd/directdoc.asp?DDFDocuments/v/G/TBTN25/BDI638.DOCX", "https://docs.wto.org/imrd/directdoc.asp?DDFDocuments/v/G/TBTN25/BDI638.DOCX")</f>
        <v>https://docs.wto.org/imrd/directdoc.asp?DDFDocuments/v/G/TBTN25/BDI638.DOCX</v>
      </c>
    </row>
    <row r="187" spans="1:17" ht="60" x14ac:dyDescent="0.25">
      <c r="A187" s="8" t="s">
        <v>746</v>
      </c>
      <c r="B187" s="6" t="s">
        <v>172</v>
      </c>
      <c r="C187" s="7">
        <v>45915</v>
      </c>
      <c r="D187" s="9" t="str">
        <f>HYPERLINK("https://www.epingalert.org/en/Search?viewData= G/TBT/N/BDI/641, G/TBT/N/KEN/1857, G/TBT/N/RWA/1248, G/TBT/N/TZA/1394, G/TBT/N/UGA/2204"," G/TBT/N/BDI/641, G/TBT/N/KEN/1857, G/TBT/N/RWA/1248, G/TBT/N/TZA/1394, G/TBT/N/UGA/2204")</f>
        <v xml:space="preserve"> G/TBT/N/BDI/641, G/TBT/N/KEN/1857, G/TBT/N/RWA/1248, G/TBT/N/TZA/1394, G/TBT/N/UGA/2204</v>
      </c>
      <c r="E187" s="8" t="s">
        <v>744</v>
      </c>
      <c r="F187" s="8" t="s">
        <v>745</v>
      </c>
      <c r="G187" s="8" t="s">
        <v>747</v>
      </c>
      <c r="H187" s="8" t="s">
        <v>742</v>
      </c>
      <c r="I187" s="8" t="s">
        <v>705</v>
      </c>
      <c r="J187" s="8" t="s">
        <v>21</v>
      </c>
      <c r="K187" s="6"/>
      <c r="L187" s="7">
        <v>45975</v>
      </c>
      <c r="M187" s="6" t="s">
        <v>24</v>
      </c>
      <c r="N187" s="8" t="s">
        <v>748</v>
      </c>
      <c r="O187" s="6" t="str">
        <f>HYPERLINK("https://docs.wto.org/imrd/directdoc.asp?DDFDocuments/t/G/TBTN25/BDI641.DOCX", "https://docs.wto.org/imrd/directdoc.asp?DDFDocuments/t/G/TBTN25/BDI641.DOCX")</f>
        <v>https://docs.wto.org/imrd/directdoc.asp?DDFDocuments/t/G/TBTN25/BDI641.DOCX</v>
      </c>
      <c r="P187" s="6" t="str">
        <f>HYPERLINK("https://docs.wto.org/imrd/directdoc.asp?DDFDocuments/u/G/TBTN25/BDI641.DOCX", "https://docs.wto.org/imrd/directdoc.asp?DDFDocuments/u/G/TBTN25/BDI641.DOCX")</f>
        <v>https://docs.wto.org/imrd/directdoc.asp?DDFDocuments/u/G/TBTN25/BDI641.DOCX</v>
      </c>
      <c r="Q187" s="6" t="str">
        <f>HYPERLINK("https://docs.wto.org/imrd/directdoc.asp?DDFDocuments/v/G/TBTN25/BDI641.DOCX", "https://docs.wto.org/imrd/directdoc.asp?DDFDocuments/v/G/TBTN25/BDI641.DOCX")</f>
        <v>https://docs.wto.org/imrd/directdoc.asp?DDFDocuments/v/G/TBTN25/BDI641.DOCX</v>
      </c>
    </row>
    <row r="188" spans="1:17" ht="45" x14ac:dyDescent="0.25">
      <c r="A188" s="8" t="s">
        <v>709</v>
      </c>
      <c r="B188" s="6" t="s">
        <v>42</v>
      </c>
      <c r="C188" s="7">
        <v>45915</v>
      </c>
      <c r="D188" s="9" t="str">
        <f>HYPERLINK("https://www.epingalert.org/en/Search?viewData= G/TBT/N/BDI/637, G/TBT/N/KEN/1853, G/TBT/N/RWA/1244, G/TBT/N/TZA/1390, G/TBT/N/UGA/2200"," G/TBT/N/BDI/637, G/TBT/N/KEN/1853, G/TBT/N/RWA/1244, G/TBT/N/TZA/1390, G/TBT/N/UGA/2200")</f>
        <v xml:space="preserve"> G/TBT/N/BDI/637, G/TBT/N/KEN/1853, G/TBT/N/RWA/1244, G/TBT/N/TZA/1390, G/TBT/N/UGA/2200</v>
      </c>
      <c r="E188" s="8" t="s">
        <v>707</v>
      </c>
      <c r="F188" s="8" t="s">
        <v>708</v>
      </c>
      <c r="G188" s="8" t="s">
        <v>710</v>
      </c>
      <c r="H188" s="8" t="s">
        <v>711</v>
      </c>
      <c r="I188" s="8" t="s">
        <v>705</v>
      </c>
      <c r="J188" s="8" t="s">
        <v>21</v>
      </c>
      <c r="K188" s="6"/>
      <c r="L188" s="7">
        <v>45975</v>
      </c>
      <c r="M188" s="6" t="s">
        <v>24</v>
      </c>
      <c r="N188" s="8" t="s">
        <v>712</v>
      </c>
      <c r="O188" s="6" t="str">
        <f>HYPERLINK("https://docs.wto.org/imrd/directdoc.asp?DDFDocuments/t/G/TBTN25/BDI637.DOCX", "https://docs.wto.org/imrd/directdoc.asp?DDFDocuments/t/G/TBTN25/BDI637.DOCX")</f>
        <v>https://docs.wto.org/imrd/directdoc.asp?DDFDocuments/t/G/TBTN25/BDI637.DOCX</v>
      </c>
      <c r="P188" s="6" t="str">
        <f>HYPERLINK("https://docs.wto.org/imrd/directdoc.asp?DDFDocuments/u/G/TBTN25/BDI637.DOCX", "https://docs.wto.org/imrd/directdoc.asp?DDFDocuments/u/G/TBTN25/BDI637.DOCX")</f>
        <v>https://docs.wto.org/imrd/directdoc.asp?DDFDocuments/u/G/TBTN25/BDI637.DOCX</v>
      </c>
      <c r="Q188" s="6" t="str">
        <f>HYPERLINK("https://docs.wto.org/imrd/directdoc.asp?DDFDocuments/v/G/TBTN25/BDI637.DOCX", "https://docs.wto.org/imrd/directdoc.asp?DDFDocuments/v/G/TBTN25/BDI637.DOCX")</f>
        <v>https://docs.wto.org/imrd/directdoc.asp?DDFDocuments/v/G/TBTN25/BDI637.DOCX</v>
      </c>
    </row>
    <row r="189" spans="1:17" ht="60" x14ac:dyDescent="0.25">
      <c r="A189" s="8" t="s">
        <v>740</v>
      </c>
      <c r="B189" s="6" t="s">
        <v>42</v>
      </c>
      <c r="C189" s="7">
        <v>45915</v>
      </c>
      <c r="D189" s="9" t="str">
        <f>HYPERLINK("https://www.epingalert.org/en/Search?viewData= G/TBT/N/BDI/640, G/TBT/N/KEN/1856, G/TBT/N/RWA/1247, G/TBT/N/TZA/1393, G/TBT/N/UGA/2203"," G/TBT/N/BDI/640, G/TBT/N/KEN/1856, G/TBT/N/RWA/1247, G/TBT/N/TZA/1393, G/TBT/N/UGA/2203")</f>
        <v xml:space="preserve"> G/TBT/N/BDI/640, G/TBT/N/KEN/1856, G/TBT/N/RWA/1247, G/TBT/N/TZA/1393, G/TBT/N/UGA/2203</v>
      </c>
      <c r="E189" s="8" t="s">
        <v>738</v>
      </c>
      <c r="F189" s="8" t="s">
        <v>739</v>
      </c>
      <c r="G189" s="8" t="s">
        <v>741</v>
      </c>
      <c r="H189" s="8" t="s">
        <v>742</v>
      </c>
      <c r="I189" s="8" t="s">
        <v>705</v>
      </c>
      <c r="J189" s="8" t="s">
        <v>21</v>
      </c>
      <c r="K189" s="6"/>
      <c r="L189" s="7">
        <v>45975</v>
      </c>
      <c r="M189" s="6" t="s">
        <v>24</v>
      </c>
      <c r="N189" s="8" t="s">
        <v>743</v>
      </c>
      <c r="O189" s="6" t="str">
        <f>HYPERLINK("https://docs.wto.org/imrd/directdoc.asp?DDFDocuments/t/G/TBTN25/BDI640.DOCX", "https://docs.wto.org/imrd/directdoc.asp?DDFDocuments/t/G/TBTN25/BDI640.DOCX")</f>
        <v>https://docs.wto.org/imrd/directdoc.asp?DDFDocuments/t/G/TBTN25/BDI640.DOCX</v>
      </c>
      <c r="P189" s="6" t="str">
        <f>HYPERLINK("https://docs.wto.org/imrd/directdoc.asp?DDFDocuments/u/G/TBTN25/BDI640.DOCX", "https://docs.wto.org/imrd/directdoc.asp?DDFDocuments/u/G/TBTN25/BDI640.DOCX")</f>
        <v>https://docs.wto.org/imrd/directdoc.asp?DDFDocuments/u/G/TBTN25/BDI640.DOCX</v>
      </c>
      <c r="Q189" s="6" t="str">
        <f>HYPERLINK("https://docs.wto.org/imrd/directdoc.asp?DDFDocuments/v/G/TBTN25/BDI640.DOCX", "https://docs.wto.org/imrd/directdoc.asp?DDFDocuments/v/G/TBTN25/BDI640.DOCX")</f>
        <v>https://docs.wto.org/imrd/directdoc.asp?DDFDocuments/v/G/TBTN25/BDI640.DOCX</v>
      </c>
    </row>
    <row r="190" spans="1:17" ht="60" x14ac:dyDescent="0.25">
      <c r="A190" s="8" t="s">
        <v>746</v>
      </c>
      <c r="B190" s="6" t="s">
        <v>42</v>
      </c>
      <c r="C190" s="7">
        <v>45915</v>
      </c>
      <c r="D190" s="9" t="str">
        <f>HYPERLINK("https://www.epingalert.org/en/Search?viewData= G/TBT/N/BDI/641, G/TBT/N/KEN/1857, G/TBT/N/RWA/1248, G/TBT/N/TZA/1394, G/TBT/N/UGA/2204"," G/TBT/N/BDI/641, G/TBT/N/KEN/1857, G/TBT/N/RWA/1248, G/TBT/N/TZA/1394, G/TBT/N/UGA/2204")</f>
        <v xml:space="preserve"> G/TBT/N/BDI/641, G/TBT/N/KEN/1857, G/TBT/N/RWA/1248, G/TBT/N/TZA/1394, G/TBT/N/UGA/2204</v>
      </c>
      <c r="E190" s="8" t="s">
        <v>744</v>
      </c>
      <c r="F190" s="8" t="s">
        <v>745</v>
      </c>
      <c r="G190" s="8" t="s">
        <v>747</v>
      </c>
      <c r="H190" s="8" t="s">
        <v>742</v>
      </c>
      <c r="I190" s="8" t="s">
        <v>705</v>
      </c>
      <c r="J190" s="8" t="s">
        <v>21</v>
      </c>
      <c r="K190" s="6"/>
      <c r="L190" s="7">
        <v>45975</v>
      </c>
      <c r="M190" s="6" t="s">
        <v>24</v>
      </c>
      <c r="N190" s="8" t="s">
        <v>748</v>
      </c>
      <c r="O190" s="6" t="str">
        <f>HYPERLINK("https://docs.wto.org/imrd/directdoc.asp?DDFDocuments/t/G/TBTN25/BDI641.DOCX", "https://docs.wto.org/imrd/directdoc.asp?DDFDocuments/t/G/TBTN25/BDI641.DOCX")</f>
        <v>https://docs.wto.org/imrd/directdoc.asp?DDFDocuments/t/G/TBTN25/BDI641.DOCX</v>
      </c>
      <c r="P190" s="6" t="str">
        <f>HYPERLINK("https://docs.wto.org/imrd/directdoc.asp?DDFDocuments/u/G/TBTN25/BDI641.DOCX", "https://docs.wto.org/imrd/directdoc.asp?DDFDocuments/u/G/TBTN25/BDI641.DOCX")</f>
        <v>https://docs.wto.org/imrd/directdoc.asp?DDFDocuments/u/G/TBTN25/BDI641.DOCX</v>
      </c>
      <c r="Q190" s="6" t="str">
        <f>HYPERLINK("https://docs.wto.org/imrd/directdoc.asp?DDFDocuments/v/G/TBTN25/BDI641.DOCX", "https://docs.wto.org/imrd/directdoc.asp?DDFDocuments/v/G/TBTN25/BDI641.DOCX")</f>
        <v>https://docs.wto.org/imrd/directdoc.asp?DDFDocuments/v/G/TBTN25/BDI641.DOCX</v>
      </c>
    </row>
    <row r="191" spans="1:17" ht="75" x14ac:dyDescent="0.25">
      <c r="A191" s="8" t="s">
        <v>770</v>
      </c>
      <c r="B191" s="6" t="s">
        <v>34</v>
      </c>
      <c r="C191" s="7">
        <v>45915</v>
      </c>
      <c r="D191" s="9" t="str">
        <f>HYPERLINK("https://www.epingalert.org/en/Search?viewData= G/TBT/N/CHN/2118"," G/TBT/N/CHN/2118")</f>
        <v xml:space="preserve"> G/TBT/N/CHN/2118</v>
      </c>
      <c r="E191" s="8" t="s">
        <v>768</v>
      </c>
      <c r="F191" s="8" t="s">
        <v>769</v>
      </c>
      <c r="G191" s="8" t="s">
        <v>741</v>
      </c>
      <c r="H191" s="8" t="s">
        <v>646</v>
      </c>
      <c r="I191" s="8" t="s">
        <v>647</v>
      </c>
      <c r="J191" s="8" t="s">
        <v>21</v>
      </c>
      <c r="K191" s="6"/>
      <c r="L191" s="7">
        <v>45975</v>
      </c>
      <c r="M191" s="6" t="s">
        <v>24</v>
      </c>
      <c r="N191" s="8" t="s">
        <v>771</v>
      </c>
      <c r="O191" s="6" t="str">
        <f>HYPERLINK("https://docs.wto.org/imrd/directdoc.asp?DDFDocuments/t/G/TBTN25/CHN2118.DOCX", "https://docs.wto.org/imrd/directdoc.asp?DDFDocuments/t/G/TBTN25/CHN2118.DOCX")</f>
        <v>https://docs.wto.org/imrd/directdoc.asp?DDFDocuments/t/G/TBTN25/CHN2118.DOCX</v>
      </c>
      <c r="P191" s="6" t="str">
        <f>HYPERLINK("https://docs.wto.org/imrd/directdoc.asp?DDFDocuments/u/G/TBTN25/CHN2118.DOCX", "https://docs.wto.org/imrd/directdoc.asp?DDFDocuments/u/G/TBTN25/CHN2118.DOCX")</f>
        <v>https://docs.wto.org/imrd/directdoc.asp?DDFDocuments/u/G/TBTN25/CHN2118.DOCX</v>
      </c>
      <c r="Q191" s="6" t="str">
        <f>HYPERLINK("https://docs.wto.org/imrd/directdoc.asp?DDFDocuments/v/G/TBTN25/CHN2118.DOCX", "https://docs.wto.org/imrd/directdoc.asp?DDFDocuments/v/G/TBTN25/CHN2118.DOCX")</f>
        <v>https://docs.wto.org/imrd/directdoc.asp?DDFDocuments/v/G/TBTN25/CHN2118.DOCX</v>
      </c>
    </row>
    <row r="192" spans="1:17" ht="75" x14ac:dyDescent="0.25">
      <c r="A192" s="8" t="s">
        <v>774</v>
      </c>
      <c r="B192" s="6" t="s">
        <v>34</v>
      </c>
      <c r="C192" s="7">
        <v>45915</v>
      </c>
      <c r="D192" s="9" t="str">
        <f>HYPERLINK("https://www.epingalert.org/en/Search?viewData= G/TBT/N/CHN/2117"," G/TBT/N/CHN/2117")</f>
        <v xml:space="preserve"> G/TBT/N/CHN/2117</v>
      </c>
      <c r="E192" s="8" t="s">
        <v>772</v>
      </c>
      <c r="F192" s="8" t="s">
        <v>773</v>
      </c>
      <c r="G192" s="8" t="s">
        <v>775</v>
      </c>
      <c r="H192" s="8" t="s">
        <v>646</v>
      </c>
      <c r="I192" s="8" t="s">
        <v>647</v>
      </c>
      <c r="J192" s="8" t="s">
        <v>21</v>
      </c>
      <c r="K192" s="6"/>
      <c r="L192" s="7">
        <v>45975</v>
      </c>
      <c r="M192" s="6" t="s">
        <v>24</v>
      </c>
      <c r="N192" s="8" t="s">
        <v>776</v>
      </c>
      <c r="O192" s="6" t="str">
        <f>HYPERLINK("https://docs.wto.org/imrd/directdoc.asp?DDFDocuments/t/G/TBTN25/CHN2117.DOCX", "https://docs.wto.org/imrd/directdoc.asp?DDFDocuments/t/G/TBTN25/CHN2117.DOCX")</f>
        <v>https://docs.wto.org/imrd/directdoc.asp?DDFDocuments/t/G/TBTN25/CHN2117.DOCX</v>
      </c>
      <c r="P192" s="6" t="str">
        <f>HYPERLINK("https://docs.wto.org/imrd/directdoc.asp?DDFDocuments/u/G/TBTN25/CHN2117.DOCX", "https://docs.wto.org/imrd/directdoc.asp?DDFDocuments/u/G/TBTN25/CHN2117.DOCX")</f>
        <v>https://docs.wto.org/imrd/directdoc.asp?DDFDocuments/u/G/TBTN25/CHN2117.DOCX</v>
      </c>
      <c r="Q192" s="6" t="str">
        <f>HYPERLINK("https://docs.wto.org/imrd/directdoc.asp?DDFDocuments/v/G/TBTN25/CHN2117.DOCX", "https://docs.wto.org/imrd/directdoc.asp?DDFDocuments/v/G/TBTN25/CHN2117.DOCX")</f>
        <v>https://docs.wto.org/imrd/directdoc.asp?DDFDocuments/v/G/TBTN25/CHN2117.DOCX</v>
      </c>
    </row>
    <row r="193" spans="1:17" ht="75" x14ac:dyDescent="0.25">
      <c r="A193" s="8" t="s">
        <v>779</v>
      </c>
      <c r="B193" s="6" t="s">
        <v>136</v>
      </c>
      <c r="C193" s="7">
        <v>45915</v>
      </c>
      <c r="D193" s="9" t="str">
        <f>HYPERLINK("https://www.epingalert.org/en/Search?viewData= G/TBT/N/USA/2236"," G/TBT/N/USA/2236")</f>
        <v xml:space="preserve"> G/TBT/N/USA/2236</v>
      </c>
      <c r="E193" s="8" t="s">
        <v>777</v>
      </c>
      <c r="F193" s="8" t="s">
        <v>778</v>
      </c>
      <c r="G193" s="8" t="s">
        <v>21</v>
      </c>
      <c r="H193" s="8" t="s">
        <v>675</v>
      </c>
      <c r="I193" s="8" t="s">
        <v>190</v>
      </c>
      <c r="J193" s="8" t="s">
        <v>49</v>
      </c>
      <c r="K193" s="6"/>
      <c r="L193" s="7">
        <v>45971</v>
      </c>
      <c r="M193" s="6" t="s">
        <v>24</v>
      </c>
      <c r="N193" s="8" t="s">
        <v>780</v>
      </c>
      <c r="O193" s="6" t="str">
        <f>HYPERLINK("https://docs.wto.org/imrd/directdoc.asp?DDFDocuments/t/G/TBTN25/USA2236.DOCX", "https://docs.wto.org/imrd/directdoc.asp?DDFDocuments/t/G/TBTN25/USA2236.DOCX")</f>
        <v>https://docs.wto.org/imrd/directdoc.asp?DDFDocuments/t/G/TBTN25/USA2236.DOCX</v>
      </c>
      <c r="P193" s="6" t="str">
        <f>HYPERLINK("https://docs.wto.org/imrd/directdoc.asp?DDFDocuments/u/G/TBTN25/USA2236.DOCX", "https://docs.wto.org/imrd/directdoc.asp?DDFDocuments/u/G/TBTN25/USA2236.DOCX")</f>
        <v>https://docs.wto.org/imrd/directdoc.asp?DDFDocuments/u/G/TBTN25/USA2236.DOCX</v>
      </c>
      <c r="Q193" s="6" t="str">
        <f>HYPERLINK("https://docs.wto.org/imrd/directdoc.asp?DDFDocuments/v/G/TBTN25/USA2236.DOCX", "https://docs.wto.org/imrd/directdoc.asp?DDFDocuments/v/G/TBTN25/USA2236.DOCX")</f>
        <v>https://docs.wto.org/imrd/directdoc.asp?DDFDocuments/v/G/TBTN25/USA2236.DOCX</v>
      </c>
    </row>
    <row r="194" spans="1:17" ht="90" x14ac:dyDescent="0.25">
      <c r="A194" s="8" t="s">
        <v>721</v>
      </c>
      <c r="B194" s="6" t="s">
        <v>42</v>
      </c>
      <c r="C194" s="7">
        <v>45915</v>
      </c>
      <c r="D194" s="9" t="str">
        <f>HYPERLINK("https://www.epingalert.org/en/Search?viewData= G/TBT/N/BDI/639, G/TBT/N/KEN/1855, G/TBT/N/RWA/1246, G/TBT/N/TZA/1392, G/TBT/N/UGA/2202"," G/TBT/N/BDI/639, G/TBT/N/KEN/1855, G/TBT/N/RWA/1246, G/TBT/N/TZA/1392, G/TBT/N/UGA/2202")</f>
        <v xml:space="preserve"> G/TBT/N/BDI/639, G/TBT/N/KEN/1855, G/TBT/N/RWA/1246, G/TBT/N/TZA/1392, G/TBT/N/UGA/2202</v>
      </c>
      <c r="E194" s="8" t="s">
        <v>719</v>
      </c>
      <c r="F194" s="8" t="s">
        <v>720</v>
      </c>
      <c r="G194" s="8" t="s">
        <v>781</v>
      </c>
      <c r="H194" s="8" t="s">
        <v>711</v>
      </c>
      <c r="I194" s="8" t="s">
        <v>705</v>
      </c>
      <c r="J194" s="8" t="s">
        <v>21</v>
      </c>
      <c r="K194" s="6"/>
      <c r="L194" s="7">
        <v>45975</v>
      </c>
      <c r="M194" s="6" t="s">
        <v>24</v>
      </c>
      <c r="N194" s="8" t="s">
        <v>723</v>
      </c>
      <c r="O194" s="6" t="str">
        <f>HYPERLINK("https://docs.wto.org/imrd/directdoc.asp?DDFDocuments/t/G/TBTN25/BDI639.DOCX", "https://docs.wto.org/imrd/directdoc.asp?DDFDocuments/t/G/TBTN25/BDI639.DOCX")</f>
        <v>https://docs.wto.org/imrd/directdoc.asp?DDFDocuments/t/G/TBTN25/BDI639.DOCX</v>
      </c>
      <c r="P194" s="6" t="str">
        <f>HYPERLINK("https://docs.wto.org/imrd/directdoc.asp?DDFDocuments/u/G/TBTN25/BDI639.DOCX", "https://docs.wto.org/imrd/directdoc.asp?DDFDocuments/u/G/TBTN25/BDI639.DOCX")</f>
        <v>https://docs.wto.org/imrd/directdoc.asp?DDFDocuments/u/G/TBTN25/BDI639.DOCX</v>
      </c>
      <c r="Q194" s="6" t="str">
        <f>HYPERLINK("https://docs.wto.org/imrd/directdoc.asp?DDFDocuments/v/G/TBTN25/BDI639.DOCX", "https://docs.wto.org/imrd/directdoc.asp?DDFDocuments/v/G/TBTN25/BDI639.DOCX")</f>
        <v>https://docs.wto.org/imrd/directdoc.asp?DDFDocuments/v/G/TBTN25/BDI639.DOCX</v>
      </c>
    </row>
    <row r="195" spans="1:17" ht="90" x14ac:dyDescent="0.25">
      <c r="A195" s="8" t="s">
        <v>721</v>
      </c>
      <c r="B195" s="6" t="s">
        <v>145</v>
      </c>
      <c r="C195" s="7">
        <v>45915</v>
      </c>
      <c r="D195" s="9" t="str">
        <f>HYPERLINK("https://www.epingalert.org/en/Search?viewData= G/TBT/N/BDI/639, G/TBT/N/KEN/1855, G/TBT/N/RWA/1246, G/TBT/N/TZA/1392, G/TBT/N/UGA/2202"," G/TBT/N/BDI/639, G/TBT/N/KEN/1855, G/TBT/N/RWA/1246, G/TBT/N/TZA/1392, G/TBT/N/UGA/2202")</f>
        <v xml:space="preserve"> G/TBT/N/BDI/639, G/TBT/N/KEN/1855, G/TBT/N/RWA/1246, G/TBT/N/TZA/1392, G/TBT/N/UGA/2202</v>
      </c>
      <c r="E195" s="8" t="s">
        <v>719</v>
      </c>
      <c r="F195" s="8" t="s">
        <v>720</v>
      </c>
      <c r="G195" s="8" t="s">
        <v>781</v>
      </c>
      <c r="H195" s="8" t="s">
        <v>711</v>
      </c>
      <c r="I195" s="8" t="s">
        <v>705</v>
      </c>
      <c r="J195" s="8" t="s">
        <v>21</v>
      </c>
      <c r="K195" s="6"/>
      <c r="L195" s="7">
        <v>45975</v>
      </c>
      <c r="M195" s="6" t="s">
        <v>24</v>
      </c>
      <c r="N195" s="8" t="s">
        <v>723</v>
      </c>
      <c r="O195" s="6" t="str">
        <f>HYPERLINK("https://docs.wto.org/imrd/directdoc.asp?DDFDocuments/t/G/TBTN25/BDI639.DOCX", "https://docs.wto.org/imrd/directdoc.asp?DDFDocuments/t/G/TBTN25/BDI639.DOCX")</f>
        <v>https://docs.wto.org/imrd/directdoc.asp?DDFDocuments/t/G/TBTN25/BDI639.DOCX</v>
      </c>
      <c r="P195" s="6" t="str">
        <f>HYPERLINK("https://docs.wto.org/imrd/directdoc.asp?DDFDocuments/u/G/TBTN25/BDI639.DOCX", "https://docs.wto.org/imrd/directdoc.asp?DDFDocuments/u/G/TBTN25/BDI639.DOCX")</f>
        <v>https://docs.wto.org/imrd/directdoc.asp?DDFDocuments/u/G/TBTN25/BDI639.DOCX</v>
      </c>
      <c r="Q195" s="6" t="str">
        <f>HYPERLINK("https://docs.wto.org/imrd/directdoc.asp?DDFDocuments/v/G/TBTN25/BDI639.DOCX", "https://docs.wto.org/imrd/directdoc.asp?DDFDocuments/v/G/TBTN25/BDI639.DOCX")</f>
        <v>https://docs.wto.org/imrd/directdoc.asp?DDFDocuments/v/G/TBTN25/BDI639.DOCX</v>
      </c>
    </row>
    <row r="196" spans="1:17" ht="60" x14ac:dyDescent="0.25">
      <c r="A196" s="8" t="s">
        <v>746</v>
      </c>
      <c r="B196" s="6" t="s">
        <v>202</v>
      </c>
      <c r="C196" s="7">
        <v>45915</v>
      </c>
      <c r="D196" s="9" t="str">
        <f>HYPERLINK("https://www.epingalert.org/en/Search?viewData= G/TBT/N/BDI/641, G/TBT/N/KEN/1857, G/TBT/N/RWA/1248, G/TBT/N/TZA/1394, G/TBT/N/UGA/2204"," G/TBT/N/BDI/641, G/TBT/N/KEN/1857, G/TBT/N/RWA/1248, G/TBT/N/TZA/1394, G/TBT/N/UGA/2204")</f>
        <v xml:space="preserve"> G/TBT/N/BDI/641, G/TBT/N/KEN/1857, G/TBT/N/RWA/1248, G/TBT/N/TZA/1394, G/TBT/N/UGA/2204</v>
      </c>
      <c r="E196" s="8" t="s">
        <v>744</v>
      </c>
      <c r="F196" s="8" t="s">
        <v>745</v>
      </c>
      <c r="G196" s="8" t="s">
        <v>747</v>
      </c>
      <c r="H196" s="8" t="s">
        <v>742</v>
      </c>
      <c r="I196" s="8" t="s">
        <v>705</v>
      </c>
      <c r="J196" s="8" t="s">
        <v>21</v>
      </c>
      <c r="K196" s="6"/>
      <c r="L196" s="7">
        <v>45975</v>
      </c>
      <c r="M196" s="6" t="s">
        <v>24</v>
      </c>
      <c r="N196" s="8" t="s">
        <v>748</v>
      </c>
      <c r="O196" s="6" t="str">
        <f>HYPERLINK("https://docs.wto.org/imrd/directdoc.asp?DDFDocuments/t/G/TBTN25/BDI641.DOCX", "https://docs.wto.org/imrd/directdoc.asp?DDFDocuments/t/G/TBTN25/BDI641.DOCX")</f>
        <v>https://docs.wto.org/imrd/directdoc.asp?DDFDocuments/t/G/TBTN25/BDI641.DOCX</v>
      </c>
      <c r="P196" s="6" t="str">
        <f>HYPERLINK("https://docs.wto.org/imrd/directdoc.asp?DDFDocuments/u/G/TBTN25/BDI641.DOCX", "https://docs.wto.org/imrd/directdoc.asp?DDFDocuments/u/G/TBTN25/BDI641.DOCX")</f>
        <v>https://docs.wto.org/imrd/directdoc.asp?DDFDocuments/u/G/TBTN25/BDI641.DOCX</v>
      </c>
      <c r="Q196" s="6" t="str">
        <f>HYPERLINK("https://docs.wto.org/imrd/directdoc.asp?DDFDocuments/v/G/TBTN25/BDI641.DOCX", "https://docs.wto.org/imrd/directdoc.asp?DDFDocuments/v/G/TBTN25/BDI641.DOCX")</f>
        <v>https://docs.wto.org/imrd/directdoc.asp?DDFDocuments/v/G/TBTN25/BDI641.DOCX</v>
      </c>
    </row>
    <row r="197" spans="1:17" ht="45" x14ac:dyDescent="0.25">
      <c r="A197" s="8" t="s">
        <v>726</v>
      </c>
      <c r="B197" s="6" t="s">
        <v>172</v>
      </c>
      <c r="C197" s="7">
        <v>45915</v>
      </c>
      <c r="D197" s="9" t="str">
        <f>HYPERLINK("https://www.epingalert.org/en/Search?viewData= G/TBT/N/BDI/635, G/TBT/N/KEN/1851, G/TBT/N/RWA/1242, G/TBT/N/TZA/1388, G/TBT/N/UGA/2198"," G/TBT/N/BDI/635, G/TBT/N/KEN/1851, G/TBT/N/RWA/1242, G/TBT/N/TZA/1388, G/TBT/N/UGA/2198")</f>
        <v xml:space="preserve"> G/TBT/N/BDI/635, G/TBT/N/KEN/1851, G/TBT/N/RWA/1242, G/TBT/N/TZA/1388, G/TBT/N/UGA/2198</v>
      </c>
      <c r="E197" s="8" t="s">
        <v>724</v>
      </c>
      <c r="F197" s="8" t="s">
        <v>725</v>
      </c>
      <c r="G197" s="8" t="s">
        <v>727</v>
      </c>
      <c r="H197" s="8" t="s">
        <v>728</v>
      </c>
      <c r="I197" s="8" t="s">
        <v>705</v>
      </c>
      <c r="J197" s="8" t="s">
        <v>21</v>
      </c>
      <c r="K197" s="6"/>
      <c r="L197" s="7">
        <v>45975</v>
      </c>
      <c r="M197" s="6" t="s">
        <v>24</v>
      </c>
      <c r="N197" s="8" t="s">
        <v>729</v>
      </c>
      <c r="O197" s="6" t="str">
        <f>HYPERLINK("https://docs.wto.org/imrd/directdoc.asp?DDFDocuments/t/G/TBTN25/BDI635.DOCX", "https://docs.wto.org/imrd/directdoc.asp?DDFDocuments/t/G/TBTN25/BDI635.DOCX")</f>
        <v>https://docs.wto.org/imrd/directdoc.asp?DDFDocuments/t/G/TBTN25/BDI635.DOCX</v>
      </c>
      <c r="P197" s="6" t="str">
        <f>HYPERLINK("https://docs.wto.org/imrd/directdoc.asp?DDFDocuments/u/G/TBTN25/BDI635.DOCX", "https://docs.wto.org/imrd/directdoc.asp?DDFDocuments/u/G/TBTN25/BDI635.DOCX")</f>
        <v>https://docs.wto.org/imrd/directdoc.asp?DDFDocuments/u/G/TBTN25/BDI635.DOCX</v>
      </c>
      <c r="Q197" s="6" t="str">
        <f>HYPERLINK("https://docs.wto.org/imrd/directdoc.asp?DDFDocuments/v/G/TBTN25/BDI635.DOCX", "https://docs.wto.org/imrd/directdoc.asp?DDFDocuments/v/G/TBTN25/BDI635.DOCX")</f>
        <v>https://docs.wto.org/imrd/directdoc.asp?DDFDocuments/v/G/TBTN25/BDI635.DOCX</v>
      </c>
    </row>
    <row r="198" spans="1:17" ht="45" x14ac:dyDescent="0.25">
      <c r="A198" s="8" t="s">
        <v>726</v>
      </c>
      <c r="B198" s="6" t="s">
        <v>145</v>
      </c>
      <c r="C198" s="7">
        <v>45915</v>
      </c>
      <c r="D198" s="9" t="str">
        <f>HYPERLINK("https://www.epingalert.org/en/Search?viewData= G/TBT/N/BDI/635, G/TBT/N/KEN/1851, G/TBT/N/RWA/1242, G/TBT/N/TZA/1388, G/TBT/N/UGA/2198"," G/TBT/N/BDI/635, G/TBT/N/KEN/1851, G/TBT/N/RWA/1242, G/TBT/N/TZA/1388, G/TBT/N/UGA/2198")</f>
        <v xml:space="preserve"> G/TBT/N/BDI/635, G/TBT/N/KEN/1851, G/TBT/N/RWA/1242, G/TBT/N/TZA/1388, G/TBT/N/UGA/2198</v>
      </c>
      <c r="E198" s="8" t="s">
        <v>724</v>
      </c>
      <c r="F198" s="8" t="s">
        <v>725</v>
      </c>
      <c r="G198" s="8" t="s">
        <v>727</v>
      </c>
      <c r="H198" s="8" t="s">
        <v>728</v>
      </c>
      <c r="I198" s="8" t="s">
        <v>705</v>
      </c>
      <c r="J198" s="8" t="s">
        <v>21</v>
      </c>
      <c r="K198" s="6"/>
      <c r="L198" s="7">
        <v>45975</v>
      </c>
      <c r="M198" s="6" t="s">
        <v>24</v>
      </c>
      <c r="N198" s="8" t="s">
        <v>729</v>
      </c>
      <c r="O198" s="6" t="str">
        <f>HYPERLINK("https://docs.wto.org/imrd/directdoc.asp?DDFDocuments/t/G/TBTN25/BDI635.DOCX", "https://docs.wto.org/imrd/directdoc.asp?DDFDocuments/t/G/TBTN25/BDI635.DOCX")</f>
        <v>https://docs.wto.org/imrd/directdoc.asp?DDFDocuments/t/G/TBTN25/BDI635.DOCX</v>
      </c>
      <c r="P198" s="6" t="str">
        <f>HYPERLINK("https://docs.wto.org/imrd/directdoc.asp?DDFDocuments/u/G/TBTN25/BDI635.DOCX", "https://docs.wto.org/imrd/directdoc.asp?DDFDocuments/u/G/TBTN25/BDI635.DOCX")</f>
        <v>https://docs.wto.org/imrd/directdoc.asp?DDFDocuments/u/G/TBTN25/BDI635.DOCX</v>
      </c>
      <c r="Q198" s="6" t="str">
        <f>HYPERLINK("https://docs.wto.org/imrd/directdoc.asp?DDFDocuments/v/G/TBTN25/BDI635.DOCX", "https://docs.wto.org/imrd/directdoc.asp?DDFDocuments/v/G/TBTN25/BDI635.DOCX")</f>
        <v>https://docs.wto.org/imrd/directdoc.asp?DDFDocuments/v/G/TBTN25/BDI635.DOCX</v>
      </c>
    </row>
    <row r="199" spans="1:17" ht="120" x14ac:dyDescent="0.25">
      <c r="A199" s="8" t="s">
        <v>702</v>
      </c>
      <c r="B199" s="6" t="s">
        <v>172</v>
      </c>
      <c r="C199" s="7">
        <v>45915</v>
      </c>
      <c r="D199" s="9" t="str">
        <f>HYPERLINK("https://www.epingalert.org/en/Search?viewData= G/TBT/N/BDI/638, G/TBT/N/KEN/1854, G/TBT/N/RWA/1245, G/TBT/N/TZA/1391, G/TBT/N/UGA/2201"," G/TBT/N/BDI/638, G/TBT/N/KEN/1854, G/TBT/N/RWA/1245, G/TBT/N/TZA/1391, G/TBT/N/UGA/2201")</f>
        <v xml:space="preserve"> G/TBT/N/BDI/638, G/TBT/N/KEN/1854, G/TBT/N/RWA/1245, G/TBT/N/TZA/1391, G/TBT/N/UGA/2201</v>
      </c>
      <c r="E199" s="8" t="s">
        <v>700</v>
      </c>
      <c r="F199" s="8" t="s">
        <v>701</v>
      </c>
      <c r="G199" s="8" t="s">
        <v>782</v>
      </c>
      <c r="H199" s="8" t="s">
        <v>704</v>
      </c>
      <c r="I199" s="8" t="s">
        <v>705</v>
      </c>
      <c r="J199" s="8" t="s">
        <v>21</v>
      </c>
      <c r="K199" s="6"/>
      <c r="L199" s="7">
        <v>45975</v>
      </c>
      <c r="M199" s="6" t="s">
        <v>24</v>
      </c>
      <c r="N199" s="8" t="s">
        <v>706</v>
      </c>
      <c r="O199" s="6" t="str">
        <f>HYPERLINK("https://docs.wto.org/imrd/directdoc.asp?DDFDocuments/t/G/TBTN25/BDI638.DOCX", "https://docs.wto.org/imrd/directdoc.asp?DDFDocuments/t/G/TBTN25/BDI638.DOCX")</f>
        <v>https://docs.wto.org/imrd/directdoc.asp?DDFDocuments/t/G/TBTN25/BDI638.DOCX</v>
      </c>
      <c r="P199" s="6" t="str">
        <f>HYPERLINK("https://docs.wto.org/imrd/directdoc.asp?DDFDocuments/u/G/TBTN25/BDI638.DOCX", "https://docs.wto.org/imrd/directdoc.asp?DDFDocuments/u/G/TBTN25/BDI638.DOCX")</f>
        <v>https://docs.wto.org/imrd/directdoc.asp?DDFDocuments/u/G/TBTN25/BDI638.DOCX</v>
      </c>
      <c r="Q199" s="6" t="str">
        <f>HYPERLINK("https://docs.wto.org/imrd/directdoc.asp?DDFDocuments/v/G/TBTN25/BDI638.DOCX", "https://docs.wto.org/imrd/directdoc.asp?DDFDocuments/v/G/TBTN25/BDI638.DOCX")</f>
        <v>https://docs.wto.org/imrd/directdoc.asp?DDFDocuments/v/G/TBTN25/BDI638.DOCX</v>
      </c>
    </row>
    <row r="200" spans="1:17" ht="135" x14ac:dyDescent="0.25">
      <c r="A200" s="8" t="s">
        <v>785</v>
      </c>
      <c r="B200" s="6" t="s">
        <v>34</v>
      </c>
      <c r="C200" s="7">
        <v>45915</v>
      </c>
      <c r="D200" s="9" t="str">
        <f>HYPERLINK("https://www.epingalert.org/en/Search?viewData= G/TBT/N/CHN/2116"," G/TBT/N/CHN/2116")</f>
        <v xml:space="preserve"> G/TBT/N/CHN/2116</v>
      </c>
      <c r="E200" s="8" t="s">
        <v>783</v>
      </c>
      <c r="F200" s="8" t="s">
        <v>784</v>
      </c>
      <c r="G200" s="8" t="s">
        <v>786</v>
      </c>
      <c r="H200" s="8" t="s">
        <v>787</v>
      </c>
      <c r="I200" s="8" t="s">
        <v>788</v>
      </c>
      <c r="J200" s="8" t="s">
        <v>21</v>
      </c>
      <c r="K200" s="6"/>
      <c r="L200" s="7">
        <v>45975</v>
      </c>
      <c r="M200" s="6" t="s">
        <v>24</v>
      </c>
      <c r="N200" s="8" t="s">
        <v>789</v>
      </c>
      <c r="O200" s="6" t="str">
        <f>HYPERLINK("https://docs.wto.org/imrd/directdoc.asp?DDFDocuments/t/G/TBTN25/CHN2116.DOCX", "https://docs.wto.org/imrd/directdoc.asp?DDFDocuments/t/G/TBTN25/CHN2116.DOCX")</f>
        <v>https://docs.wto.org/imrd/directdoc.asp?DDFDocuments/t/G/TBTN25/CHN2116.DOCX</v>
      </c>
      <c r="P200" s="6" t="str">
        <f>HYPERLINK("https://docs.wto.org/imrd/directdoc.asp?DDFDocuments/u/G/TBTN25/CHN2116.DOCX", "https://docs.wto.org/imrd/directdoc.asp?DDFDocuments/u/G/TBTN25/CHN2116.DOCX")</f>
        <v>https://docs.wto.org/imrd/directdoc.asp?DDFDocuments/u/G/TBTN25/CHN2116.DOCX</v>
      </c>
      <c r="Q200" s="6" t="str">
        <f>HYPERLINK("https://docs.wto.org/imrd/directdoc.asp?DDFDocuments/v/G/TBTN25/CHN2116.DOCX", "https://docs.wto.org/imrd/directdoc.asp?DDFDocuments/v/G/TBTN25/CHN2116.DOCX")</f>
        <v>https://docs.wto.org/imrd/directdoc.asp?DDFDocuments/v/G/TBTN25/CHN2116.DOCX</v>
      </c>
    </row>
    <row r="201" spans="1:17" ht="60" x14ac:dyDescent="0.25">
      <c r="A201" s="8" t="s">
        <v>758</v>
      </c>
      <c r="B201" s="6" t="s">
        <v>220</v>
      </c>
      <c r="C201" s="7">
        <v>45915</v>
      </c>
      <c r="D201" s="9" t="str">
        <f>HYPERLINK("https://www.epingalert.org/en/Search?viewData= G/TBT/N/BDI/636, G/TBT/N/KEN/1852, G/TBT/N/RWA/1243, G/TBT/N/TZA/1389, G/TBT/N/UGA/2199"," G/TBT/N/BDI/636, G/TBT/N/KEN/1852, G/TBT/N/RWA/1243, G/TBT/N/TZA/1389, G/TBT/N/UGA/2199")</f>
        <v xml:space="preserve"> G/TBT/N/BDI/636, G/TBT/N/KEN/1852, G/TBT/N/RWA/1243, G/TBT/N/TZA/1389, G/TBT/N/UGA/2199</v>
      </c>
      <c r="E201" s="8" t="s">
        <v>756</v>
      </c>
      <c r="F201" s="8" t="s">
        <v>757</v>
      </c>
      <c r="G201" s="8" t="s">
        <v>759</v>
      </c>
      <c r="H201" s="8" t="s">
        <v>711</v>
      </c>
      <c r="I201" s="8" t="s">
        <v>705</v>
      </c>
      <c r="J201" s="8" t="s">
        <v>21</v>
      </c>
      <c r="K201" s="6"/>
      <c r="L201" s="7">
        <v>45975</v>
      </c>
      <c r="M201" s="6" t="s">
        <v>24</v>
      </c>
      <c r="N201" s="8" t="s">
        <v>760</v>
      </c>
      <c r="O201" s="6" t="str">
        <f>HYPERLINK("https://docs.wto.org/imrd/directdoc.asp?DDFDocuments/t/G/TBTN25/BDI636.DOCX", "https://docs.wto.org/imrd/directdoc.asp?DDFDocuments/t/G/TBTN25/BDI636.DOCX")</f>
        <v>https://docs.wto.org/imrd/directdoc.asp?DDFDocuments/t/G/TBTN25/BDI636.DOCX</v>
      </c>
      <c r="P201" s="6" t="str">
        <f>HYPERLINK("https://docs.wto.org/imrd/directdoc.asp?DDFDocuments/u/G/TBTN25/BDI636.DOCX", "https://docs.wto.org/imrd/directdoc.asp?DDFDocuments/u/G/TBTN25/BDI636.DOCX")</f>
        <v>https://docs.wto.org/imrd/directdoc.asp?DDFDocuments/u/G/TBTN25/BDI636.DOCX</v>
      </c>
      <c r="Q201" s="6" t="str">
        <f>HYPERLINK("https://docs.wto.org/imrd/directdoc.asp?DDFDocuments/v/G/TBTN25/BDI636.DOCX", "https://docs.wto.org/imrd/directdoc.asp?DDFDocuments/v/G/TBTN25/BDI636.DOCX")</f>
        <v>https://docs.wto.org/imrd/directdoc.asp?DDFDocuments/v/G/TBTN25/BDI636.DOCX</v>
      </c>
    </row>
    <row r="202" spans="1:17" ht="90" x14ac:dyDescent="0.25">
      <c r="A202" s="8" t="s">
        <v>721</v>
      </c>
      <c r="B202" s="6" t="s">
        <v>220</v>
      </c>
      <c r="C202" s="7">
        <v>45915</v>
      </c>
      <c r="D202" s="9" t="str">
        <f>HYPERLINK("https://www.epingalert.org/en/Search?viewData= G/TBT/N/BDI/639, G/TBT/N/KEN/1855, G/TBT/N/RWA/1246, G/TBT/N/TZA/1392, G/TBT/N/UGA/2202"," G/TBT/N/BDI/639, G/TBT/N/KEN/1855, G/TBT/N/RWA/1246, G/TBT/N/TZA/1392, G/TBT/N/UGA/2202")</f>
        <v xml:space="preserve"> G/TBT/N/BDI/639, G/TBT/N/KEN/1855, G/TBT/N/RWA/1246, G/TBT/N/TZA/1392, G/TBT/N/UGA/2202</v>
      </c>
      <c r="E202" s="8" t="s">
        <v>719</v>
      </c>
      <c r="F202" s="8" t="s">
        <v>720</v>
      </c>
      <c r="G202" s="8" t="s">
        <v>781</v>
      </c>
      <c r="H202" s="8" t="s">
        <v>711</v>
      </c>
      <c r="I202" s="8" t="s">
        <v>705</v>
      </c>
      <c r="J202" s="8" t="s">
        <v>21</v>
      </c>
      <c r="K202" s="6"/>
      <c r="L202" s="7">
        <v>45975</v>
      </c>
      <c r="M202" s="6" t="s">
        <v>24</v>
      </c>
      <c r="N202" s="8" t="s">
        <v>723</v>
      </c>
      <c r="O202" s="6" t="str">
        <f>HYPERLINK("https://docs.wto.org/imrd/directdoc.asp?DDFDocuments/t/G/TBTN25/BDI639.DOCX", "https://docs.wto.org/imrd/directdoc.asp?DDFDocuments/t/G/TBTN25/BDI639.DOCX")</f>
        <v>https://docs.wto.org/imrd/directdoc.asp?DDFDocuments/t/G/TBTN25/BDI639.DOCX</v>
      </c>
      <c r="P202" s="6" t="str">
        <f>HYPERLINK("https://docs.wto.org/imrd/directdoc.asp?DDFDocuments/u/G/TBTN25/BDI639.DOCX", "https://docs.wto.org/imrd/directdoc.asp?DDFDocuments/u/G/TBTN25/BDI639.DOCX")</f>
        <v>https://docs.wto.org/imrd/directdoc.asp?DDFDocuments/u/G/TBTN25/BDI639.DOCX</v>
      </c>
      <c r="Q202" s="6" t="str">
        <f>HYPERLINK("https://docs.wto.org/imrd/directdoc.asp?DDFDocuments/v/G/TBTN25/BDI639.DOCX", "https://docs.wto.org/imrd/directdoc.asp?DDFDocuments/v/G/TBTN25/BDI639.DOCX")</f>
        <v>https://docs.wto.org/imrd/directdoc.asp?DDFDocuments/v/G/TBTN25/BDI639.DOCX</v>
      </c>
    </row>
    <row r="203" spans="1:17" ht="60" x14ac:dyDescent="0.25">
      <c r="A203" s="8" t="s">
        <v>740</v>
      </c>
      <c r="B203" s="6" t="s">
        <v>202</v>
      </c>
      <c r="C203" s="7">
        <v>45915</v>
      </c>
      <c r="D203" s="9" t="str">
        <f>HYPERLINK("https://www.epingalert.org/en/Search?viewData= G/TBT/N/BDI/640, G/TBT/N/KEN/1856, G/TBT/N/RWA/1247, G/TBT/N/TZA/1393, G/TBT/N/UGA/2203"," G/TBT/N/BDI/640, G/TBT/N/KEN/1856, G/TBT/N/RWA/1247, G/TBT/N/TZA/1393, G/TBT/N/UGA/2203")</f>
        <v xml:space="preserve"> G/TBT/N/BDI/640, G/TBT/N/KEN/1856, G/TBT/N/RWA/1247, G/TBT/N/TZA/1393, G/TBT/N/UGA/2203</v>
      </c>
      <c r="E203" s="8" t="s">
        <v>738</v>
      </c>
      <c r="F203" s="8" t="s">
        <v>739</v>
      </c>
      <c r="G203" s="8" t="s">
        <v>741</v>
      </c>
      <c r="H203" s="8" t="s">
        <v>742</v>
      </c>
      <c r="I203" s="8" t="s">
        <v>705</v>
      </c>
      <c r="J203" s="8" t="s">
        <v>21</v>
      </c>
      <c r="K203" s="6"/>
      <c r="L203" s="7">
        <v>45975</v>
      </c>
      <c r="M203" s="6" t="s">
        <v>24</v>
      </c>
      <c r="N203" s="8" t="s">
        <v>743</v>
      </c>
      <c r="O203" s="6" t="str">
        <f>HYPERLINK("https://docs.wto.org/imrd/directdoc.asp?DDFDocuments/t/G/TBTN25/BDI640.DOCX", "https://docs.wto.org/imrd/directdoc.asp?DDFDocuments/t/G/TBTN25/BDI640.DOCX")</f>
        <v>https://docs.wto.org/imrd/directdoc.asp?DDFDocuments/t/G/TBTN25/BDI640.DOCX</v>
      </c>
      <c r="P203" s="6" t="str">
        <f>HYPERLINK("https://docs.wto.org/imrd/directdoc.asp?DDFDocuments/u/G/TBTN25/BDI640.DOCX", "https://docs.wto.org/imrd/directdoc.asp?DDFDocuments/u/G/TBTN25/BDI640.DOCX")</f>
        <v>https://docs.wto.org/imrd/directdoc.asp?DDFDocuments/u/G/TBTN25/BDI640.DOCX</v>
      </c>
      <c r="Q203" s="6" t="str">
        <f>HYPERLINK("https://docs.wto.org/imrd/directdoc.asp?DDFDocuments/v/G/TBTN25/BDI640.DOCX", "https://docs.wto.org/imrd/directdoc.asp?DDFDocuments/v/G/TBTN25/BDI640.DOCX")</f>
        <v>https://docs.wto.org/imrd/directdoc.asp?DDFDocuments/v/G/TBTN25/BDI640.DOCX</v>
      </c>
    </row>
    <row r="204" spans="1:17" ht="60" x14ac:dyDescent="0.25">
      <c r="A204" s="8" t="s">
        <v>740</v>
      </c>
      <c r="B204" s="6" t="s">
        <v>220</v>
      </c>
      <c r="C204" s="7">
        <v>45915</v>
      </c>
      <c r="D204" s="9" t="str">
        <f>HYPERLINK("https://www.epingalert.org/en/Search?viewData= G/TBT/N/BDI/640, G/TBT/N/KEN/1856, G/TBT/N/RWA/1247, G/TBT/N/TZA/1393, G/TBT/N/UGA/2203"," G/TBT/N/BDI/640, G/TBT/N/KEN/1856, G/TBT/N/RWA/1247, G/TBT/N/TZA/1393, G/TBT/N/UGA/2203")</f>
        <v xml:space="preserve"> G/TBT/N/BDI/640, G/TBT/N/KEN/1856, G/TBT/N/RWA/1247, G/TBT/N/TZA/1393, G/TBT/N/UGA/2203</v>
      </c>
      <c r="E204" s="8" t="s">
        <v>738</v>
      </c>
      <c r="F204" s="8" t="s">
        <v>739</v>
      </c>
      <c r="G204" s="8" t="s">
        <v>741</v>
      </c>
      <c r="H204" s="8" t="s">
        <v>742</v>
      </c>
      <c r="I204" s="8" t="s">
        <v>705</v>
      </c>
      <c r="J204" s="8" t="s">
        <v>21</v>
      </c>
      <c r="K204" s="6"/>
      <c r="L204" s="7">
        <v>45975</v>
      </c>
      <c r="M204" s="6" t="s">
        <v>24</v>
      </c>
      <c r="N204" s="8" t="s">
        <v>743</v>
      </c>
      <c r="O204" s="6" t="str">
        <f>HYPERLINK("https://docs.wto.org/imrd/directdoc.asp?DDFDocuments/t/G/TBTN25/BDI640.DOCX", "https://docs.wto.org/imrd/directdoc.asp?DDFDocuments/t/G/TBTN25/BDI640.DOCX")</f>
        <v>https://docs.wto.org/imrd/directdoc.asp?DDFDocuments/t/G/TBTN25/BDI640.DOCX</v>
      </c>
      <c r="P204" s="6" t="str">
        <f>HYPERLINK("https://docs.wto.org/imrd/directdoc.asp?DDFDocuments/u/G/TBTN25/BDI640.DOCX", "https://docs.wto.org/imrd/directdoc.asp?DDFDocuments/u/G/TBTN25/BDI640.DOCX")</f>
        <v>https://docs.wto.org/imrd/directdoc.asp?DDFDocuments/u/G/TBTN25/BDI640.DOCX</v>
      </c>
      <c r="Q204" s="6" t="str">
        <f>HYPERLINK("https://docs.wto.org/imrd/directdoc.asp?DDFDocuments/v/G/TBTN25/BDI640.DOCX", "https://docs.wto.org/imrd/directdoc.asp?DDFDocuments/v/G/TBTN25/BDI640.DOCX")</f>
        <v>https://docs.wto.org/imrd/directdoc.asp?DDFDocuments/v/G/TBTN25/BDI640.DOCX</v>
      </c>
    </row>
    <row r="205" spans="1:17" ht="60" x14ac:dyDescent="0.25">
      <c r="A205" s="8" t="s">
        <v>758</v>
      </c>
      <c r="B205" s="6" t="s">
        <v>42</v>
      </c>
      <c r="C205" s="7">
        <v>45915</v>
      </c>
      <c r="D205" s="9" t="str">
        <f>HYPERLINK("https://www.epingalert.org/en/Search?viewData= G/TBT/N/BDI/636, G/TBT/N/KEN/1852, G/TBT/N/RWA/1243, G/TBT/N/TZA/1389, G/TBT/N/UGA/2199"," G/TBT/N/BDI/636, G/TBT/N/KEN/1852, G/TBT/N/RWA/1243, G/TBT/N/TZA/1389, G/TBT/N/UGA/2199")</f>
        <v xml:space="preserve"> G/TBT/N/BDI/636, G/TBT/N/KEN/1852, G/TBT/N/RWA/1243, G/TBT/N/TZA/1389, G/TBT/N/UGA/2199</v>
      </c>
      <c r="E205" s="8" t="s">
        <v>756</v>
      </c>
      <c r="F205" s="8" t="s">
        <v>757</v>
      </c>
      <c r="G205" s="8" t="s">
        <v>759</v>
      </c>
      <c r="H205" s="8" t="s">
        <v>711</v>
      </c>
      <c r="I205" s="8" t="s">
        <v>705</v>
      </c>
      <c r="J205" s="8" t="s">
        <v>21</v>
      </c>
      <c r="K205" s="6"/>
      <c r="L205" s="7">
        <v>45975</v>
      </c>
      <c r="M205" s="6" t="s">
        <v>24</v>
      </c>
      <c r="N205" s="8" t="s">
        <v>760</v>
      </c>
      <c r="O205" s="6" t="str">
        <f>HYPERLINK("https://docs.wto.org/imrd/directdoc.asp?DDFDocuments/t/G/TBTN25/BDI636.DOCX", "https://docs.wto.org/imrd/directdoc.asp?DDFDocuments/t/G/TBTN25/BDI636.DOCX")</f>
        <v>https://docs.wto.org/imrd/directdoc.asp?DDFDocuments/t/G/TBTN25/BDI636.DOCX</v>
      </c>
      <c r="P205" s="6" t="str">
        <f>HYPERLINK("https://docs.wto.org/imrd/directdoc.asp?DDFDocuments/u/G/TBTN25/BDI636.DOCX", "https://docs.wto.org/imrd/directdoc.asp?DDFDocuments/u/G/TBTN25/BDI636.DOCX")</f>
        <v>https://docs.wto.org/imrd/directdoc.asp?DDFDocuments/u/G/TBTN25/BDI636.DOCX</v>
      </c>
      <c r="Q205" s="6" t="str">
        <f>HYPERLINK("https://docs.wto.org/imrd/directdoc.asp?DDFDocuments/v/G/TBTN25/BDI636.DOCX", "https://docs.wto.org/imrd/directdoc.asp?DDFDocuments/v/G/TBTN25/BDI636.DOCX")</f>
        <v>https://docs.wto.org/imrd/directdoc.asp?DDFDocuments/v/G/TBTN25/BDI636.DOCX</v>
      </c>
    </row>
    <row r="206" spans="1:17" ht="45" x14ac:dyDescent="0.25">
      <c r="A206" s="8" t="s">
        <v>726</v>
      </c>
      <c r="B206" s="6" t="s">
        <v>42</v>
      </c>
      <c r="C206" s="7">
        <v>45915</v>
      </c>
      <c r="D206" s="9" t="str">
        <f>HYPERLINK("https://www.epingalert.org/en/Search?viewData= G/TBT/N/BDI/635, G/TBT/N/KEN/1851, G/TBT/N/RWA/1242, G/TBT/N/TZA/1388, G/TBT/N/UGA/2198"," G/TBT/N/BDI/635, G/TBT/N/KEN/1851, G/TBT/N/RWA/1242, G/TBT/N/TZA/1388, G/TBT/N/UGA/2198")</f>
        <v xml:space="preserve"> G/TBT/N/BDI/635, G/TBT/N/KEN/1851, G/TBT/N/RWA/1242, G/TBT/N/TZA/1388, G/TBT/N/UGA/2198</v>
      </c>
      <c r="E206" s="8" t="s">
        <v>724</v>
      </c>
      <c r="F206" s="8" t="s">
        <v>725</v>
      </c>
      <c r="G206" s="8" t="s">
        <v>727</v>
      </c>
      <c r="H206" s="8" t="s">
        <v>728</v>
      </c>
      <c r="I206" s="8" t="s">
        <v>705</v>
      </c>
      <c r="J206" s="8" t="s">
        <v>21</v>
      </c>
      <c r="K206" s="6"/>
      <c r="L206" s="7">
        <v>45975</v>
      </c>
      <c r="M206" s="6" t="s">
        <v>24</v>
      </c>
      <c r="N206" s="8" t="s">
        <v>729</v>
      </c>
      <c r="O206" s="6" t="str">
        <f>HYPERLINK("https://docs.wto.org/imrd/directdoc.asp?DDFDocuments/t/G/TBTN25/BDI635.DOCX", "https://docs.wto.org/imrd/directdoc.asp?DDFDocuments/t/G/TBTN25/BDI635.DOCX")</f>
        <v>https://docs.wto.org/imrd/directdoc.asp?DDFDocuments/t/G/TBTN25/BDI635.DOCX</v>
      </c>
      <c r="P206" s="6" t="str">
        <f>HYPERLINK("https://docs.wto.org/imrd/directdoc.asp?DDFDocuments/u/G/TBTN25/BDI635.DOCX", "https://docs.wto.org/imrd/directdoc.asp?DDFDocuments/u/G/TBTN25/BDI635.DOCX")</f>
        <v>https://docs.wto.org/imrd/directdoc.asp?DDFDocuments/u/G/TBTN25/BDI635.DOCX</v>
      </c>
      <c r="Q206" s="6" t="str">
        <f>HYPERLINK("https://docs.wto.org/imrd/directdoc.asp?DDFDocuments/v/G/TBTN25/BDI635.DOCX", "https://docs.wto.org/imrd/directdoc.asp?DDFDocuments/v/G/TBTN25/BDI635.DOCX")</f>
        <v>https://docs.wto.org/imrd/directdoc.asp?DDFDocuments/v/G/TBTN25/BDI635.DOCX</v>
      </c>
    </row>
    <row r="207" spans="1:17" ht="120" x14ac:dyDescent="0.25">
      <c r="A207" s="8" t="s">
        <v>702</v>
      </c>
      <c r="B207" s="6" t="s">
        <v>145</v>
      </c>
      <c r="C207" s="7">
        <v>45915</v>
      </c>
      <c r="D207" s="9" t="str">
        <f>HYPERLINK("https://www.epingalert.org/en/Search?viewData= G/TBT/N/BDI/638, G/TBT/N/KEN/1854, G/TBT/N/RWA/1245, G/TBT/N/TZA/1391, G/TBT/N/UGA/2201"," G/TBT/N/BDI/638, G/TBT/N/KEN/1854, G/TBT/N/RWA/1245, G/TBT/N/TZA/1391, G/TBT/N/UGA/2201")</f>
        <v xml:space="preserve"> G/TBT/N/BDI/638, G/TBT/N/KEN/1854, G/TBT/N/RWA/1245, G/TBT/N/TZA/1391, G/TBT/N/UGA/2201</v>
      </c>
      <c r="E207" s="8" t="s">
        <v>700</v>
      </c>
      <c r="F207" s="8" t="s">
        <v>701</v>
      </c>
      <c r="G207" s="8" t="s">
        <v>703</v>
      </c>
      <c r="H207" s="8" t="s">
        <v>704</v>
      </c>
      <c r="I207" s="8" t="s">
        <v>705</v>
      </c>
      <c r="J207" s="8" t="s">
        <v>21</v>
      </c>
      <c r="K207" s="6"/>
      <c r="L207" s="7">
        <v>45975</v>
      </c>
      <c r="M207" s="6" t="s">
        <v>24</v>
      </c>
      <c r="N207" s="8" t="s">
        <v>706</v>
      </c>
      <c r="O207" s="6" t="str">
        <f>HYPERLINK("https://docs.wto.org/imrd/directdoc.asp?DDFDocuments/t/G/TBTN25/BDI638.DOCX", "https://docs.wto.org/imrd/directdoc.asp?DDFDocuments/t/G/TBTN25/BDI638.DOCX")</f>
        <v>https://docs.wto.org/imrd/directdoc.asp?DDFDocuments/t/G/TBTN25/BDI638.DOCX</v>
      </c>
      <c r="P207" s="6" t="str">
        <f>HYPERLINK("https://docs.wto.org/imrd/directdoc.asp?DDFDocuments/u/G/TBTN25/BDI638.DOCX", "https://docs.wto.org/imrd/directdoc.asp?DDFDocuments/u/G/TBTN25/BDI638.DOCX")</f>
        <v>https://docs.wto.org/imrd/directdoc.asp?DDFDocuments/u/G/TBTN25/BDI638.DOCX</v>
      </c>
      <c r="Q207" s="6" t="str">
        <f>HYPERLINK("https://docs.wto.org/imrd/directdoc.asp?DDFDocuments/v/G/TBTN25/BDI638.DOCX", "https://docs.wto.org/imrd/directdoc.asp?DDFDocuments/v/G/TBTN25/BDI638.DOCX")</f>
        <v>https://docs.wto.org/imrd/directdoc.asp?DDFDocuments/v/G/TBTN25/BDI638.DOCX</v>
      </c>
    </row>
    <row r="208" spans="1:17" ht="45" x14ac:dyDescent="0.25">
      <c r="A208" s="8" t="s">
        <v>709</v>
      </c>
      <c r="B208" s="6" t="s">
        <v>172</v>
      </c>
      <c r="C208" s="7">
        <v>45915</v>
      </c>
      <c r="D208" s="9" t="str">
        <f>HYPERLINK("https://www.epingalert.org/en/Search?viewData= G/TBT/N/BDI/637, G/TBT/N/KEN/1853, G/TBT/N/RWA/1244, G/TBT/N/TZA/1390, G/TBT/N/UGA/2200"," G/TBT/N/BDI/637, G/TBT/N/KEN/1853, G/TBT/N/RWA/1244, G/TBT/N/TZA/1390, G/TBT/N/UGA/2200")</f>
        <v xml:space="preserve"> G/TBT/N/BDI/637, G/TBT/N/KEN/1853, G/TBT/N/RWA/1244, G/TBT/N/TZA/1390, G/TBT/N/UGA/2200</v>
      </c>
      <c r="E208" s="8" t="s">
        <v>707</v>
      </c>
      <c r="F208" s="8" t="s">
        <v>708</v>
      </c>
      <c r="G208" s="8" t="s">
        <v>710</v>
      </c>
      <c r="H208" s="8" t="s">
        <v>711</v>
      </c>
      <c r="I208" s="8" t="s">
        <v>705</v>
      </c>
      <c r="J208" s="8" t="s">
        <v>21</v>
      </c>
      <c r="K208" s="6"/>
      <c r="L208" s="7">
        <v>45975</v>
      </c>
      <c r="M208" s="6" t="s">
        <v>24</v>
      </c>
      <c r="N208" s="8" t="s">
        <v>712</v>
      </c>
      <c r="O208" s="6" t="str">
        <f>HYPERLINK("https://docs.wto.org/imrd/directdoc.asp?DDFDocuments/t/G/TBTN25/BDI637.DOCX", "https://docs.wto.org/imrd/directdoc.asp?DDFDocuments/t/G/TBTN25/BDI637.DOCX")</f>
        <v>https://docs.wto.org/imrd/directdoc.asp?DDFDocuments/t/G/TBTN25/BDI637.DOCX</v>
      </c>
      <c r="P208" s="6" t="str">
        <f>HYPERLINK("https://docs.wto.org/imrd/directdoc.asp?DDFDocuments/u/G/TBTN25/BDI637.DOCX", "https://docs.wto.org/imrd/directdoc.asp?DDFDocuments/u/G/TBTN25/BDI637.DOCX")</f>
        <v>https://docs.wto.org/imrd/directdoc.asp?DDFDocuments/u/G/TBTN25/BDI637.DOCX</v>
      </c>
      <c r="Q208" s="6" t="str">
        <f>HYPERLINK("https://docs.wto.org/imrd/directdoc.asp?DDFDocuments/v/G/TBTN25/BDI637.DOCX", "https://docs.wto.org/imrd/directdoc.asp?DDFDocuments/v/G/TBTN25/BDI637.DOCX")</f>
        <v>https://docs.wto.org/imrd/directdoc.asp?DDFDocuments/v/G/TBTN25/BDI637.DOCX</v>
      </c>
    </row>
    <row r="209" spans="1:17" ht="105" x14ac:dyDescent="0.25">
      <c r="A209" s="8" t="s">
        <v>792</v>
      </c>
      <c r="B209" s="6" t="s">
        <v>86</v>
      </c>
      <c r="C209" s="7">
        <v>45915</v>
      </c>
      <c r="D209" s="9" t="str">
        <f>HYPERLINK("https://www.epingalert.org/en/Search?viewData= G/TBT/N/TPKM/572"," G/TBT/N/TPKM/572")</f>
        <v xml:space="preserve"> G/TBT/N/TPKM/572</v>
      </c>
      <c r="E209" s="8" t="s">
        <v>790</v>
      </c>
      <c r="F209" s="8" t="s">
        <v>791</v>
      </c>
      <c r="G209" s="8" t="s">
        <v>793</v>
      </c>
      <c r="H209" s="8" t="s">
        <v>794</v>
      </c>
      <c r="I209" s="8" t="s">
        <v>300</v>
      </c>
      <c r="J209" s="8" t="s">
        <v>21</v>
      </c>
      <c r="K209" s="6"/>
      <c r="L209" s="7">
        <v>45975</v>
      </c>
      <c r="M209" s="6" t="s">
        <v>24</v>
      </c>
      <c r="N209" s="8" t="s">
        <v>795</v>
      </c>
      <c r="O209" s="6" t="str">
        <f>HYPERLINK("https://docs.wto.org/imrd/directdoc.asp?DDFDocuments/t/G/TBTN25/TPKM572.DOCX", "https://docs.wto.org/imrd/directdoc.asp?DDFDocuments/t/G/TBTN25/TPKM572.DOCX")</f>
        <v>https://docs.wto.org/imrd/directdoc.asp?DDFDocuments/t/G/TBTN25/TPKM572.DOCX</v>
      </c>
      <c r="P209" s="6" t="str">
        <f>HYPERLINK("https://docs.wto.org/imrd/directdoc.asp?DDFDocuments/u/G/TBTN25/TPKM572.DOCX", "https://docs.wto.org/imrd/directdoc.asp?DDFDocuments/u/G/TBTN25/TPKM572.DOCX")</f>
        <v>https://docs.wto.org/imrd/directdoc.asp?DDFDocuments/u/G/TBTN25/TPKM572.DOCX</v>
      </c>
      <c r="Q209" s="6" t="str">
        <f>HYPERLINK("https://docs.wto.org/imrd/directdoc.asp?DDFDocuments/v/G/TBTN25/TPKM572.DOCX", "https://docs.wto.org/imrd/directdoc.asp?DDFDocuments/v/G/TBTN25/TPKM572.DOCX")</f>
        <v>https://docs.wto.org/imrd/directdoc.asp?DDFDocuments/v/G/TBTN25/TPKM572.DOCX</v>
      </c>
    </row>
    <row r="210" spans="1:17" ht="30" x14ac:dyDescent="0.25">
      <c r="A210" s="8" t="s">
        <v>798</v>
      </c>
      <c r="B210" s="6" t="s">
        <v>172</v>
      </c>
      <c r="C210" s="7">
        <v>45915</v>
      </c>
      <c r="D210" s="9" t="str">
        <f>HYPERLINK("https://www.epingalert.org/en/Search?viewData= G/TBT/N/TZA/1387"," G/TBT/N/TZA/1387")</f>
        <v xml:space="preserve"> G/TBT/N/TZA/1387</v>
      </c>
      <c r="E210" s="8" t="s">
        <v>796</v>
      </c>
      <c r="F210" s="8" t="s">
        <v>797</v>
      </c>
      <c r="G210" s="8" t="s">
        <v>799</v>
      </c>
      <c r="H210" s="8" t="s">
        <v>501</v>
      </c>
      <c r="I210" s="8" t="s">
        <v>800</v>
      </c>
      <c r="J210" s="8" t="s">
        <v>21</v>
      </c>
      <c r="K210" s="6"/>
      <c r="L210" s="7">
        <v>45975</v>
      </c>
      <c r="M210" s="6" t="s">
        <v>24</v>
      </c>
      <c r="N210" s="8" t="s">
        <v>801</v>
      </c>
      <c r="O210" s="6" t="str">
        <f>HYPERLINK("https://docs.wto.org/imrd/directdoc.asp?DDFDocuments/t/G/TBTN25/TZA1387.DOCX", "https://docs.wto.org/imrd/directdoc.asp?DDFDocuments/t/G/TBTN25/TZA1387.DOCX")</f>
        <v>https://docs.wto.org/imrd/directdoc.asp?DDFDocuments/t/G/TBTN25/TZA1387.DOCX</v>
      </c>
      <c r="P210" s="6" t="str">
        <f>HYPERLINK("https://docs.wto.org/imrd/directdoc.asp?DDFDocuments/u/G/TBTN25/TZA1387.DOCX", "https://docs.wto.org/imrd/directdoc.asp?DDFDocuments/u/G/TBTN25/TZA1387.DOCX")</f>
        <v>https://docs.wto.org/imrd/directdoc.asp?DDFDocuments/u/G/TBTN25/TZA1387.DOCX</v>
      </c>
      <c r="Q210" s="6" t="str">
        <f>HYPERLINK("https://docs.wto.org/imrd/directdoc.asp?DDFDocuments/v/G/TBTN25/TZA1387.DOCX", "https://docs.wto.org/imrd/directdoc.asp?DDFDocuments/v/G/TBTN25/TZA1387.DOCX")</f>
        <v>https://docs.wto.org/imrd/directdoc.asp?DDFDocuments/v/G/TBTN25/TZA1387.DOCX</v>
      </c>
    </row>
    <row r="211" spans="1:17" ht="60" x14ac:dyDescent="0.25">
      <c r="A211" s="8" t="s">
        <v>746</v>
      </c>
      <c r="B211" s="6" t="s">
        <v>220</v>
      </c>
      <c r="C211" s="7">
        <v>45915</v>
      </c>
      <c r="D211" s="9" t="str">
        <f>HYPERLINK("https://www.epingalert.org/en/Search?viewData= G/TBT/N/BDI/641, G/TBT/N/KEN/1857, G/TBT/N/RWA/1248, G/TBT/N/TZA/1394, G/TBT/N/UGA/2204"," G/TBT/N/BDI/641, G/TBT/N/KEN/1857, G/TBT/N/RWA/1248, G/TBT/N/TZA/1394, G/TBT/N/UGA/2204")</f>
        <v xml:space="preserve"> G/TBT/N/BDI/641, G/TBT/N/KEN/1857, G/TBT/N/RWA/1248, G/TBT/N/TZA/1394, G/TBT/N/UGA/2204</v>
      </c>
      <c r="E211" s="8" t="s">
        <v>744</v>
      </c>
      <c r="F211" s="8" t="s">
        <v>745</v>
      </c>
      <c r="G211" s="8" t="s">
        <v>747</v>
      </c>
      <c r="H211" s="8" t="s">
        <v>742</v>
      </c>
      <c r="I211" s="8" t="s">
        <v>705</v>
      </c>
      <c r="J211" s="8" t="s">
        <v>21</v>
      </c>
      <c r="K211" s="6"/>
      <c r="L211" s="7">
        <v>45975</v>
      </c>
      <c r="M211" s="6" t="s">
        <v>24</v>
      </c>
      <c r="N211" s="8" t="s">
        <v>748</v>
      </c>
      <c r="O211" s="6" t="str">
        <f>HYPERLINK("https://docs.wto.org/imrd/directdoc.asp?DDFDocuments/t/G/TBTN25/BDI641.DOCX", "https://docs.wto.org/imrd/directdoc.asp?DDFDocuments/t/G/TBTN25/BDI641.DOCX")</f>
        <v>https://docs.wto.org/imrd/directdoc.asp?DDFDocuments/t/G/TBTN25/BDI641.DOCX</v>
      </c>
      <c r="P211" s="6" t="str">
        <f>HYPERLINK("https://docs.wto.org/imrd/directdoc.asp?DDFDocuments/u/G/TBTN25/BDI641.DOCX", "https://docs.wto.org/imrd/directdoc.asp?DDFDocuments/u/G/TBTN25/BDI641.DOCX")</f>
        <v>https://docs.wto.org/imrd/directdoc.asp?DDFDocuments/u/G/TBTN25/BDI641.DOCX</v>
      </c>
      <c r="Q211" s="6" t="str">
        <f>HYPERLINK("https://docs.wto.org/imrd/directdoc.asp?DDFDocuments/v/G/TBTN25/BDI641.DOCX", "https://docs.wto.org/imrd/directdoc.asp?DDFDocuments/v/G/TBTN25/BDI641.DOCX")</f>
        <v>https://docs.wto.org/imrd/directdoc.asp?DDFDocuments/v/G/TBTN25/BDI641.DOCX</v>
      </c>
    </row>
    <row r="212" spans="1:17" ht="60" x14ac:dyDescent="0.25">
      <c r="A212" s="8" t="s">
        <v>758</v>
      </c>
      <c r="B212" s="6" t="s">
        <v>145</v>
      </c>
      <c r="C212" s="7">
        <v>45915</v>
      </c>
      <c r="D212" s="9" t="str">
        <f>HYPERLINK("https://www.epingalert.org/en/Search?viewData= G/TBT/N/BDI/636, G/TBT/N/KEN/1852, G/TBT/N/RWA/1243, G/TBT/N/TZA/1389, G/TBT/N/UGA/2199"," G/TBT/N/BDI/636, G/TBT/N/KEN/1852, G/TBT/N/RWA/1243, G/TBT/N/TZA/1389, G/TBT/N/UGA/2199")</f>
        <v xml:space="preserve"> G/TBT/N/BDI/636, G/TBT/N/KEN/1852, G/TBT/N/RWA/1243, G/TBT/N/TZA/1389, G/TBT/N/UGA/2199</v>
      </c>
      <c r="E212" s="8" t="s">
        <v>756</v>
      </c>
      <c r="F212" s="8" t="s">
        <v>757</v>
      </c>
      <c r="G212" s="8" t="s">
        <v>759</v>
      </c>
      <c r="H212" s="8" t="s">
        <v>711</v>
      </c>
      <c r="I212" s="8" t="s">
        <v>705</v>
      </c>
      <c r="J212" s="8" t="s">
        <v>21</v>
      </c>
      <c r="K212" s="6"/>
      <c r="L212" s="7">
        <v>45975</v>
      </c>
      <c r="M212" s="6" t="s">
        <v>24</v>
      </c>
      <c r="N212" s="8" t="s">
        <v>760</v>
      </c>
      <c r="O212" s="6" t="str">
        <f>HYPERLINK("https://docs.wto.org/imrd/directdoc.asp?DDFDocuments/t/G/TBTN25/BDI636.DOCX", "https://docs.wto.org/imrd/directdoc.asp?DDFDocuments/t/G/TBTN25/BDI636.DOCX")</f>
        <v>https://docs.wto.org/imrd/directdoc.asp?DDFDocuments/t/G/TBTN25/BDI636.DOCX</v>
      </c>
      <c r="P212" s="6" t="str">
        <f>HYPERLINK("https://docs.wto.org/imrd/directdoc.asp?DDFDocuments/u/G/TBTN25/BDI636.DOCX", "https://docs.wto.org/imrd/directdoc.asp?DDFDocuments/u/G/TBTN25/BDI636.DOCX")</f>
        <v>https://docs.wto.org/imrd/directdoc.asp?DDFDocuments/u/G/TBTN25/BDI636.DOCX</v>
      </c>
      <c r="Q212" s="6" t="str">
        <f>HYPERLINK("https://docs.wto.org/imrd/directdoc.asp?DDFDocuments/v/G/TBTN25/BDI636.DOCX", "https://docs.wto.org/imrd/directdoc.asp?DDFDocuments/v/G/TBTN25/BDI636.DOCX")</f>
        <v>https://docs.wto.org/imrd/directdoc.asp?DDFDocuments/v/G/TBTN25/BDI636.DOCX</v>
      </c>
    </row>
    <row r="213" spans="1:17" ht="90" x14ac:dyDescent="0.25">
      <c r="A213" s="8" t="s">
        <v>804</v>
      </c>
      <c r="B213" s="6" t="s">
        <v>17</v>
      </c>
      <c r="C213" s="7">
        <v>45915</v>
      </c>
      <c r="D213" s="9" t="str">
        <f>HYPERLINK("https://www.epingalert.org/en/Search?viewData= G/TBT/N/EU/1155"," G/TBT/N/EU/1155")</f>
        <v xml:space="preserve"> G/TBT/N/EU/1155</v>
      </c>
      <c r="E213" s="8" t="s">
        <v>802</v>
      </c>
      <c r="F213" s="8" t="s">
        <v>803</v>
      </c>
      <c r="G213" s="8" t="s">
        <v>805</v>
      </c>
      <c r="H213" s="8" t="s">
        <v>149</v>
      </c>
      <c r="I213" s="8" t="s">
        <v>634</v>
      </c>
      <c r="J213" s="8" t="s">
        <v>21</v>
      </c>
      <c r="K213" s="6"/>
      <c r="L213" s="7">
        <v>45975</v>
      </c>
      <c r="M213" s="6" t="s">
        <v>24</v>
      </c>
      <c r="N213" s="8" t="s">
        <v>806</v>
      </c>
      <c r="O213" s="6" t="str">
        <f>HYPERLINK("https://docs.wto.org/imrd/directdoc.asp?DDFDocuments/t/G/TBTN25/EU1155.DOCX", "https://docs.wto.org/imrd/directdoc.asp?DDFDocuments/t/G/TBTN25/EU1155.DOCX")</f>
        <v>https://docs.wto.org/imrd/directdoc.asp?DDFDocuments/t/G/TBTN25/EU1155.DOCX</v>
      </c>
      <c r="P213" s="6" t="str">
        <f>HYPERLINK("https://docs.wto.org/imrd/directdoc.asp?DDFDocuments/u/G/TBTN25/EU1155.DOCX", "https://docs.wto.org/imrd/directdoc.asp?DDFDocuments/u/G/TBTN25/EU1155.DOCX")</f>
        <v>https://docs.wto.org/imrd/directdoc.asp?DDFDocuments/u/G/TBTN25/EU1155.DOCX</v>
      </c>
      <c r="Q213" s="6" t="str">
        <f>HYPERLINK("https://docs.wto.org/imrd/directdoc.asp?DDFDocuments/v/G/TBTN25/EU1155.DOCX", "https://docs.wto.org/imrd/directdoc.asp?DDFDocuments/v/G/TBTN25/EU1155.DOCX")</f>
        <v>https://docs.wto.org/imrd/directdoc.asp?DDFDocuments/v/G/TBTN25/EU1155.DOCX</v>
      </c>
    </row>
    <row r="214" spans="1:17" ht="45" x14ac:dyDescent="0.25">
      <c r="A214" s="8" t="s">
        <v>709</v>
      </c>
      <c r="B214" s="6" t="s">
        <v>220</v>
      </c>
      <c r="C214" s="7">
        <v>45915</v>
      </c>
      <c r="D214" s="9" t="str">
        <f>HYPERLINK("https://www.epingalert.org/en/Search?viewData= G/TBT/N/BDI/637, G/TBT/N/KEN/1853, G/TBT/N/RWA/1244, G/TBT/N/TZA/1390, G/TBT/N/UGA/2200"," G/TBT/N/BDI/637, G/TBT/N/KEN/1853, G/TBT/N/RWA/1244, G/TBT/N/TZA/1390, G/TBT/N/UGA/2200")</f>
        <v xml:space="preserve"> G/TBT/N/BDI/637, G/TBT/N/KEN/1853, G/TBT/N/RWA/1244, G/TBT/N/TZA/1390, G/TBT/N/UGA/2200</v>
      </c>
      <c r="E214" s="8" t="s">
        <v>707</v>
      </c>
      <c r="F214" s="8" t="s">
        <v>708</v>
      </c>
      <c r="G214" s="8" t="s">
        <v>710</v>
      </c>
      <c r="H214" s="8" t="s">
        <v>711</v>
      </c>
      <c r="I214" s="8" t="s">
        <v>705</v>
      </c>
      <c r="J214" s="8" t="s">
        <v>21</v>
      </c>
      <c r="K214" s="6"/>
      <c r="L214" s="7">
        <v>45975</v>
      </c>
      <c r="M214" s="6" t="s">
        <v>24</v>
      </c>
      <c r="N214" s="8" t="s">
        <v>712</v>
      </c>
      <c r="O214" s="6" t="str">
        <f>HYPERLINK("https://docs.wto.org/imrd/directdoc.asp?DDFDocuments/t/G/TBTN25/BDI637.DOCX", "https://docs.wto.org/imrd/directdoc.asp?DDFDocuments/t/G/TBTN25/BDI637.DOCX")</f>
        <v>https://docs.wto.org/imrd/directdoc.asp?DDFDocuments/t/G/TBTN25/BDI637.DOCX</v>
      </c>
      <c r="P214" s="6" t="str">
        <f>HYPERLINK("https://docs.wto.org/imrd/directdoc.asp?DDFDocuments/u/G/TBTN25/BDI637.DOCX", "https://docs.wto.org/imrd/directdoc.asp?DDFDocuments/u/G/TBTN25/BDI637.DOCX")</f>
        <v>https://docs.wto.org/imrd/directdoc.asp?DDFDocuments/u/G/TBTN25/BDI637.DOCX</v>
      </c>
      <c r="Q214" s="6" t="str">
        <f>HYPERLINK("https://docs.wto.org/imrd/directdoc.asp?DDFDocuments/v/G/TBTN25/BDI637.DOCX", "https://docs.wto.org/imrd/directdoc.asp?DDFDocuments/v/G/TBTN25/BDI637.DOCX")</f>
        <v>https://docs.wto.org/imrd/directdoc.asp?DDFDocuments/v/G/TBTN25/BDI637.DOCX</v>
      </c>
    </row>
    <row r="215" spans="1:17" ht="60" x14ac:dyDescent="0.25">
      <c r="A215" s="8" t="s">
        <v>758</v>
      </c>
      <c r="B215" s="6" t="s">
        <v>202</v>
      </c>
      <c r="C215" s="7">
        <v>45915</v>
      </c>
      <c r="D215" s="9" t="str">
        <f>HYPERLINK("https://www.epingalert.org/en/Search?viewData= G/TBT/N/BDI/636, G/TBT/N/KEN/1852, G/TBT/N/RWA/1243, G/TBT/N/TZA/1389, G/TBT/N/UGA/2199"," G/TBT/N/BDI/636, G/TBT/N/KEN/1852, G/TBT/N/RWA/1243, G/TBT/N/TZA/1389, G/TBT/N/UGA/2199")</f>
        <v xml:space="preserve"> G/TBT/N/BDI/636, G/TBT/N/KEN/1852, G/TBT/N/RWA/1243, G/TBT/N/TZA/1389, G/TBT/N/UGA/2199</v>
      </c>
      <c r="E215" s="8" t="s">
        <v>756</v>
      </c>
      <c r="F215" s="8" t="s">
        <v>757</v>
      </c>
      <c r="G215" s="8" t="s">
        <v>759</v>
      </c>
      <c r="H215" s="8" t="s">
        <v>711</v>
      </c>
      <c r="I215" s="8" t="s">
        <v>705</v>
      </c>
      <c r="J215" s="8" t="s">
        <v>21</v>
      </c>
      <c r="K215" s="6"/>
      <c r="L215" s="7">
        <v>45975</v>
      </c>
      <c r="M215" s="6" t="s">
        <v>24</v>
      </c>
      <c r="N215" s="8" t="s">
        <v>760</v>
      </c>
      <c r="O215" s="6" t="str">
        <f>HYPERLINK("https://docs.wto.org/imrd/directdoc.asp?DDFDocuments/t/G/TBTN25/BDI636.DOCX", "https://docs.wto.org/imrd/directdoc.asp?DDFDocuments/t/G/TBTN25/BDI636.DOCX")</f>
        <v>https://docs.wto.org/imrd/directdoc.asp?DDFDocuments/t/G/TBTN25/BDI636.DOCX</v>
      </c>
      <c r="P215" s="6" t="str">
        <f>HYPERLINK("https://docs.wto.org/imrd/directdoc.asp?DDFDocuments/u/G/TBTN25/BDI636.DOCX", "https://docs.wto.org/imrd/directdoc.asp?DDFDocuments/u/G/TBTN25/BDI636.DOCX")</f>
        <v>https://docs.wto.org/imrd/directdoc.asp?DDFDocuments/u/G/TBTN25/BDI636.DOCX</v>
      </c>
      <c r="Q215" s="6" t="str">
        <f>HYPERLINK("https://docs.wto.org/imrd/directdoc.asp?DDFDocuments/v/G/TBTN25/BDI636.DOCX", "https://docs.wto.org/imrd/directdoc.asp?DDFDocuments/v/G/TBTN25/BDI636.DOCX")</f>
        <v>https://docs.wto.org/imrd/directdoc.asp?DDFDocuments/v/G/TBTN25/BDI636.DOCX</v>
      </c>
    </row>
    <row r="216" spans="1:17" ht="90" x14ac:dyDescent="0.25">
      <c r="A216" s="8" t="s">
        <v>721</v>
      </c>
      <c r="B216" s="6" t="s">
        <v>172</v>
      </c>
      <c r="C216" s="7">
        <v>45915</v>
      </c>
      <c r="D216" s="9" t="str">
        <f>HYPERLINK("https://www.epingalert.org/en/Search?viewData= G/TBT/N/BDI/639, G/TBT/N/KEN/1855, G/TBT/N/RWA/1246, G/TBT/N/TZA/1392, G/TBT/N/UGA/2202"," G/TBT/N/BDI/639, G/TBT/N/KEN/1855, G/TBT/N/RWA/1246, G/TBT/N/TZA/1392, G/TBT/N/UGA/2202")</f>
        <v xml:space="preserve"> G/TBT/N/BDI/639, G/TBT/N/KEN/1855, G/TBT/N/RWA/1246, G/TBT/N/TZA/1392, G/TBT/N/UGA/2202</v>
      </c>
      <c r="E216" s="8" t="s">
        <v>719</v>
      </c>
      <c r="F216" s="8" t="s">
        <v>720</v>
      </c>
      <c r="G216" s="8" t="s">
        <v>722</v>
      </c>
      <c r="H216" s="8" t="s">
        <v>711</v>
      </c>
      <c r="I216" s="8" t="s">
        <v>705</v>
      </c>
      <c r="J216" s="8" t="s">
        <v>21</v>
      </c>
      <c r="K216" s="6"/>
      <c r="L216" s="7">
        <v>45975</v>
      </c>
      <c r="M216" s="6" t="s">
        <v>24</v>
      </c>
      <c r="N216" s="8" t="s">
        <v>723</v>
      </c>
      <c r="O216" s="6" t="str">
        <f>HYPERLINK("https://docs.wto.org/imrd/directdoc.asp?DDFDocuments/t/G/TBTN25/BDI639.DOCX", "https://docs.wto.org/imrd/directdoc.asp?DDFDocuments/t/G/TBTN25/BDI639.DOCX")</f>
        <v>https://docs.wto.org/imrd/directdoc.asp?DDFDocuments/t/G/TBTN25/BDI639.DOCX</v>
      </c>
      <c r="P216" s="6" t="str">
        <f>HYPERLINK("https://docs.wto.org/imrd/directdoc.asp?DDFDocuments/u/G/TBTN25/BDI639.DOCX", "https://docs.wto.org/imrd/directdoc.asp?DDFDocuments/u/G/TBTN25/BDI639.DOCX")</f>
        <v>https://docs.wto.org/imrd/directdoc.asp?DDFDocuments/u/G/TBTN25/BDI639.DOCX</v>
      </c>
      <c r="Q216" s="6" t="str">
        <f>HYPERLINK("https://docs.wto.org/imrd/directdoc.asp?DDFDocuments/v/G/TBTN25/BDI639.DOCX", "https://docs.wto.org/imrd/directdoc.asp?DDFDocuments/v/G/TBTN25/BDI639.DOCX")</f>
        <v>https://docs.wto.org/imrd/directdoc.asp?DDFDocuments/v/G/TBTN25/BDI639.DOCX</v>
      </c>
    </row>
    <row r="217" spans="1:17" ht="120" x14ac:dyDescent="0.25">
      <c r="A217" s="8" t="s">
        <v>702</v>
      </c>
      <c r="B217" s="6" t="s">
        <v>202</v>
      </c>
      <c r="C217" s="7">
        <v>45915</v>
      </c>
      <c r="D217" s="9" t="str">
        <f>HYPERLINK("https://www.epingalert.org/en/Search?viewData= G/TBT/N/BDI/638, G/TBT/N/KEN/1854, G/TBT/N/RWA/1245, G/TBT/N/TZA/1391, G/TBT/N/UGA/2201"," G/TBT/N/BDI/638, G/TBT/N/KEN/1854, G/TBT/N/RWA/1245, G/TBT/N/TZA/1391, G/TBT/N/UGA/2201")</f>
        <v xml:space="preserve"> G/TBT/N/BDI/638, G/TBT/N/KEN/1854, G/TBT/N/RWA/1245, G/TBT/N/TZA/1391, G/TBT/N/UGA/2201</v>
      </c>
      <c r="E217" s="8" t="s">
        <v>700</v>
      </c>
      <c r="F217" s="8" t="s">
        <v>701</v>
      </c>
      <c r="G217" s="8" t="s">
        <v>782</v>
      </c>
      <c r="H217" s="8" t="s">
        <v>704</v>
      </c>
      <c r="I217" s="8" t="s">
        <v>705</v>
      </c>
      <c r="J217" s="8" t="s">
        <v>21</v>
      </c>
      <c r="K217" s="6"/>
      <c r="L217" s="7">
        <v>45975</v>
      </c>
      <c r="M217" s="6" t="s">
        <v>24</v>
      </c>
      <c r="N217" s="8" t="s">
        <v>706</v>
      </c>
      <c r="O217" s="6" t="str">
        <f>HYPERLINK("https://docs.wto.org/imrd/directdoc.asp?DDFDocuments/t/G/TBTN25/BDI638.DOCX", "https://docs.wto.org/imrd/directdoc.asp?DDFDocuments/t/G/TBTN25/BDI638.DOCX")</f>
        <v>https://docs.wto.org/imrd/directdoc.asp?DDFDocuments/t/G/TBTN25/BDI638.DOCX</v>
      </c>
      <c r="P217" s="6" t="str">
        <f>HYPERLINK("https://docs.wto.org/imrd/directdoc.asp?DDFDocuments/u/G/TBTN25/BDI638.DOCX", "https://docs.wto.org/imrd/directdoc.asp?DDFDocuments/u/G/TBTN25/BDI638.DOCX")</f>
        <v>https://docs.wto.org/imrd/directdoc.asp?DDFDocuments/u/G/TBTN25/BDI638.DOCX</v>
      </c>
      <c r="Q217" s="6" t="str">
        <f>HYPERLINK("https://docs.wto.org/imrd/directdoc.asp?DDFDocuments/v/G/TBTN25/BDI638.DOCX", "https://docs.wto.org/imrd/directdoc.asp?DDFDocuments/v/G/TBTN25/BDI638.DOCX")</f>
        <v>https://docs.wto.org/imrd/directdoc.asp?DDFDocuments/v/G/TBTN25/BDI638.DOCX</v>
      </c>
    </row>
    <row r="218" spans="1:17" ht="120" x14ac:dyDescent="0.25">
      <c r="A218" s="8" t="s">
        <v>809</v>
      </c>
      <c r="B218" s="6" t="s">
        <v>17</v>
      </c>
      <c r="C218" s="7">
        <v>45915</v>
      </c>
      <c r="D218" s="9" t="str">
        <f>HYPERLINK("https://www.epingalert.org/en/Search?viewData= G/TBT/N/EU/1154"," G/TBT/N/EU/1154")</f>
        <v xml:space="preserve"> G/TBT/N/EU/1154</v>
      </c>
      <c r="E218" s="8" t="s">
        <v>807</v>
      </c>
      <c r="F218" s="8" t="s">
        <v>808</v>
      </c>
      <c r="G218" s="8" t="s">
        <v>810</v>
      </c>
      <c r="H218" s="8" t="s">
        <v>811</v>
      </c>
      <c r="I218" s="8" t="s">
        <v>40</v>
      </c>
      <c r="J218" s="8" t="s">
        <v>21</v>
      </c>
      <c r="K218" s="6"/>
      <c r="L218" s="7">
        <v>45975</v>
      </c>
      <c r="M218" s="6" t="s">
        <v>24</v>
      </c>
      <c r="N218" s="8" t="s">
        <v>812</v>
      </c>
      <c r="O218" s="6" t="str">
        <f>HYPERLINK("https://docs.wto.org/imrd/directdoc.asp?DDFDocuments/t/G/TBTN25/EU1154.DOCX", "https://docs.wto.org/imrd/directdoc.asp?DDFDocuments/t/G/TBTN25/EU1154.DOCX")</f>
        <v>https://docs.wto.org/imrd/directdoc.asp?DDFDocuments/t/G/TBTN25/EU1154.DOCX</v>
      </c>
      <c r="P218" s="6" t="str">
        <f>HYPERLINK("https://docs.wto.org/imrd/directdoc.asp?DDFDocuments/u/G/TBTN25/EU1154.DOCX", "https://docs.wto.org/imrd/directdoc.asp?DDFDocuments/u/G/TBTN25/EU1154.DOCX")</f>
        <v>https://docs.wto.org/imrd/directdoc.asp?DDFDocuments/u/G/TBTN25/EU1154.DOCX</v>
      </c>
      <c r="Q218" s="6" t="str">
        <f>HYPERLINK("https://docs.wto.org/imrd/directdoc.asp?DDFDocuments/v/G/TBTN25/EU1154.DOCX", "https://docs.wto.org/imrd/directdoc.asp?DDFDocuments/v/G/TBTN25/EU1154.DOCX")</f>
        <v>https://docs.wto.org/imrd/directdoc.asp?DDFDocuments/v/G/TBTN25/EU1154.DOCX</v>
      </c>
    </row>
    <row r="219" spans="1:17" ht="60" x14ac:dyDescent="0.25">
      <c r="A219" s="8" t="s">
        <v>815</v>
      </c>
      <c r="B219" s="6" t="s">
        <v>761</v>
      </c>
      <c r="C219" s="7">
        <v>45910</v>
      </c>
      <c r="D219" s="9" t="str">
        <f>HYPERLINK("https://www.epingalert.org/en/Search?viewData= G/TBT/N/CHL/749"," G/TBT/N/CHL/749")</f>
        <v xml:space="preserve"> G/TBT/N/CHL/749</v>
      </c>
      <c r="E219" s="8" t="s">
        <v>813</v>
      </c>
      <c r="F219" s="8" t="s">
        <v>814</v>
      </c>
      <c r="G219" s="8" t="s">
        <v>816</v>
      </c>
      <c r="H219" s="8" t="s">
        <v>817</v>
      </c>
      <c r="I219" s="8" t="s">
        <v>548</v>
      </c>
      <c r="J219" s="8" t="s">
        <v>21</v>
      </c>
      <c r="K219" s="6"/>
      <c r="L219" s="7">
        <v>45970</v>
      </c>
      <c r="M219" s="6" t="s">
        <v>24</v>
      </c>
      <c r="N219" s="6"/>
      <c r="O219" s="6" t="str">
        <f>HYPERLINK("https://docs.wto.org/imrd/directdoc.asp?DDFDocuments/t/G/TBTN25/CHL749.DOCX", "https://docs.wto.org/imrd/directdoc.asp?DDFDocuments/t/G/TBTN25/CHL749.DOCX")</f>
        <v>https://docs.wto.org/imrd/directdoc.asp?DDFDocuments/t/G/TBTN25/CHL749.DOCX</v>
      </c>
      <c r="P219" s="6" t="str">
        <f>HYPERLINK("https://docs.wto.org/imrd/directdoc.asp?DDFDocuments/u/G/TBTN25/CHL749.DOCX", "https://docs.wto.org/imrd/directdoc.asp?DDFDocuments/u/G/TBTN25/CHL749.DOCX")</f>
        <v>https://docs.wto.org/imrd/directdoc.asp?DDFDocuments/u/G/TBTN25/CHL749.DOCX</v>
      </c>
      <c r="Q219" s="6" t="str">
        <f>HYPERLINK("https://docs.wto.org/imrd/directdoc.asp?DDFDocuments/v/G/TBTN25/CHL749.DOCX", "https://docs.wto.org/imrd/directdoc.asp?DDFDocuments/v/G/TBTN25/CHL749.DOCX")</f>
        <v>https://docs.wto.org/imrd/directdoc.asp?DDFDocuments/v/G/TBTN25/CHL749.DOCX</v>
      </c>
    </row>
    <row r="220" spans="1:17" ht="330" x14ac:dyDescent="0.25">
      <c r="A220" s="8" t="s">
        <v>820</v>
      </c>
      <c r="B220" s="6" t="s">
        <v>761</v>
      </c>
      <c r="C220" s="7">
        <v>45910</v>
      </c>
      <c r="D220" s="9" t="str">
        <f>HYPERLINK("https://www.epingalert.org/en/Search?viewData= G/TBT/N/CHL/754"," G/TBT/N/CHL/754")</f>
        <v xml:space="preserve"> G/TBT/N/CHL/754</v>
      </c>
      <c r="E220" s="8" t="s">
        <v>818</v>
      </c>
      <c r="F220" s="8" t="s">
        <v>819</v>
      </c>
      <c r="G220" s="8" t="s">
        <v>21</v>
      </c>
      <c r="H220" s="8" t="s">
        <v>821</v>
      </c>
      <c r="I220" s="8" t="s">
        <v>548</v>
      </c>
      <c r="J220" s="8" t="s">
        <v>21</v>
      </c>
      <c r="K220" s="6"/>
      <c r="L220" s="7">
        <v>45970</v>
      </c>
      <c r="M220" s="6" t="s">
        <v>24</v>
      </c>
      <c r="N220" s="6"/>
      <c r="O220" s="6" t="str">
        <f>HYPERLINK("https://docs.wto.org/imrd/directdoc.asp?DDFDocuments/t/G/TBTN25/CHL754.DOCX", "https://docs.wto.org/imrd/directdoc.asp?DDFDocuments/t/G/TBTN25/CHL754.DOCX")</f>
        <v>https://docs.wto.org/imrd/directdoc.asp?DDFDocuments/t/G/TBTN25/CHL754.DOCX</v>
      </c>
      <c r="P220" s="6" t="str">
        <f>HYPERLINK("https://docs.wto.org/imrd/directdoc.asp?DDFDocuments/u/G/TBTN25/CHL754.DOCX", "https://docs.wto.org/imrd/directdoc.asp?DDFDocuments/u/G/TBTN25/CHL754.DOCX")</f>
        <v>https://docs.wto.org/imrd/directdoc.asp?DDFDocuments/u/G/TBTN25/CHL754.DOCX</v>
      </c>
      <c r="Q220" s="6" t="str">
        <f>HYPERLINK("https://docs.wto.org/imrd/directdoc.asp?DDFDocuments/v/G/TBTN25/CHL754.DOCX", "https://docs.wto.org/imrd/directdoc.asp?DDFDocuments/v/G/TBTN25/CHL754.DOCX")</f>
        <v>https://docs.wto.org/imrd/directdoc.asp?DDFDocuments/v/G/TBTN25/CHL754.DOCX</v>
      </c>
    </row>
    <row r="221" spans="1:17" ht="105" x14ac:dyDescent="0.25">
      <c r="A221" s="8" t="s">
        <v>825</v>
      </c>
      <c r="B221" s="6" t="s">
        <v>822</v>
      </c>
      <c r="C221" s="7">
        <v>45910</v>
      </c>
      <c r="D221" s="9" t="str">
        <f>HYPERLINK("https://www.epingalert.org/en/Search?viewData= G/TBT/N/ISR/1404"," G/TBT/N/ISR/1404")</f>
        <v xml:space="preserve"> G/TBT/N/ISR/1404</v>
      </c>
      <c r="E221" s="8" t="s">
        <v>823</v>
      </c>
      <c r="F221" s="8" t="s">
        <v>824</v>
      </c>
      <c r="G221" s="8" t="s">
        <v>826</v>
      </c>
      <c r="H221" s="8" t="s">
        <v>827</v>
      </c>
      <c r="I221" s="8" t="s">
        <v>828</v>
      </c>
      <c r="J221" s="8" t="s">
        <v>21</v>
      </c>
      <c r="K221" s="6"/>
      <c r="L221" s="7">
        <v>45970</v>
      </c>
      <c r="M221" s="6" t="s">
        <v>24</v>
      </c>
      <c r="N221" s="8" t="s">
        <v>829</v>
      </c>
      <c r="O221" s="6" t="str">
        <f>HYPERLINK("https://docs.wto.org/imrd/directdoc.asp?DDFDocuments/t/G/TBTN25/ISR1404.DOCX", "https://docs.wto.org/imrd/directdoc.asp?DDFDocuments/t/G/TBTN25/ISR1404.DOCX")</f>
        <v>https://docs.wto.org/imrd/directdoc.asp?DDFDocuments/t/G/TBTN25/ISR1404.DOCX</v>
      </c>
      <c r="P221" s="6" t="str">
        <f>HYPERLINK("https://docs.wto.org/imrd/directdoc.asp?DDFDocuments/u/G/TBTN25/ISR1404.DOCX", "https://docs.wto.org/imrd/directdoc.asp?DDFDocuments/u/G/TBTN25/ISR1404.DOCX")</f>
        <v>https://docs.wto.org/imrd/directdoc.asp?DDFDocuments/u/G/TBTN25/ISR1404.DOCX</v>
      </c>
      <c r="Q221" s="6" t="str">
        <f>HYPERLINK("https://docs.wto.org/imrd/directdoc.asp?DDFDocuments/v/G/TBTN25/ISR1404.DOCX", "https://docs.wto.org/imrd/directdoc.asp?DDFDocuments/v/G/TBTN25/ISR1404.DOCX")</f>
        <v>https://docs.wto.org/imrd/directdoc.asp?DDFDocuments/v/G/TBTN25/ISR1404.DOCX</v>
      </c>
    </row>
    <row r="222" spans="1:17" ht="60" x14ac:dyDescent="0.25">
      <c r="A222" s="8" t="s">
        <v>833</v>
      </c>
      <c r="B222" s="6" t="s">
        <v>830</v>
      </c>
      <c r="C222" s="7">
        <v>45910</v>
      </c>
      <c r="D222" s="9" t="str">
        <f>HYPERLINK("https://www.epingalert.org/en/Search?viewData= G/TBT/N/IND/415"," G/TBT/N/IND/415")</f>
        <v xml:space="preserve"> G/TBT/N/IND/415</v>
      </c>
      <c r="E222" s="8" t="s">
        <v>831</v>
      </c>
      <c r="F222" s="8" t="s">
        <v>832</v>
      </c>
      <c r="G222" s="8" t="s">
        <v>834</v>
      </c>
      <c r="H222" s="8" t="s">
        <v>835</v>
      </c>
      <c r="I222" s="8" t="s">
        <v>32</v>
      </c>
      <c r="J222" s="8" t="s">
        <v>21</v>
      </c>
      <c r="K222" s="6"/>
      <c r="L222" s="7">
        <v>45970</v>
      </c>
      <c r="M222" s="6" t="s">
        <v>24</v>
      </c>
      <c r="N222" s="8" t="s">
        <v>836</v>
      </c>
      <c r="O222" s="6" t="str">
        <f>HYPERLINK("https://docs.wto.org/imrd/directdoc.asp?DDFDocuments/t/G/TBTN25/IND415.DOCX", "https://docs.wto.org/imrd/directdoc.asp?DDFDocuments/t/G/TBTN25/IND415.DOCX")</f>
        <v>https://docs.wto.org/imrd/directdoc.asp?DDFDocuments/t/G/TBTN25/IND415.DOCX</v>
      </c>
      <c r="P222" s="6" t="str">
        <f>HYPERLINK("https://docs.wto.org/imrd/directdoc.asp?DDFDocuments/u/G/TBTN25/IND415.DOCX", "https://docs.wto.org/imrd/directdoc.asp?DDFDocuments/u/G/TBTN25/IND415.DOCX")</f>
        <v>https://docs.wto.org/imrd/directdoc.asp?DDFDocuments/u/G/TBTN25/IND415.DOCX</v>
      </c>
      <c r="Q222" s="6" t="str">
        <f>HYPERLINK("https://docs.wto.org/imrd/directdoc.asp?DDFDocuments/v/G/TBTN25/IND415.DOCX", "https://docs.wto.org/imrd/directdoc.asp?DDFDocuments/v/G/TBTN25/IND415.DOCX")</f>
        <v>https://docs.wto.org/imrd/directdoc.asp?DDFDocuments/v/G/TBTN25/IND415.DOCX</v>
      </c>
    </row>
    <row r="223" spans="1:17" ht="75" x14ac:dyDescent="0.25">
      <c r="A223" s="8" t="s">
        <v>839</v>
      </c>
      <c r="B223" s="6" t="s">
        <v>822</v>
      </c>
      <c r="C223" s="7">
        <v>45910</v>
      </c>
      <c r="D223" s="9" t="str">
        <f>HYPERLINK("https://www.epingalert.org/en/Search?viewData= G/TBT/N/ISR/1405"," G/TBT/N/ISR/1405")</f>
        <v xml:space="preserve"> G/TBT/N/ISR/1405</v>
      </c>
      <c r="E223" s="8" t="s">
        <v>837</v>
      </c>
      <c r="F223" s="8" t="s">
        <v>838</v>
      </c>
      <c r="G223" s="8" t="s">
        <v>21</v>
      </c>
      <c r="H223" s="8" t="s">
        <v>270</v>
      </c>
      <c r="I223" s="8" t="s">
        <v>601</v>
      </c>
      <c r="J223" s="8" t="s">
        <v>21</v>
      </c>
      <c r="K223" s="6"/>
      <c r="L223" s="7">
        <v>45970</v>
      </c>
      <c r="M223" s="6" t="s">
        <v>24</v>
      </c>
      <c r="N223" s="8" t="s">
        <v>840</v>
      </c>
      <c r="O223" s="6" t="str">
        <f>HYPERLINK("https://docs.wto.org/imrd/directdoc.asp?DDFDocuments/t/G/TBTN25/ISR1405.DOCX", "https://docs.wto.org/imrd/directdoc.asp?DDFDocuments/t/G/TBTN25/ISR1405.DOCX")</f>
        <v>https://docs.wto.org/imrd/directdoc.asp?DDFDocuments/t/G/TBTN25/ISR1405.DOCX</v>
      </c>
      <c r="P223" s="6" t="str">
        <f>HYPERLINK("https://docs.wto.org/imrd/directdoc.asp?DDFDocuments/u/G/TBTN25/ISR1405.DOCX", "https://docs.wto.org/imrd/directdoc.asp?DDFDocuments/u/G/TBTN25/ISR1405.DOCX")</f>
        <v>https://docs.wto.org/imrd/directdoc.asp?DDFDocuments/u/G/TBTN25/ISR1405.DOCX</v>
      </c>
      <c r="Q223" s="6" t="str">
        <f>HYPERLINK("https://docs.wto.org/imrd/directdoc.asp?DDFDocuments/v/G/TBTN25/ISR1405.DOCX", "https://docs.wto.org/imrd/directdoc.asp?DDFDocuments/v/G/TBTN25/ISR1405.DOCX")</f>
        <v>https://docs.wto.org/imrd/directdoc.asp?DDFDocuments/v/G/TBTN25/ISR1405.DOCX</v>
      </c>
    </row>
    <row r="224" spans="1:17" ht="30" x14ac:dyDescent="0.25">
      <c r="A224" s="8" t="s">
        <v>843</v>
      </c>
      <c r="B224" s="6" t="s">
        <v>42</v>
      </c>
      <c r="C224" s="7">
        <v>45910</v>
      </c>
      <c r="D224" s="9" t="str">
        <f>HYPERLINK("https://www.epingalert.org/en/Search?viewData= G/TBT/N/KEN/1850"," G/TBT/N/KEN/1850")</f>
        <v xml:space="preserve"> G/TBT/N/KEN/1850</v>
      </c>
      <c r="E224" s="8" t="s">
        <v>841</v>
      </c>
      <c r="F224" s="8" t="s">
        <v>842</v>
      </c>
      <c r="G224" s="8" t="s">
        <v>21</v>
      </c>
      <c r="H224" s="8" t="s">
        <v>373</v>
      </c>
      <c r="I224" s="8" t="s">
        <v>48</v>
      </c>
      <c r="J224" s="8" t="s">
        <v>21</v>
      </c>
      <c r="K224" s="6"/>
      <c r="L224" s="7">
        <v>45970</v>
      </c>
      <c r="M224" s="6" t="s">
        <v>24</v>
      </c>
      <c r="N224" s="8" t="s">
        <v>844</v>
      </c>
      <c r="O224" s="6" t="str">
        <f>HYPERLINK("https://docs.wto.org/imrd/directdoc.asp?DDFDocuments/t/G/TBTN25/KEN1850.DOCX", "https://docs.wto.org/imrd/directdoc.asp?DDFDocuments/t/G/TBTN25/KEN1850.DOCX")</f>
        <v>https://docs.wto.org/imrd/directdoc.asp?DDFDocuments/t/G/TBTN25/KEN1850.DOCX</v>
      </c>
      <c r="P224" s="6" t="str">
        <f>HYPERLINK("https://docs.wto.org/imrd/directdoc.asp?DDFDocuments/u/G/TBTN25/KEN1850.DOCX", "https://docs.wto.org/imrd/directdoc.asp?DDFDocuments/u/G/TBTN25/KEN1850.DOCX")</f>
        <v>https://docs.wto.org/imrd/directdoc.asp?DDFDocuments/u/G/TBTN25/KEN1850.DOCX</v>
      </c>
      <c r="Q224" s="6" t="str">
        <f>HYPERLINK("https://docs.wto.org/imrd/directdoc.asp?DDFDocuments/v/G/TBTN25/KEN1850.DOCX", "https://docs.wto.org/imrd/directdoc.asp?DDFDocuments/v/G/TBTN25/KEN1850.DOCX")</f>
        <v>https://docs.wto.org/imrd/directdoc.asp?DDFDocuments/v/G/TBTN25/KEN1850.DOCX</v>
      </c>
    </row>
    <row r="225" spans="1:17" ht="300" x14ac:dyDescent="0.25">
      <c r="A225" s="8" t="s">
        <v>847</v>
      </c>
      <c r="B225" s="6" t="s">
        <v>761</v>
      </c>
      <c r="C225" s="7">
        <v>45910</v>
      </c>
      <c r="D225" s="9" t="str">
        <f>HYPERLINK("https://www.epingalert.org/en/Search?viewData= G/TBT/N/CHL/752"," G/TBT/N/CHL/752")</f>
        <v xml:space="preserve"> G/TBT/N/CHL/752</v>
      </c>
      <c r="E225" s="8" t="s">
        <v>845</v>
      </c>
      <c r="F225" s="8" t="s">
        <v>846</v>
      </c>
      <c r="G225" s="8" t="s">
        <v>848</v>
      </c>
      <c r="H225" s="8" t="s">
        <v>849</v>
      </c>
      <c r="I225" s="8" t="s">
        <v>548</v>
      </c>
      <c r="J225" s="8" t="s">
        <v>21</v>
      </c>
      <c r="K225" s="6"/>
      <c r="L225" s="7">
        <v>45970</v>
      </c>
      <c r="M225" s="6" t="s">
        <v>24</v>
      </c>
      <c r="N225" s="6"/>
      <c r="O225" s="6" t="str">
        <f>HYPERLINK("https://docs.wto.org/imrd/directdoc.asp?DDFDocuments/t/G/TBTN25/CHL752.DOCX", "https://docs.wto.org/imrd/directdoc.asp?DDFDocuments/t/G/TBTN25/CHL752.DOCX")</f>
        <v>https://docs.wto.org/imrd/directdoc.asp?DDFDocuments/t/G/TBTN25/CHL752.DOCX</v>
      </c>
      <c r="P225" s="6" t="str">
        <f>HYPERLINK("https://docs.wto.org/imrd/directdoc.asp?DDFDocuments/u/G/TBTN25/CHL752.DOCX", "https://docs.wto.org/imrd/directdoc.asp?DDFDocuments/u/G/TBTN25/CHL752.DOCX")</f>
        <v>https://docs.wto.org/imrd/directdoc.asp?DDFDocuments/u/G/TBTN25/CHL752.DOCX</v>
      </c>
      <c r="Q225" s="6" t="str">
        <f>HYPERLINK("https://docs.wto.org/imrd/directdoc.asp?DDFDocuments/v/G/TBTN25/CHL752.DOCX", "https://docs.wto.org/imrd/directdoc.asp?DDFDocuments/v/G/TBTN25/CHL752.DOCX")</f>
        <v>https://docs.wto.org/imrd/directdoc.asp?DDFDocuments/v/G/TBTN25/CHL752.DOCX</v>
      </c>
    </row>
    <row r="226" spans="1:17" ht="90" x14ac:dyDescent="0.25">
      <c r="A226" s="8" t="s">
        <v>852</v>
      </c>
      <c r="B226" s="6" t="s">
        <v>761</v>
      </c>
      <c r="C226" s="7">
        <v>45910</v>
      </c>
      <c r="D226" s="9" t="str">
        <f>HYPERLINK("https://www.epingalert.org/en/Search?viewData= G/TBT/N/CHL/755"," G/TBT/N/CHL/755")</f>
        <v xml:space="preserve"> G/TBT/N/CHL/755</v>
      </c>
      <c r="E226" s="8" t="s">
        <v>850</v>
      </c>
      <c r="F226" s="8" t="s">
        <v>851</v>
      </c>
      <c r="G226" s="8" t="s">
        <v>853</v>
      </c>
      <c r="H226" s="8" t="s">
        <v>854</v>
      </c>
      <c r="I226" s="8" t="s">
        <v>548</v>
      </c>
      <c r="J226" s="8" t="s">
        <v>21</v>
      </c>
      <c r="K226" s="6"/>
      <c r="L226" s="7">
        <v>45970</v>
      </c>
      <c r="M226" s="6" t="s">
        <v>24</v>
      </c>
      <c r="N226" s="6"/>
      <c r="O226" s="6" t="str">
        <f>HYPERLINK("https://docs.wto.org/imrd/directdoc.asp?DDFDocuments/t/G/TBTN25/CHL755.DOCX", "https://docs.wto.org/imrd/directdoc.asp?DDFDocuments/t/G/TBTN25/CHL755.DOCX")</f>
        <v>https://docs.wto.org/imrd/directdoc.asp?DDFDocuments/t/G/TBTN25/CHL755.DOCX</v>
      </c>
      <c r="P226" s="6" t="str">
        <f>HYPERLINK("https://docs.wto.org/imrd/directdoc.asp?DDFDocuments/u/G/TBTN25/CHL755.DOCX", "https://docs.wto.org/imrd/directdoc.asp?DDFDocuments/u/G/TBTN25/CHL755.DOCX")</f>
        <v>https://docs.wto.org/imrd/directdoc.asp?DDFDocuments/u/G/TBTN25/CHL755.DOCX</v>
      </c>
      <c r="Q226" s="6" t="str">
        <f>HYPERLINK("https://docs.wto.org/imrd/directdoc.asp?DDFDocuments/v/G/TBTN25/CHL755.DOCX", "https://docs.wto.org/imrd/directdoc.asp?DDFDocuments/v/G/TBTN25/CHL755.DOCX")</f>
        <v>https://docs.wto.org/imrd/directdoc.asp?DDFDocuments/v/G/TBTN25/CHL755.DOCX</v>
      </c>
    </row>
    <row r="227" spans="1:17" ht="30" x14ac:dyDescent="0.25">
      <c r="A227" s="8" t="s">
        <v>843</v>
      </c>
      <c r="B227" s="6" t="s">
        <v>42</v>
      </c>
      <c r="C227" s="7">
        <v>45910</v>
      </c>
      <c r="D227" s="9" t="str">
        <f>HYPERLINK("https://www.epingalert.org/en/Search?viewData= G/TBT/N/KEN/1849"," G/TBT/N/KEN/1849")</f>
        <v xml:space="preserve"> G/TBT/N/KEN/1849</v>
      </c>
      <c r="E227" s="8" t="s">
        <v>855</v>
      </c>
      <c r="F227" s="8" t="s">
        <v>856</v>
      </c>
      <c r="G227" s="8" t="s">
        <v>21</v>
      </c>
      <c r="H227" s="8" t="s">
        <v>373</v>
      </c>
      <c r="I227" s="8" t="s">
        <v>48</v>
      </c>
      <c r="J227" s="8" t="s">
        <v>21</v>
      </c>
      <c r="K227" s="6"/>
      <c r="L227" s="7">
        <v>45970</v>
      </c>
      <c r="M227" s="6" t="s">
        <v>24</v>
      </c>
      <c r="N227" s="8" t="s">
        <v>857</v>
      </c>
      <c r="O227" s="6" t="str">
        <f>HYPERLINK("https://docs.wto.org/imrd/directdoc.asp?DDFDocuments/t/G/TBTN25/KEN1849.DOCX", "https://docs.wto.org/imrd/directdoc.asp?DDFDocuments/t/G/TBTN25/KEN1849.DOCX")</f>
        <v>https://docs.wto.org/imrd/directdoc.asp?DDFDocuments/t/G/TBTN25/KEN1849.DOCX</v>
      </c>
      <c r="P227" s="6" t="str">
        <f>HYPERLINK("https://docs.wto.org/imrd/directdoc.asp?DDFDocuments/u/G/TBTN25/KEN1849.DOCX", "https://docs.wto.org/imrd/directdoc.asp?DDFDocuments/u/G/TBTN25/KEN1849.DOCX")</f>
        <v>https://docs.wto.org/imrd/directdoc.asp?DDFDocuments/u/G/TBTN25/KEN1849.DOCX</v>
      </c>
      <c r="Q227" s="6" t="str">
        <f>HYPERLINK("https://docs.wto.org/imrd/directdoc.asp?DDFDocuments/v/G/TBTN25/KEN1849.DOCX", "https://docs.wto.org/imrd/directdoc.asp?DDFDocuments/v/G/TBTN25/KEN1849.DOCX")</f>
        <v>https://docs.wto.org/imrd/directdoc.asp?DDFDocuments/v/G/TBTN25/KEN1849.DOCX</v>
      </c>
    </row>
    <row r="228" spans="1:17" ht="45" x14ac:dyDescent="0.25">
      <c r="A228" s="8" t="s">
        <v>861</v>
      </c>
      <c r="B228" s="6" t="s">
        <v>858</v>
      </c>
      <c r="C228" s="7">
        <v>45910</v>
      </c>
      <c r="D228" s="9" t="str">
        <f>HYPERLINK("https://www.epingalert.org/en/Search?viewData= G/TBT/N/PHL/347"," G/TBT/N/PHL/347")</f>
        <v xml:space="preserve"> G/TBT/N/PHL/347</v>
      </c>
      <c r="E228" s="8" t="s">
        <v>859</v>
      </c>
      <c r="F228" s="8" t="s">
        <v>860</v>
      </c>
      <c r="G228" s="8" t="s">
        <v>21</v>
      </c>
      <c r="H228" s="8" t="s">
        <v>862</v>
      </c>
      <c r="I228" s="8" t="s">
        <v>40</v>
      </c>
      <c r="J228" s="8" t="s">
        <v>21</v>
      </c>
      <c r="K228" s="6"/>
      <c r="L228" s="7">
        <v>45965</v>
      </c>
      <c r="M228" s="6" t="s">
        <v>24</v>
      </c>
      <c r="N228" s="8" t="s">
        <v>863</v>
      </c>
      <c r="O228" s="6" t="str">
        <f>HYPERLINK("https://docs.wto.org/imrd/directdoc.asp?DDFDocuments/t/G/TBTN25/PHL347.DOCX", "https://docs.wto.org/imrd/directdoc.asp?DDFDocuments/t/G/TBTN25/PHL347.DOCX")</f>
        <v>https://docs.wto.org/imrd/directdoc.asp?DDFDocuments/t/G/TBTN25/PHL347.DOCX</v>
      </c>
      <c r="P228" s="6" t="str">
        <f>HYPERLINK("https://docs.wto.org/imrd/directdoc.asp?DDFDocuments/u/G/TBTN25/PHL347.DOCX", "https://docs.wto.org/imrd/directdoc.asp?DDFDocuments/u/G/TBTN25/PHL347.DOCX")</f>
        <v>https://docs.wto.org/imrd/directdoc.asp?DDFDocuments/u/G/TBTN25/PHL347.DOCX</v>
      </c>
      <c r="Q228" s="6" t="str">
        <f>HYPERLINK("https://docs.wto.org/imrd/directdoc.asp?DDFDocuments/v/G/TBTN25/PHL347.DOCX", "https://docs.wto.org/imrd/directdoc.asp?DDFDocuments/v/G/TBTN25/PHL347.DOCX")</f>
        <v>https://docs.wto.org/imrd/directdoc.asp?DDFDocuments/v/G/TBTN25/PHL347.DOCX</v>
      </c>
    </row>
    <row r="229" spans="1:17" ht="90" x14ac:dyDescent="0.25">
      <c r="A229" s="8" t="s">
        <v>866</v>
      </c>
      <c r="B229" s="6" t="s">
        <v>822</v>
      </c>
      <c r="C229" s="7">
        <v>45910</v>
      </c>
      <c r="D229" s="9" t="str">
        <f>HYPERLINK("https://www.epingalert.org/en/Search?viewData= G/TBT/N/ISR/1403"," G/TBT/N/ISR/1403")</f>
        <v xml:space="preserve"> G/TBT/N/ISR/1403</v>
      </c>
      <c r="E229" s="8" t="s">
        <v>864</v>
      </c>
      <c r="F229" s="8" t="s">
        <v>865</v>
      </c>
      <c r="G229" s="8" t="s">
        <v>21</v>
      </c>
      <c r="H229" s="8" t="s">
        <v>867</v>
      </c>
      <c r="I229" s="8" t="s">
        <v>601</v>
      </c>
      <c r="J229" s="8" t="s">
        <v>21</v>
      </c>
      <c r="K229" s="6"/>
      <c r="L229" s="7">
        <v>45970</v>
      </c>
      <c r="M229" s="6" t="s">
        <v>24</v>
      </c>
      <c r="N229" s="8" t="s">
        <v>868</v>
      </c>
      <c r="O229" s="6" t="str">
        <f>HYPERLINK("https://docs.wto.org/imrd/directdoc.asp?DDFDocuments/t/G/TBTN25/ISR1403.DOCX", "https://docs.wto.org/imrd/directdoc.asp?DDFDocuments/t/G/TBTN25/ISR1403.DOCX")</f>
        <v>https://docs.wto.org/imrd/directdoc.asp?DDFDocuments/t/G/TBTN25/ISR1403.DOCX</v>
      </c>
      <c r="P229" s="6" t="str">
        <f>HYPERLINK("https://docs.wto.org/imrd/directdoc.asp?DDFDocuments/u/G/TBTN25/ISR1403.DOCX", "https://docs.wto.org/imrd/directdoc.asp?DDFDocuments/u/G/TBTN25/ISR1403.DOCX")</f>
        <v>https://docs.wto.org/imrd/directdoc.asp?DDFDocuments/u/G/TBTN25/ISR1403.DOCX</v>
      </c>
      <c r="Q229" s="6" t="str">
        <f>HYPERLINK("https://docs.wto.org/imrd/directdoc.asp?DDFDocuments/v/G/TBTN25/ISR1403.DOCX", "https://docs.wto.org/imrd/directdoc.asp?DDFDocuments/v/G/TBTN25/ISR1403.DOCX")</f>
        <v>https://docs.wto.org/imrd/directdoc.asp?DDFDocuments/v/G/TBTN25/ISR1403.DOCX</v>
      </c>
    </row>
    <row r="230" spans="1:17" ht="165" x14ac:dyDescent="0.25">
      <c r="A230" s="8" t="s">
        <v>871</v>
      </c>
      <c r="B230" s="6" t="s">
        <v>761</v>
      </c>
      <c r="C230" s="7">
        <v>45910</v>
      </c>
      <c r="D230" s="9" t="str">
        <f>HYPERLINK("https://www.epingalert.org/en/Search?viewData= G/TBT/N/CHL/751"," G/TBT/N/CHL/751")</f>
        <v xml:space="preserve"> G/TBT/N/CHL/751</v>
      </c>
      <c r="E230" s="8" t="s">
        <v>869</v>
      </c>
      <c r="F230" s="8" t="s">
        <v>870</v>
      </c>
      <c r="G230" s="8" t="s">
        <v>872</v>
      </c>
      <c r="H230" s="8" t="s">
        <v>873</v>
      </c>
      <c r="I230" s="8" t="s">
        <v>548</v>
      </c>
      <c r="J230" s="8" t="s">
        <v>21</v>
      </c>
      <c r="K230" s="6"/>
      <c r="L230" s="7">
        <v>45970</v>
      </c>
      <c r="M230" s="6" t="s">
        <v>24</v>
      </c>
      <c r="N230" s="6"/>
      <c r="O230" s="6" t="str">
        <f>HYPERLINK("https://docs.wto.org/imrd/directdoc.asp?DDFDocuments/t/G/TBTN25/CHL751.DOCX", "https://docs.wto.org/imrd/directdoc.asp?DDFDocuments/t/G/TBTN25/CHL751.DOCX")</f>
        <v>https://docs.wto.org/imrd/directdoc.asp?DDFDocuments/t/G/TBTN25/CHL751.DOCX</v>
      </c>
      <c r="P230" s="6" t="str">
        <f>HYPERLINK("https://docs.wto.org/imrd/directdoc.asp?DDFDocuments/u/G/TBTN25/CHL751.DOCX", "https://docs.wto.org/imrd/directdoc.asp?DDFDocuments/u/G/TBTN25/CHL751.DOCX")</f>
        <v>https://docs.wto.org/imrd/directdoc.asp?DDFDocuments/u/G/TBTN25/CHL751.DOCX</v>
      </c>
      <c r="Q230" s="6" t="str">
        <f>HYPERLINK("https://docs.wto.org/imrd/directdoc.asp?DDFDocuments/v/G/TBTN25/CHL751.DOCX", "https://docs.wto.org/imrd/directdoc.asp?DDFDocuments/v/G/TBTN25/CHL751.DOCX")</f>
        <v>https://docs.wto.org/imrd/directdoc.asp?DDFDocuments/v/G/TBTN25/CHL751.DOCX</v>
      </c>
    </row>
    <row r="231" spans="1:17" ht="75" x14ac:dyDescent="0.25">
      <c r="A231" s="8" t="s">
        <v>876</v>
      </c>
      <c r="B231" s="6" t="s">
        <v>761</v>
      </c>
      <c r="C231" s="7">
        <v>45910</v>
      </c>
      <c r="D231" s="9" t="str">
        <f>HYPERLINK("https://www.epingalert.org/en/Search?viewData= G/TBT/N/CHL/753"," G/TBT/N/CHL/753")</f>
        <v xml:space="preserve"> G/TBT/N/CHL/753</v>
      </c>
      <c r="E231" s="8" t="s">
        <v>874</v>
      </c>
      <c r="F231" s="8" t="s">
        <v>875</v>
      </c>
      <c r="G231" s="8" t="s">
        <v>21</v>
      </c>
      <c r="H231" s="8" t="s">
        <v>21</v>
      </c>
      <c r="I231" s="8" t="s">
        <v>548</v>
      </c>
      <c r="J231" s="8" t="s">
        <v>21</v>
      </c>
      <c r="K231" s="6"/>
      <c r="L231" s="7">
        <v>45970</v>
      </c>
      <c r="M231" s="6" t="s">
        <v>24</v>
      </c>
      <c r="N231" s="6"/>
      <c r="O231" s="6" t="str">
        <f>HYPERLINK("https://docs.wto.org/imrd/directdoc.asp?DDFDocuments/t/G/TBTN25/CHL753.DOCX", "https://docs.wto.org/imrd/directdoc.asp?DDFDocuments/t/G/TBTN25/CHL753.DOCX")</f>
        <v>https://docs.wto.org/imrd/directdoc.asp?DDFDocuments/t/G/TBTN25/CHL753.DOCX</v>
      </c>
      <c r="P231" s="6" t="str">
        <f>HYPERLINK("https://docs.wto.org/imrd/directdoc.asp?DDFDocuments/u/G/TBTN25/CHL753.DOCX", "https://docs.wto.org/imrd/directdoc.asp?DDFDocuments/u/G/TBTN25/CHL753.DOCX")</f>
        <v>https://docs.wto.org/imrd/directdoc.asp?DDFDocuments/u/G/TBTN25/CHL753.DOCX</v>
      </c>
      <c r="Q231" s="6" t="str">
        <f>HYPERLINK("https://docs.wto.org/imrd/directdoc.asp?DDFDocuments/v/G/TBTN25/CHL753.DOCX", "https://docs.wto.org/imrd/directdoc.asp?DDFDocuments/v/G/TBTN25/CHL753.DOCX")</f>
        <v>https://docs.wto.org/imrd/directdoc.asp?DDFDocuments/v/G/TBTN25/CHL753.DOCX</v>
      </c>
    </row>
    <row r="232" spans="1:17" ht="75" x14ac:dyDescent="0.25">
      <c r="A232" s="8" t="s">
        <v>815</v>
      </c>
      <c r="B232" s="6" t="s">
        <v>761</v>
      </c>
      <c r="C232" s="7">
        <v>45910</v>
      </c>
      <c r="D232" s="9" t="str">
        <f>HYPERLINK("https://www.epingalert.org/en/Search?viewData= G/TBT/N/CHL/750"," G/TBT/N/CHL/750")</f>
        <v xml:space="preserve"> G/TBT/N/CHL/750</v>
      </c>
      <c r="E232" s="8" t="s">
        <v>877</v>
      </c>
      <c r="F232" s="8" t="s">
        <v>878</v>
      </c>
      <c r="G232" s="8" t="s">
        <v>816</v>
      </c>
      <c r="H232" s="8" t="s">
        <v>817</v>
      </c>
      <c r="I232" s="8" t="s">
        <v>548</v>
      </c>
      <c r="J232" s="8" t="s">
        <v>21</v>
      </c>
      <c r="K232" s="6"/>
      <c r="L232" s="7">
        <v>45970</v>
      </c>
      <c r="M232" s="6" t="s">
        <v>24</v>
      </c>
      <c r="N232" s="6"/>
      <c r="O232" s="6" t="str">
        <f>HYPERLINK("https://docs.wto.org/imrd/directdoc.asp?DDFDocuments/t/G/TBTN25/CHL750.DOCX", "https://docs.wto.org/imrd/directdoc.asp?DDFDocuments/t/G/TBTN25/CHL750.DOCX")</f>
        <v>https://docs.wto.org/imrd/directdoc.asp?DDFDocuments/t/G/TBTN25/CHL750.DOCX</v>
      </c>
      <c r="P232" s="6" t="str">
        <f>HYPERLINK("https://docs.wto.org/imrd/directdoc.asp?DDFDocuments/u/G/TBTN25/CHL750.DOCX", "https://docs.wto.org/imrd/directdoc.asp?DDFDocuments/u/G/TBTN25/CHL750.DOCX")</f>
        <v>https://docs.wto.org/imrd/directdoc.asp?DDFDocuments/u/G/TBTN25/CHL750.DOCX</v>
      </c>
      <c r="Q232" s="6" t="str">
        <f>HYPERLINK("https://docs.wto.org/imrd/directdoc.asp?DDFDocuments/v/G/TBTN25/CHL750.DOCX", "https://docs.wto.org/imrd/directdoc.asp?DDFDocuments/v/G/TBTN25/CHL750.DOCX")</f>
        <v>https://docs.wto.org/imrd/directdoc.asp?DDFDocuments/v/G/TBTN25/CHL750.DOCX</v>
      </c>
    </row>
    <row r="233" spans="1:17" ht="45" x14ac:dyDescent="0.25">
      <c r="A233" s="8" t="s">
        <v>881</v>
      </c>
      <c r="B233" s="6" t="s">
        <v>86</v>
      </c>
      <c r="C233" s="7">
        <v>45909</v>
      </c>
      <c r="D233" s="9" t="str">
        <f>HYPERLINK("https://www.epingalert.org/en/Search?viewData= G/TBT/N/TPKM/571"," G/TBT/N/TPKM/571")</f>
        <v xml:space="preserve"> G/TBT/N/TPKM/571</v>
      </c>
      <c r="E233" s="8" t="s">
        <v>879</v>
      </c>
      <c r="F233" s="8" t="s">
        <v>880</v>
      </c>
      <c r="G233" s="8" t="s">
        <v>882</v>
      </c>
      <c r="H233" s="8" t="s">
        <v>21</v>
      </c>
      <c r="I233" s="8" t="s">
        <v>883</v>
      </c>
      <c r="J233" s="8" t="s">
        <v>404</v>
      </c>
      <c r="K233" s="6"/>
      <c r="L233" s="7">
        <v>45969</v>
      </c>
      <c r="M233" s="6" t="s">
        <v>24</v>
      </c>
      <c r="N233" s="8" t="s">
        <v>884</v>
      </c>
      <c r="O233" s="6" t="str">
        <f>HYPERLINK("https://docs.wto.org/imrd/directdoc.asp?DDFDocuments/t/G/TBTN25/TPKM571.DOCX", "https://docs.wto.org/imrd/directdoc.asp?DDFDocuments/t/G/TBTN25/TPKM571.DOCX")</f>
        <v>https://docs.wto.org/imrd/directdoc.asp?DDFDocuments/t/G/TBTN25/TPKM571.DOCX</v>
      </c>
      <c r="P233" s="6" t="str">
        <f>HYPERLINK("https://docs.wto.org/imrd/directdoc.asp?DDFDocuments/u/G/TBTN25/TPKM571.DOCX", "https://docs.wto.org/imrd/directdoc.asp?DDFDocuments/u/G/TBTN25/TPKM571.DOCX")</f>
        <v>https://docs.wto.org/imrd/directdoc.asp?DDFDocuments/u/G/TBTN25/TPKM571.DOCX</v>
      </c>
      <c r="Q233" s="6" t="str">
        <f>HYPERLINK("https://docs.wto.org/imrd/directdoc.asp?DDFDocuments/v/G/TBTN25/TPKM571.DOCX", "https://docs.wto.org/imrd/directdoc.asp?DDFDocuments/v/G/TBTN25/TPKM571.DOCX")</f>
        <v>https://docs.wto.org/imrd/directdoc.asp?DDFDocuments/v/G/TBTN25/TPKM571.DOCX</v>
      </c>
    </row>
    <row r="234" spans="1:17" ht="75" x14ac:dyDescent="0.25">
      <c r="A234" s="8" t="s">
        <v>887</v>
      </c>
      <c r="B234" s="6" t="s">
        <v>220</v>
      </c>
      <c r="C234" s="7">
        <v>45909</v>
      </c>
      <c r="D234" s="9" t="str">
        <f>HYPERLINK("https://www.epingalert.org/en/Search?viewData= G/TBT/N/UGA/2197"," G/TBT/N/UGA/2197")</f>
        <v xml:space="preserve"> G/TBT/N/UGA/2197</v>
      </c>
      <c r="E234" s="8" t="s">
        <v>885</v>
      </c>
      <c r="F234" s="8" t="s">
        <v>886</v>
      </c>
      <c r="G234" s="8" t="s">
        <v>888</v>
      </c>
      <c r="H234" s="8" t="s">
        <v>889</v>
      </c>
      <c r="I234" s="8" t="s">
        <v>150</v>
      </c>
      <c r="J234" s="8" t="s">
        <v>21</v>
      </c>
      <c r="K234" s="6"/>
      <c r="L234" s="7">
        <v>45969</v>
      </c>
      <c r="M234" s="6" t="s">
        <v>24</v>
      </c>
      <c r="N234" s="8" t="s">
        <v>890</v>
      </c>
      <c r="O234" s="6" t="str">
        <f>HYPERLINK("https://docs.wto.org/imrd/directdoc.asp?DDFDocuments/t/G/TBTN25/UGA2197.DOCX", "https://docs.wto.org/imrd/directdoc.asp?DDFDocuments/t/G/TBTN25/UGA2197.DOCX")</f>
        <v>https://docs.wto.org/imrd/directdoc.asp?DDFDocuments/t/G/TBTN25/UGA2197.DOCX</v>
      </c>
      <c r="P234" s="6" t="str">
        <f>HYPERLINK("https://docs.wto.org/imrd/directdoc.asp?DDFDocuments/u/G/TBTN25/UGA2197.DOCX", "https://docs.wto.org/imrd/directdoc.asp?DDFDocuments/u/G/TBTN25/UGA2197.DOCX")</f>
        <v>https://docs.wto.org/imrd/directdoc.asp?DDFDocuments/u/G/TBTN25/UGA2197.DOCX</v>
      </c>
      <c r="Q234" s="6" t="str">
        <f>HYPERLINK("https://docs.wto.org/imrd/directdoc.asp?DDFDocuments/v/G/TBTN25/UGA2197.DOCX", "https://docs.wto.org/imrd/directdoc.asp?DDFDocuments/v/G/TBTN25/UGA2197.DOCX")</f>
        <v>https://docs.wto.org/imrd/directdoc.asp?DDFDocuments/v/G/TBTN25/UGA2197.DOCX</v>
      </c>
    </row>
    <row r="235" spans="1:17" ht="150" x14ac:dyDescent="0.25">
      <c r="A235" s="8" t="s">
        <v>894</v>
      </c>
      <c r="B235" s="6" t="s">
        <v>891</v>
      </c>
      <c r="C235" s="7">
        <v>45908</v>
      </c>
      <c r="D235" s="9" t="str">
        <f>HYPERLINK("https://www.epingalert.org/en/Search?viewData= G/TBT/N/COL/273"," G/TBT/N/COL/273")</f>
        <v xml:space="preserve"> G/TBT/N/COL/273</v>
      </c>
      <c r="E235" s="8" t="s">
        <v>892</v>
      </c>
      <c r="F235" s="8" t="s">
        <v>893</v>
      </c>
      <c r="G235" s="8" t="s">
        <v>895</v>
      </c>
      <c r="H235" s="8" t="s">
        <v>896</v>
      </c>
      <c r="I235" s="8" t="s">
        <v>190</v>
      </c>
      <c r="J235" s="8" t="s">
        <v>21</v>
      </c>
      <c r="K235" s="6"/>
      <c r="L235" s="7">
        <v>45968</v>
      </c>
      <c r="M235" s="6" t="s">
        <v>24</v>
      </c>
      <c r="N235" s="8" t="s">
        <v>897</v>
      </c>
      <c r="O235" s="6" t="str">
        <f>HYPERLINK("https://docs.wto.org/imrd/directdoc.asp?DDFDocuments/t/G/TBTN25/COL273.DOCX", "https://docs.wto.org/imrd/directdoc.asp?DDFDocuments/t/G/TBTN25/COL273.DOCX")</f>
        <v>https://docs.wto.org/imrd/directdoc.asp?DDFDocuments/t/G/TBTN25/COL273.DOCX</v>
      </c>
      <c r="P235" s="6" t="str">
        <f>HYPERLINK("https://docs.wto.org/imrd/directdoc.asp?DDFDocuments/u/G/TBTN25/COL273.DOCX", "https://docs.wto.org/imrd/directdoc.asp?DDFDocuments/u/G/TBTN25/COL273.DOCX")</f>
        <v>https://docs.wto.org/imrd/directdoc.asp?DDFDocuments/u/G/TBTN25/COL273.DOCX</v>
      </c>
      <c r="Q235" s="6" t="str">
        <f>HYPERLINK("https://docs.wto.org/imrd/directdoc.asp?DDFDocuments/v/G/TBTN25/COL273.DOCX", "https://docs.wto.org/imrd/directdoc.asp?DDFDocuments/v/G/TBTN25/COL273.DOCX")</f>
        <v>https://docs.wto.org/imrd/directdoc.asp?DDFDocuments/v/G/TBTN25/COL273.DOCX</v>
      </c>
    </row>
    <row r="236" spans="1:17" ht="210" x14ac:dyDescent="0.25">
      <c r="A236" s="8" t="s">
        <v>901</v>
      </c>
      <c r="B236" s="6" t="s">
        <v>898</v>
      </c>
      <c r="C236" s="7">
        <v>45908</v>
      </c>
      <c r="D236" s="9" t="str">
        <f>HYPERLINK("https://www.epingalert.org/en/Search?viewData= G/TBT/N/MYS/127"," G/TBT/N/MYS/127")</f>
        <v xml:space="preserve"> G/TBT/N/MYS/127</v>
      </c>
      <c r="E236" s="8" t="s">
        <v>899</v>
      </c>
      <c r="F236" s="8" t="s">
        <v>900</v>
      </c>
      <c r="G236" s="8" t="s">
        <v>902</v>
      </c>
      <c r="H236" s="8" t="s">
        <v>249</v>
      </c>
      <c r="I236" s="8" t="s">
        <v>754</v>
      </c>
      <c r="J236" s="8" t="s">
        <v>49</v>
      </c>
      <c r="K236" s="6"/>
      <c r="L236" s="7">
        <v>45968</v>
      </c>
      <c r="M236" s="6" t="s">
        <v>24</v>
      </c>
      <c r="N236" s="6"/>
      <c r="O236" s="6" t="str">
        <f>HYPERLINK("https://docs.wto.org/imrd/directdoc.asp?DDFDocuments/t/G/TBTN25/MYS127.DOCX", "https://docs.wto.org/imrd/directdoc.asp?DDFDocuments/t/G/TBTN25/MYS127.DOCX")</f>
        <v>https://docs.wto.org/imrd/directdoc.asp?DDFDocuments/t/G/TBTN25/MYS127.DOCX</v>
      </c>
      <c r="P236" s="6" t="str">
        <f>HYPERLINK("https://docs.wto.org/imrd/directdoc.asp?DDFDocuments/u/G/TBTN25/MYS127.DOCX", "https://docs.wto.org/imrd/directdoc.asp?DDFDocuments/u/G/TBTN25/MYS127.DOCX")</f>
        <v>https://docs.wto.org/imrd/directdoc.asp?DDFDocuments/u/G/TBTN25/MYS127.DOCX</v>
      </c>
      <c r="Q236" s="6" t="str">
        <f>HYPERLINK("https://docs.wto.org/imrd/directdoc.asp?DDFDocuments/v/G/TBTN25/MYS127.DOCX", "https://docs.wto.org/imrd/directdoc.asp?DDFDocuments/v/G/TBTN25/MYS127.DOCX")</f>
        <v>https://docs.wto.org/imrd/directdoc.asp?DDFDocuments/v/G/TBTN25/MYS127.DOCX</v>
      </c>
    </row>
    <row r="237" spans="1:17" ht="240" x14ac:dyDescent="0.25">
      <c r="A237" s="8" t="s">
        <v>906</v>
      </c>
      <c r="B237" s="6" t="s">
        <v>903</v>
      </c>
      <c r="C237" s="7">
        <v>45908</v>
      </c>
      <c r="D237" s="9" t="str">
        <f>HYPERLINK("https://www.epingalert.org/en/Search?viewData= G/TBT/N/ZAF/265"," G/TBT/N/ZAF/265")</f>
        <v xml:space="preserve"> G/TBT/N/ZAF/265</v>
      </c>
      <c r="E237" s="8" t="s">
        <v>904</v>
      </c>
      <c r="F237" s="8" t="s">
        <v>905</v>
      </c>
      <c r="G237" s="8" t="s">
        <v>21</v>
      </c>
      <c r="H237" s="8" t="s">
        <v>907</v>
      </c>
      <c r="I237" s="8" t="s">
        <v>908</v>
      </c>
      <c r="J237" s="8" t="s">
        <v>21</v>
      </c>
      <c r="K237" s="6"/>
      <c r="L237" s="7">
        <v>45942</v>
      </c>
      <c r="M237" s="6" t="s">
        <v>24</v>
      </c>
      <c r="N237" s="8" t="s">
        <v>909</v>
      </c>
      <c r="O237" s="6" t="str">
        <f>HYPERLINK("https://docs.wto.org/imrd/directdoc.asp?DDFDocuments/t/G/TBTN25/ZAF265.DOCX", "https://docs.wto.org/imrd/directdoc.asp?DDFDocuments/t/G/TBTN25/ZAF265.DOCX")</f>
        <v>https://docs.wto.org/imrd/directdoc.asp?DDFDocuments/t/G/TBTN25/ZAF265.DOCX</v>
      </c>
      <c r="P237" s="6" t="str">
        <f>HYPERLINK("https://docs.wto.org/imrd/directdoc.asp?DDFDocuments/u/G/TBTN25/ZAF265.DOCX", "https://docs.wto.org/imrd/directdoc.asp?DDFDocuments/u/G/TBTN25/ZAF265.DOCX")</f>
        <v>https://docs.wto.org/imrd/directdoc.asp?DDFDocuments/u/G/TBTN25/ZAF265.DOCX</v>
      </c>
      <c r="Q237" s="6" t="str">
        <f>HYPERLINK("https://docs.wto.org/imrd/directdoc.asp?DDFDocuments/v/G/TBTN25/ZAF265.DOCX", "https://docs.wto.org/imrd/directdoc.asp?DDFDocuments/v/G/TBTN25/ZAF265.DOCX")</f>
        <v>https://docs.wto.org/imrd/directdoc.asp?DDFDocuments/v/G/TBTN25/ZAF265.DOCX</v>
      </c>
    </row>
    <row r="238" spans="1:17" ht="45" x14ac:dyDescent="0.25">
      <c r="A238" s="8" t="s">
        <v>843</v>
      </c>
      <c r="B238" s="6" t="s">
        <v>42</v>
      </c>
      <c r="C238" s="7">
        <v>45908</v>
      </c>
      <c r="D238" s="9" t="str">
        <f>HYPERLINK("https://www.epingalert.org/en/Search?viewData= G/TBT/N/KEN/1847"," G/TBT/N/KEN/1847")</f>
        <v xml:space="preserve"> G/TBT/N/KEN/1847</v>
      </c>
      <c r="E238" s="8" t="s">
        <v>910</v>
      </c>
      <c r="F238" s="8" t="s">
        <v>911</v>
      </c>
      <c r="G238" s="8" t="s">
        <v>21</v>
      </c>
      <c r="H238" s="8" t="s">
        <v>373</v>
      </c>
      <c r="I238" s="8" t="s">
        <v>48</v>
      </c>
      <c r="J238" s="8" t="s">
        <v>21</v>
      </c>
      <c r="K238" s="6"/>
      <c r="L238" s="7">
        <v>45968</v>
      </c>
      <c r="M238" s="6" t="s">
        <v>24</v>
      </c>
      <c r="N238" s="8" t="s">
        <v>912</v>
      </c>
      <c r="O238" s="6" t="str">
        <f>HYPERLINK("https://docs.wto.org/imrd/directdoc.asp?DDFDocuments/t/G/TBTN25/KEN1847.DOCX", "https://docs.wto.org/imrd/directdoc.asp?DDFDocuments/t/G/TBTN25/KEN1847.DOCX")</f>
        <v>https://docs.wto.org/imrd/directdoc.asp?DDFDocuments/t/G/TBTN25/KEN1847.DOCX</v>
      </c>
      <c r="P238" s="6" t="str">
        <f>HYPERLINK("https://docs.wto.org/imrd/directdoc.asp?DDFDocuments/u/G/TBTN25/KEN1847.DOCX", "https://docs.wto.org/imrd/directdoc.asp?DDFDocuments/u/G/TBTN25/KEN1847.DOCX")</f>
        <v>https://docs.wto.org/imrd/directdoc.asp?DDFDocuments/u/G/TBTN25/KEN1847.DOCX</v>
      </c>
      <c r="Q238" s="6" t="str">
        <f>HYPERLINK("https://docs.wto.org/imrd/directdoc.asp?DDFDocuments/v/G/TBTN25/KEN1847.DOCX", "https://docs.wto.org/imrd/directdoc.asp?DDFDocuments/v/G/TBTN25/KEN1847.DOCX")</f>
        <v>https://docs.wto.org/imrd/directdoc.asp?DDFDocuments/v/G/TBTN25/KEN1847.DOCX</v>
      </c>
    </row>
    <row r="239" spans="1:17" ht="30" x14ac:dyDescent="0.25">
      <c r="A239" s="8" t="s">
        <v>843</v>
      </c>
      <c r="B239" s="6" t="s">
        <v>42</v>
      </c>
      <c r="C239" s="7">
        <v>45908</v>
      </c>
      <c r="D239" s="9" t="str">
        <f>HYPERLINK("https://www.epingalert.org/en/Search?viewData= G/TBT/N/KEN/1845"," G/TBT/N/KEN/1845")</f>
        <v xml:space="preserve"> G/TBT/N/KEN/1845</v>
      </c>
      <c r="E239" s="8" t="s">
        <v>913</v>
      </c>
      <c r="F239" s="8" t="s">
        <v>914</v>
      </c>
      <c r="G239" s="8" t="s">
        <v>21</v>
      </c>
      <c r="H239" s="8" t="s">
        <v>373</v>
      </c>
      <c r="I239" s="8" t="s">
        <v>48</v>
      </c>
      <c r="J239" s="8" t="s">
        <v>21</v>
      </c>
      <c r="K239" s="6"/>
      <c r="L239" s="7">
        <v>45968</v>
      </c>
      <c r="M239" s="6" t="s">
        <v>24</v>
      </c>
      <c r="N239" s="8" t="s">
        <v>915</v>
      </c>
      <c r="O239" s="6" t="str">
        <f>HYPERLINK("https://docs.wto.org/imrd/directdoc.asp?DDFDocuments/t/G/TBTN25/KEN1845.DOCX", "https://docs.wto.org/imrd/directdoc.asp?DDFDocuments/t/G/TBTN25/KEN1845.DOCX")</f>
        <v>https://docs.wto.org/imrd/directdoc.asp?DDFDocuments/t/G/TBTN25/KEN1845.DOCX</v>
      </c>
      <c r="P239" s="6" t="str">
        <f>HYPERLINK("https://docs.wto.org/imrd/directdoc.asp?DDFDocuments/u/G/TBTN25/KEN1845.DOCX", "https://docs.wto.org/imrd/directdoc.asp?DDFDocuments/u/G/TBTN25/KEN1845.DOCX")</f>
        <v>https://docs.wto.org/imrd/directdoc.asp?DDFDocuments/u/G/TBTN25/KEN1845.DOCX</v>
      </c>
      <c r="Q239" s="6" t="str">
        <f>HYPERLINK("https://docs.wto.org/imrd/directdoc.asp?DDFDocuments/v/G/TBTN25/KEN1845.DOCX", "https://docs.wto.org/imrd/directdoc.asp?DDFDocuments/v/G/TBTN25/KEN1845.DOCX")</f>
        <v>https://docs.wto.org/imrd/directdoc.asp?DDFDocuments/v/G/TBTN25/KEN1845.DOCX</v>
      </c>
    </row>
    <row r="240" spans="1:17" ht="360" x14ac:dyDescent="0.25">
      <c r="A240" s="8" t="s">
        <v>919</v>
      </c>
      <c r="B240" s="6" t="s">
        <v>916</v>
      </c>
      <c r="C240" s="7">
        <v>45908</v>
      </c>
      <c r="D240" s="9" t="str">
        <f>HYPERLINK("https://www.epingalert.org/en/Search?viewData= G/TBT/N/SGP/76"," G/TBT/N/SGP/76")</f>
        <v xml:space="preserve"> G/TBT/N/SGP/76</v>
      </c>
      <c r="E240" s="8" t="s">
        <v>917</v>
      </c>
      <c r="F240" s="8" t="s">
        <v>918</v>
      </c>
      <c r="G240" s="8" t="s">
        <v>920</v>
      </c>
      <c r="H240" s="8" t="s">
        <v>921</v>
      </c>
      <c r="I240" s="8" t="s">
        <v>23</v>
      </c>
      <c r="J240" s="8" t="s">
        <v>21</v>
      </c>
      <c r="K240" s="6"/>
      <c r="L240" s="7">
        <v>45968</v>
      </c>
      <c r="M240" s="6" t="s">
        <v>24</v>
      </c>
      <c r="N240" s="6"/>
      <c r="O240" s="6" t="str">
        <f>HYPERLINK("https://docs.wto.org/imrd/directdoc.asp?DDFDocuments/t/G/TBTN25/SGP76.DOCX", "https://docs.wto.org/imrd/directdoc.asp?DDFDocuments/t/G/TBTN25/SGP76.DOCX")</f>
        <v>https://docs.wto.org/imrd/directdoc.asp?DDFDocuments/t/G/TBTN25/SGP76.DOCX</v>
      </c>
      <c r="P240" s="6" t="str">
        <f>HYPERLINK("https://docs.wto.org/imrd/directdoc.asp?DDFDocuments/u/G/TBTN25/SGP76.DOCX", "https://docs.wto.org/imrd/directdoc.asp?DDFDocuments/u/G/TBTN25/SGP76.DOCX")</f>
        <v>https://docs.wto.org/imrd/directdoc.asp?DDFDocuments/u/G/TBTN25/SGP76.DOCX</v>
      </c>
      <c r="Q240" s="6" t="str">
        <f>HYPERLINK("https://docs.wto.org/imrd/directdoc.asp?DDFDocuments/v/G/TBTN25/SGP76.DOCX", "https://docs.wto.org/imrd/directdoc.asp?DDFDocuments/v/G/TBTN25/SGP76.DOCX")</f>
        <v>https://docs.wto.org/imrd/directdoc.asp?DDFDocuments/v/G/TBTN25/SGP76.DOCX</v>
      </c>
    </row>
    <row r="241" spans="1:17" ht="30" x14ac:dyDescent="0.25">
      <c r="A241" s="8" t="s">
        <v>843</v>
      </c>
      <c r="B241" s="6" t="s">
        <v>42</v>
      </c>
      <c r="C241" s="7">
        <v>45908</v>
      </c>
      <c r="D241" s="9" t="str">
        <f>HYPERLINK("https://www.epingalert.org/en/Search?viewData= G/TBT/N/KEN/1846"," G/TBT/N/KEN/1846")</f>
        <v xml:space="preserve"> G/TBT/N/KEN/1846</v>
      </c>
      <c r="E241" s="8" t="s">
        <v>922</v>
      </c>
      <c r="F241" s="8" t="s">
        <v>923</v>
      </c>
      <c r="G241" s="8" t="s">
        <v>21</v>
      </c>
      <c r="H241" s="8" t="s">
        <v>373</v>
      </c>
      <c r="I241" s="8" t="s">
        <v>48</v>
      </c>
      <c r="J241" s="8" t="s">
        <v>21</v>
      </c>
      <c r="K241" s="6"/>
      <c r="L241" s="7">
        <v>45968</v>
      </c>
      <c r="M241" s="6" t="s">
        <v>24</v>
      </c>
      <c r="N241" s="8" t="s">
        <v>924</v>
      </c>
      <c r="O241" s="6" t="str">
        <f>HYPERLINK("https://docs.wto.org/imrd/directdoc.asp?DDFDocuments/t/G/TBTN25/KEN1846.DOCX", "https://docs.wto.org/imrd/directdoc.asp?DDFDocuments/t/G/TBTN25/KEN1846.DOCX")</f>
        <v>https://docs.wto.org/imrd/directdoc.asp?DDFDocuments/t/G/TBTN25/KEN1846.DOCX</v>
      </c>
      <c r="P241" s="6" t="str">
        <f>HYPERLINK("https://docs.wto.org/imrd/directdoc.asp?DDFDocuments/u/G/TBTN25/KEN1846.DOCX", "https://docs.wto.org/imrd/directdoc.asp?DDFDocuments/u/G/TBTN25/KEN1846.DOCX")</f>
        <v>https://docs.wto.org/imrd/directdoc.asp?DDFDocuments/u/G/TBTN25/KEN1846.DOCX</v>
      </c>
      <c r="Q241" s="6" t="str">
        <f>HYPERLINK("https://docs.wto.org/imrd/directdoc.asp?DDFDocuments/v/G/TBTN25/KEN1846.DOCX", "https://docs.wto.org/imrd/directdoc.asp?DDFDocuments/v/G/TBTN25/KEN1846.DOCX")</f>
        <v>https://docs.wto.org/imrd/directdoc.asp?DDFDocuments/v/G/TBTN25/KEN1846.DOCX</v>
      </c>
    </row>
    <row r="242" spans="1:17" ht="30" x14ac:dyDescent="0.25">
      <c r="A242" s="8" t="s">
        <v>843</v>
      </c>
      <c r="B242" s="6" t="s">
        <v>42</v>
      </c>
      <c r="C242" s="7">
        <v>45908</v>
      </c>
      <c r="D242" s="9" t="str">
        <f>HYPERLINK("https://www.epingalert.org/en/Search?viewData= G/TBT/N/KEN/1848"," G/TBT/N/KEN/1848")</f>
        <v xml:space="preserve"> G/TBT/N/KEN/1848</v>
      </c>
      <c r="E242" s="8" t="s">
        <v>925</v>
      </c>
      <c r="F242" s="8" t="s">
        <v>926</v>
      </c>
      <c r="G242" s="8" t="s">
        <v>21</v>
      </c>
      <c r="H242" s="8" t="s">
        <v>373</v>
      </c>
      <c r="I242" s="8" t="s">
        <v>48</v>
      </c>
      <c r="J242" s="8" t="s">
        <v>21</v>
      </c>
      <c r="K242" s="6"/>
      <c r="L242" s="7">
        <v>45968</v>
      </c>
      <c r="M242" s="6" t="s">
        <v>24</v>
      </c>
      <c r="N242" s="8" t="s">
        <v>927</v>
      </c>
      <c r="O242" s="6" t="str">
        <f>HYPERLINK("https://docs.wto.org/imrd/directdoc.asp?DDFDocuments/t/G/TBTN25/KEN1848.DOCX", "https://docs.wto.org/imrd/directdoc.asp?DDFDocuments/t/G/TBTN25/KEN1848.DOCX")</f>
        <v>https://docs.wto.org/imrd/directdoc.asp?DDFDocuments/t/G/TBTN25/KEN1848.DOCX</v>
      </c>
      <c r="P242" s="6" t="str">
        <f>HYPERLINK("https://docs.wto.org/imrd/directdoc.asp?DDFDocuments/u/G/TBTN25/KEN1848.DOCX", "https://docs.wto.org/imrd/directdoc.asp?DDFDocuments/u/G/TBTN25/KEN1848.DOCX")</f>
        <v>https://docs.wto.org/imrd/directdoc.asp?DDFDocuments/u/G/TBTN25/KEN1848.DOCX</v>
      </c>
      <c r="Q242" s="6" t="str">
        <f>HYPERLINK("https://docs.wto.org/imrd/directdoc.asp?DDFDocuments/v/G/TBTN25/KEN1848.DOCX", "https://docs.wto.org/imrd/directdoc.asp?DDFDocuments/v/G/TBTN25/KEN1848.DOCX")</f>
        <v>https://docs.wto.org/imrd/directdoc.asp?DDFDocuments/v/G/TBTN25/KEN1848.DOCX</v>
      </c>
    </row>
    <row r="243" spans="1:17" ht="45" x14ac:dyDescent="0.25">
      <c r="A243" s="8" t="s">
        <v>930</v>
      </c>
      <c r="B243" s="6" t="s">
        <v>34</v>
      </c>
      <c r="C243" s="7">
        <v>45905</v>
      </c>
      <c r="D243" s="9" t="str">
        <f>HYPERLINK("https://www.epingalert.org/en/Search?viewData= G/TBT/N/CHN/2110"," G/TBT/N/CHN/2110")</f>
        <v xml:space="preserve"> G/TBT/N/CHN/2110</v>
      </c>
      <c r="E243" s="8" t="s">
        <v>928</v>
      </c>
      <c r="F243" s="8" t="s">
        <v>929</v>
      </c>
      <c r="G243" s="8" t="s">
        <v>931</v>
      </c>
      <c r="H243" s="8" t="s">
        <v>932</v>
      </c>
      <c r="I243" s="8" t="s">
        <v>40</v>
      </c>
      <c r="J243" s="8" t="s">
        <v>21</v>
      </c>
      <c r="K243" s="6"/>
      <c r="L243" s="7">
        <v>45965</v>
      </c>
      <c r="M243" s="6" t="s">
        <v>24</v>
      </c>
      <c r="N243" s="8" t="s">
        <v>933</v>
      </c>
      <c r="O243" s="6" t="str">
        <f>HYPERLINK("https://docs.wto.org/imrd/directdoc.asp?DDFDocuments/t/G/TBTN25/CHN2110.DOCX", "https://docs.wto.org/imrd/directdoc.asp?DDFDocuments/t/G/TBTN25/CHN2110.DOCX")</f>
        <v>https://docs.wto.org/imrd/directdoc.asp?DDFDocuments/t/G/TBTN25/CHN2110.DOCX</v>
      </c>
      <c r="P243" s="6" t="str">
        <f>HYPERLINK("https://docs.wto.org/imrd/directdoc.asp?DDFDocuments/u/G/TBTN25/CHN2110.DOCX", "https://docs.wto.org/imrd/directdoc.asp?DDFDocuments/u/G/TBTN25/CHN2110.DOCX")</f>
        <v>https://docs.wto.org/imrd/directdoc.asp?DDFDocuments/u/G/TBTN25/CHN2110.DOCX</v>
      </c>
      <c r="Q243" s="6" t="str">
        <f>HYPERLINK("https://docs.wto.org/imrd/directdoc.asp?DDFDocuments/v/G/TBTN25/CHN2110.DOCX", "https://docs.wto.org/imrd/directdoc.asp?DDFDocuments/v/G/TBTN25/CHN2110.DOCX")</f>
        <v>https://docs.wto.org/imrd/directdoc.asp?DDFDocuments/v/G/TBTN25/CHN2110.DOCX</v>
      </c>
    </row>
    <row r="244" spans="1:17" ht="90" x14ac:dyDescent="0.25">
      <c r="A244" s="8" t="s">
        <v>936</v>
      </c>
      <c r="B244" s="6" t="s">
        <v>34</v>
      </c>
      <c r="C244" s="7">
        <v>45905</v>
      </c>
      <c r="D244" s="9" t="str">
        <f>HYPERLINK("https://www.epingalert.org/en/Search?viewData= G/TBT/N/CHN/2112"," G/TBT/N/CHN/2112")</f>
        <v xml:space="preserve"> G/TBT/N/CHN/2112</v>
      </c>
      <c r="E244" s="8" t="s">
        <v>934</v>
      </c>
      <c r="F244" s="8" t="s">
        <v>935</v>
      </c>
      <c r="G244" s="8" t="s">
        <v>937</v>
      </c>
      <c r="H244" s="8" t="s">
        <v>128</v>
      </c>
      <c r="I244" s="8" t="s">
        <v>938</v>
      </c>
      <c r="J244" s="8" t="s">
        <v>49</v>
      </c>
      <c r="K244" s="6"/>
      <c r="L244" s="7">
        <v>45965</v>
      </c>
      <c r="M244" s="6" t="s">
        <v>24</v>
      </c>
      <c r="N244" s="8" t="s">
        <v>939</v>
      </c>
      <c r="O244" s="6" t="str">
        <f>HYPERLINK("https://docs.wto.org/imrd/directdoc.asp?DDFDocuments/t/G/TBTN25/CHN2112.DOCX", "https://docs.wto.org/imrd/directdoc.asp?DDFDocuments/t/G/TBTN25/CHN2112.DOCX")</f>
        <v>https://docs.wto.org/imrd/directdoc.asp?DDFDocuments/t/G/TBTN25/CHN2112.DOCX</v>
      </c>
      <c r="P244" s="6" t="str">
        <f>HYPERLINK("https://docs.wto.org/imrd/directdoc.asp?DDFDocuments/u/G/TBTN25/CHN2112.DOCX", "https://docs.wto.org/imrd/directdoc.asp?DDFDocuments/u/G/TBTN25/CHN2112.DOCX")</f>
        <v>https://docs.wto.org/imrd/directdoc.asp?DDFDocuments/u/G/TBTN25/CHN2112.DOCX</v>
      </c>
      <c r="Q244" s="6" t="str">
        <f>HYPERLINK("https://docs.wto.org/imrd/directdoc.asp?DDFDocuments/v/G/TBTN25/CHN2112.DOCX", "https://docs.wto.org/imrd/directdoc.asp?DDFDocuments/v/G/TBTN25/CHN2112.DOCX")</f>
        <v>https://docs.wto.org/imrd/directdoc.asp?DDFDocuments/v/G/TBTN25/CHN2112.DOCX</v>
      </c>
    </row>
    <row r="245" spans="1:17" ht="60" x14ac:dyDescent="0.25">
      <c r="A245" s="8" t="s">
        <v>942</v>
      </c>
      <c r="B245" s="6" t="s">
        <v>34</v>
      </c>
      <c r="C245" s="7">
        <v>45905</v>
      </c>
      <c r="D245" s="9" t="str">
        <f>HYPERLINK("https://www.epingalert.org/en/Search?viewData= G/TBT/N/CHN/2115"," G/TBT/N/CHN/2115")</f>
        <v xml:space="preserve"> G/TBT/N/CHN/2115</v>
      </c>
      <c r="E245" s="8" t="s">
        <v>940</v>
      </c>
      <c r="F245" s="8" t="s">
        <v>941</v>
      </c>
      <c r="G245" s="8" t="s">
        <v>943</v>
      </c>
      <c r="H245" s="8" t="s">
        <v>21</v>
      </c>
      <c r="I245" s="8" t="s">
        <v>40</v>
      </c>
      <c r="J245" s="8" t="s">
        <v>21</v>
      </c>
      <c r="K245" s="6"/>
      <c r="L245" s="7">
        <v>45965</v>
      </c>
      <c r="M245" s="6" t="s">
        <v>24</v>
      </c>
      <c r="N245" s="8" t="s">
        <v>944</v>
      </c>
      <c r="O245" s="6" t="str">
        <f>HYPERLINK("https://docs.wto.org/imrd/directdoc.asp?DDFDocuments/t/G/TBTN25/CHN2115.DOCX", "https://docs.wto.org/imrd/directdoc.asp?DDFDocuments/t/G/TBTN25/CHN2115.DOCX")</f>
        <v>https://docs.wto.org/imrd/directdoc.asp?DDFDocuments/t/G/TBTN25/CHN2115.DOCX</v>
      </c>
      <c r="P245" s="6" t="str">
        <f>HYPERLINK("https://docs.wto.org/imrd/directdoc.asp?DDFDocuments/u/G/TBTN25/CHN2115.DOCX", "https://docs.wto.org/imrd/directdoc.asp?DDFDocuments/u/G/TBTN25/CHN2115.DOCX")</f>
        <v>https://docs.wto.org/imrd/directdoc.asp?DDFDocuments/u/G/TBTN25/CHN2115.DOCX</v>
      </c>
      <c r="Q245" s="6" t="str">
        <f>HYPERLINK("https://docs.wto.org/imrd/directdoc.asp?DDFDocuments/v/G/TBTN25/CHN2115.DOCX", "https://docs.wto.org/imrd/directdoc.asp?DDFDocuments/v/G/TBTN25/CHN2115.DOCX")</f>
        <v>https://docs.wto.org/imrd/directdoc.asp?DDFDocuments/v/G/TBTN25/CHN2115.DOCX</v>
      </c>
    </row>
    <row r="246" spans="1:17" ht="180" x14ac:dyDescent="0.25">
      <c r="A246" s="8" t="s">
        <v>948</v>
      </c>
      <c r="B246" s="6" t="s">
        <v>945</v>
      </c>
      <c r="C246" s="7">
        <v>45905</v>
      </c>
      <c r="D246" s="9" t="str">
        <f>HYPERLINK("https://www.epingalert.org/en/Search?viewData= G/TBT/N/CRI/206"," G/TBT/N/CRI/206")</f>
        <v xml:space="preserve"> G/TBT/N/CRI/206</v>
      </c>
      <c r="E246" s="8" t="s">
        <v>946</v>
      </c>
      <c r="F246" s="8" t="s">
        <v>947</v>
      </c>
      <c r="G246" s="8" t="s">
        <v>21</v>
      </c>
      <c r="H246" s="8" t="s">
        <v>98</v>
      </c>
      <c r="I246" s="8" t="s">
        <v>949</v>
      </c>
      <c r="J246" s="8" t="s">
        <v>49</v>
      </c>
      <c r="K246" s="6"/>
      <c r="L246" s="7">
        <v>45965</v>
      </c>
      <c r="M246" s="6" t="s">
        <v>24</v>
      </c>
      <c r="N246" s="8" t="s">
        <v>950</v>
      </c>
      <c r="O246" s="6" t="str">
        <f>HYPERLINK("https://docs.wto.org/imrd/directdoc.asp?DDFDocuments/t/G/TBTN25/CRI206.DOCX", "https://docs.wto.org/imrd/directdoc.asp?DDFDocuments/t/G/TBTN25/CRI206.DOCX")</f>
        <v>https://docs.wto.org/imrd/directdoc.asp?DDFDocuments/t/G/TBTN25/CRI206.DOCX</v>
      </c>
      <c r="P246" s="6" t="str">
        <f>HYPERLINK("https://docs.wto.org/imrd/directdoc.asp?DDFDocuments/u/G/TBTN25/CRI206.DOCX", "https://docs.wto.org/imrd/directdoc.asp?DDFDocuments/u/G/TBTN25/CRI206.DOCX")</f>
        <v>https://docs.wto.org/imrd/directdoc.asp?DDFDocuments/u/G/TBTN25/CRI206.DOCX</v>
      </c>
      <c r="Q246" s="6" t="str">
        <f>HYPERLINK("https://docs.wto.org/imrd/directdoc.asp?DDFDocuments/v/G/TBTN25/CRI206.DOCX", "https://docs.wto.org/imrd/directdoc.asp?DDFDocuments/v/G/TBTN25/CRI206.DOCX")</f>
        <v>https://docs.wto.org/imrd/directdoc.asp?DDFDocuments/v/G/TBTN25/CRI206.DOCX</v>
      </c>
    </row>
    <row r="247" spans="1:17" ht="75" x14ac:dyDescent="0.25">
      <c r="A247" s="8" t="s">
        <v>953</v>
      </c>
      <c r="B247" s="6" t="s">
        <v>220</v>
      </c>
      <c r="C247" s="7">
        <v>45905</v>
      </c>
      <c r="D247" s="9" t="str">
        <f>HYPERLINK("https://www.epingalert.org/en/Search?viewData= G/TBT/N/UGA/2195"," G/TBT/N/UGA/2195")</f>
        <v xml:space="preserve"> G/TBT/N/UGA/2195</v>
      </c>
      <c r="E247" s="8" t="s">
        <v>951</v>
      </c>
      <c r="F247" s="8" t="s">
        <v>952</v>
      </c>
      <c r="G247" s="8" t="s">
        <v>954</v>
      </c>
      <c r="H247" s="8" t="s">
        <v>955</v>
      </c>
      <c r="I247" s="8" t="s">
        <v>956</v>
      </c>
      <c r="J247" s="8" t="s">
        <v>21</v>
      </c>
      <c r="K247" s="6"/>
      <c r="L247" s="7">
        <v>45965</v>
      </c>
      <c r="M247" s="6" t="s">
        <v>24</v>
      </c>
      <c r="N247" s="8" t="s">
        <v>957</v>
      </c>
      <c r="O247" s="6" t="str">
        <f>HYPERLINK("https://docs.wto.org/imrd/directdoc.asp?DDFDocuments/t/G/TBTN25/UGA2195.DOCX", "https://docs.wto.org/imrd/directdoc.asp?DDFDocuments/t/G/TBTN25/UGA2195.DOCX")</f>
        <v>https://docs.wto.org/imrd/directdoc.asp?DDFDocuments/t/G/TBTN25/UGA2195.DOCX</v>
      </c>
      <c r="P247" s="6" t="str">
        <f>HYPERLINK("https://docs.wto.org/imrd/directdoc.asp?DDFDocuments/u/G/TBTN25/UGA2195.DOCX", "https://docs.wto.org/imrd/directdoc.asp?DDFDocuments/u/G/TBTN25/UGA2195.DOCX")</f>
        <v>https://docs.wto.org/imrd/directdoc.asp?DDFDocuments/u/G/TBTN25/UGA2195.DOCX</v>
      </c>
      <c r="Q247" s="6" t="str">
        <f>HYPERLINK("https://docs.wto.org/imrd/directdoc.asp?DDFDocuments/v/G/TBTN25/UGA2195.DOCX", "https://docs.wto.org/imrd/directdoc.asp?DDFDocuments/v/G/TBTN25/UGA2195.DOCX")</f>
        <v>https://docs.wto.org/imrd/directdoc.asp?DDFDocuments/v/G/TBTN25/UGA2195.DOCX</v>
      </c>
    </row>
    <row r="248" spans="1:17" ht="135" x14ac:dyDescent="0.25">
      <c r="A248" s="8" t="s">
        <v>960</v>
      </c>
      <c r="B248" s="6" t="s">
        <v>34</v>
      </c>
      <c r="C248" s="7">
        <v>45905</v>
      </c>
      <c r="D248" s="9" t="str">
        <f>HYPERLINK("https://www.epingalert.org/en/Search?viewData= G/TBT/N/CHN/2113"," G/TBT/N/CHN/2113")</f>
        <v xml:space="preserve"> G/TBT/N/CHN/2113</v>
      </c>
      <c r="E248" s="8" t="s">
        <v>958</v>
      </c>
      <c r="F248" s="8" t="s">
        <v>959</v>
      </c>
      <c r="G248" s="8" t="s">
        <v>961</v>
      </c>
      <c r="H248" s="8" t="s">
        <v>21</v>
      </c>
      <c r="I248" s="8" t="s">
        <v>40</v>
      </c>
      <c r="J248" s="8" t="s">
        <v>21</v>
      </c>
      <c r="K248" s="6"/>
      <c r="L248" s="7">
        <v>45965</v>
      </c>
      <c r="M248" s="6" t="s">
        <v>24</v>
      </c>
      <c r="N248" s="8" t="s">
        <v>962</v>
      </c>
      <c r="O248" s="6" t="str">
        <f>HYPERLINK("https://docs.wto.org/imrd/directdoc.asp?DDFDocuments/t/G/TBTN25/CHN2113.DOCX", "https://docs.wto.org/imrd/directdoc.asp?DDFDocuments/t/G/TBTN25/CHN2113.DOCX")</f>
        <v>https://docs.wto.org/imrd/directdoc.asp?DDFDocuments/t/G/TBTN25/CHN2113.DOCX</v>
      </c>
      <c r="P248" s="6" t="str">
        <f>HYPERLINK("https://docs.wto.org/imrd/directdoc.asp?DDFDocuments/u/G/TBTN25/CHN2113.DOCX", "https://docs.wto.org/imrd/directdoc.asp?DDFDocuments/u/G/TBTN25/CHN2113.DOCX")</f>
        <v>https://docs.wto.org/imrd/directdoc.asp?DDFDocuments/u/G/TBTN25/CHN2113.DOCX</v>
      </c>
      <c r="Q248" s="6" t="str">
        <f>HYPERLINK("https://docs.wto.org/imrd/directdoc.asp?DDFDocuments/v/G/TBTN25/CHN2113.DOCX", "https://docs.wto.org/imrd/directdoc.asp?DDFDocuments/v/G/TBTN25/CHN2113.DOCX")</f>
        <v>https://docs.wto.org/imrd/directdoc.asp?DDFDocuments/v/G/TBTN25/CHN2113.DOCX</v>
      </c>
    </row>
    <row r="249" spans="1:17" ht="60" x14ac:dyDescent="0.25">
      <c r="A249" s="8" t="s">
        <v>965</v>
      </c>
      <c r="B249" s="6" t="s">
        <v>195</v>
      </c>
      <c r="C249" s="7">
        <v>45905</v>
      </c>
      <c r="D249" s="9" t="str">
        <f>HYPERLINK("https://www.epingalert.org/en/Search?viewData= G/TBT/N/KOR/1306"," G/TBT/N/KOR/1306")</f>
        <v xml:space="preserve"> G/TBT/N/KOR/1306</v>
      </c>
      <c r="E249" s="8" t="s">
        <v>963</v>
      </c>
      <c r="F249" s="8" t="s">
        <v>964</v>
      </c>
      <c r="G249" s="8" t="s">
        <v>21</v>
      </c>
      <c r="H249" s="8" t="s">
        <v>966</v>
      </c>
      <c r="I249" s="8" t="s">
        <v>40</v>
      </c>
      <c r="J249" s="8" t="s">
        <v>21</v>
      </c>
      <c r="K249" s="6"/>
      <c r="L249" s="7">
        <v>45965</v>
      </c>
      <c r="M249" s="6" t="s">
        <v>24</v>
      </c>
      <c r="N249" s="8" t="s">
        <v>967</v>
      </c>
      <c r="O249" s="6" t="str">
        <f>HYPERLINK("https://docs.wto.org/imrd/directdoc.asp?DDFDocuments/t/G/TBTN25/KOR1306.DOCX", "https://docs.wto.org/imrd/directdoc.asp?DDFDocuments/t/G/TBTN25/KOR1306.DOCX")</f>
        <v>https://docs.wto.org/imrd/directdoc.asp?DDFDocuments/t/G/TBTN25/KOR1306.DOCX</v>
      </c>
      <c r="P249" s="6" t="str">
        <f>HYPERLINK("https://docs.wto.org/imrd/directdoc.asp?DDFDocuments/u/G/TBTN25/KOR1306.DOCX", "https://docs.wto.org/imrd/directdoc.asp?DDFDocuments/u/G/TBTN25/KOR1306.DOCX")</f>
        <v>https://docs.wto.org/imrd/directdoc.asp?DDFDocuments/u/G/TBTN25/KOR1306.DOCX</v>
      </c>
      <c r="Q249" s="6" t="str">
        <f>HYPERLINK("https://docs.wto.org/imrd/directdoc.asp?DDFDocuments/v/G/TBTN25/KOR1306.DOCX", "https://docs.wto.org/imrd/directdoc.asp?DDFDocuments/v/G/TBTN25/KOR1306.DOCX")</f>
        <v>https://docs.wto.org/imrd/directdoc.asp?DDFDocuments/v/G/TBTN25/KOR1306.DOCX</v>
      </c>
    </row>
    <row r="250" spans="1:17" ht="75" x14ac:dyDescent="0.25">
      <c r="A250" s="8" t="s">
        <v>971</v>
      </c>
      <c r="B250" s="6" t="s">
        <v>968</v>
      </c>
      <c r="C250" s="7">
        <v>45905</v>
      </c>
      <c r="D250" s="9" t="str">
        <f>HYPERLINK("https://www.epingalert.org/en/Search?viewData= G/TBT/N/SLV/235"," G/TBT/N/SLV/235")</f>
        <v xml:space="preserve"> G/TBT/N/SLV/235</v>
      </c>
      <c r="E250" s="8" t="s">
        <v>969</v>
      </c>
      <c r="F250" s="8" t="s">
        <v>970</v>
      </c>
      <c r="G250" s="8" t="s">
        <v>21</v>
      </c>
      <c r="H250" s="8" t="s">
        <v>972</v>
      </c>
      <c r="I250" s="8" t="s">
        <v>99</v>
      </c>
      <c r="J250" s="8" t="s">
        <v>49</v>
      </c>
      <c r="K250" s="6"/>
      <c r="L250" s="7">
        <v>45965</v>
      </c>
      <c r="M250" s="6" t="s">
        <v>24</v>
      </c>
      <c r="N250" s="8" t="s">
        <v>973</v>
      </c>
      <c r="O250" s="6" t="str">
        <f>HYPERLINK("https://docs.wto.org/imrd/directdoc.asp?DDFDocuments/t/G/TBTN25/SLV235.DOCX", "https://docs.wto.org/imrd/directdoc.asp?DDFDocuments/t/G/TBTN25/SLV235.DOCX")</f>
        <v>https://docs.wto.org/imrd/directdoc.asp?DDFDocuments/t/G/TBTN25/SLV235.DOCX</v>
      </c>
      <c r="P250" s="6" t="str">
        <f>HYPERLINK("https://docs.wto.org/imrd/directdoc.asp?DDFDocuments/u/G/TBTN25/SLV235.DOCX", "https://docs.wto.org/imrd/directdoc.asp?DDFDocuments/u/G/TBTN25/SLV235.DOCX")</f>
        <v>https://docs.wto.org/imrd/directdoc.asp?DDFDocuments/u/G/TBTN25/SLV235.DOCX</v>
      </c>
      <c r="Q250" s="6" t="str">
        <f>HYPERLINK("https://docs.wto.org/imrd/directdoc.asp?DDFDocuments/v/G/TBTN25/SLV235.DOCX", "https://docs.wto.org/imrd/directdoc.asp?DDFDocuments/v/G/TBTN25/SLV235.DOCX")</f>
        <v>https://docs.wto.org/imrd/directdoc.asp?DDFDocuments/v/G/TBTN25/SLV235.DOCX</v>
      </c>
    </row>
    <row r="251" spans="1:17" ht="60" x14ac:dyDescent="0.25">
      <c r="A251" s="8" t="s">
        <v>965</v>
      </c>
      <c r="B251" s="6" t="s">
        <v>195</v>
      </c>
      <c r="C251" s="7">
        <v>45905</v>
      </c>
      <c r="D251" s="9" t="str">
        <f>HYPERLINK("https://www.epingalert.org/en/Search?viewData= G/TBT/N/KOR/1307"," G/TBT/N/KOR/1307")</f>
        <v xml:space="preserve"> G/TBT/N/KOR/1307</v>
      </c>
      <c r="E251" s="8" t="s">
        <v>974</v>
      </c>
      <c r="F251" s="8" t="s">
        <v>975</v>
      </c>
      <c r="G251" s="8" t="s">
        <v>21</v>
      </c>
      <c r="H251" s="8" t="s">
        <v>966</v>
      </c>
      <c r="I251" s="8" t="s">
        <v>40</v>
      </c>
      <c r="J251" s="8" t="s">
        <v>21</v>
      </c>
      <c r="K251" s="6"/>
      <c r="L251" s="7">
        <v>45965</v>
      </c>
      <c r="M251" s="6" t="s">
        <v>24</v>
      </c>
      <c r="N251" s="8" t="s">
        <v>976</v>
      </c>
      <c r="O251" s="6" t="str">
        <f>HYPERLINK("https://docs.wto.org/imrd/directdoc.asp?DDFDocuments/t/G/TBTN25/KOR1307.DOCX", "https://docs.wto.org/imrd/directdoc.asp?DDFDocuments/t/G/TBTN25/KOR1307.DOCX")</f>
        <v>https://docs.wto.org/imrd/directdoc.asp?DDFDocuments/t/G/TBTN25/KOR1307.DOCX</v>
      </c>
      <c r="P251" s="6" t="str">
        <f>HYPERLINK("https://docs.wto.org/imrd/directdoc.asp?DDFDocuments/u/G/TBTN25/KOR1307.DOCX", "https://docs.wto.org/imrd/directdoc.asp?DDFDocuments/u/G/TBTN25/KOR1307.DOCX")</f>
        <v>https://docs.wto.org/imrd/directdoc.asp?DDFDocuments/u/G/TBTN25/KOR1307.DOCX</v>
      </c>
      <c r="Q251" s="6" t="str">
        <f>HYPERLINK("https://docs.wto.org/imrd/directdoc.asp?DDFDocuments/v/G/TBTN25/KOR1307.DOCX", "https://docs.wto.org/imrd/directdoc.asp?DDFDocuments/v/G/TBTN25/KOR1307.DOCX")</f>
        <v>https://docs.wto.org/imrd/directdoc.asp?DDFDocuments/v/G/TBTN25/KOR1307.DOCX</v>
      </c>
    </row>
    <row r="252" spans="1:17" ht="135" x14ac:dyDescent="0.25">
      <c r="A252" s="8" t="s">
        <v>979</v>
      </c>
      <c r="B252" s="6" t="s">
        <v>34</v>
      </c>
      <c r="C252" s="7">
        <v>45905</v>
      </c>
      <c r="D252" s="9" t="str">
        <f>HYPERLINK("https://www.epingalert.org/en/Search?viewData= G/TBT/N/CHN/2114"," G/TBT/N/CHN/2114")</f>
        <v xml:space="preserve"> G/TBT/N/CHN/2114</v>
      </c>
      <c r="E252" s="8" t="s">
        <v>977</v>
      </c>
      <c r="F252" s="8" t="s">
        <v>978</v>
      </c>
      <c r="G252" s="8" t="s">
        <v>961</v>
      </c>
      <c r="H252" s="8" t="s">
        <v>21</v>
      </c>
      <c r="I252" s="8" t="s">
        <v>40</v>
      </c>
      <c r="J252" s="8" t="s">
        <v>21</v>
      </c>
      <c r="K252" s="6"/>
      <c r="L252" s="7">
        <v>45965</v>
      </c>
      <c r="M252" s="6" t="s">
        <v>24</v>
      </c>
      <c r="N252" s="8" t="s">
        <v>980</v>
      </c>
      <c r="O252" s="6" t="str">
        <f>HYPERLINK("https://docs.wto.org/imrd/directdoc.asp?DDFDocuments/t/G/TBTN25/CHN2114.DOCX", "https://docs.wto.org/imrd/directdoc.asp?DDFDocuments/t/G/TBTN25/CHN2114.DOCX")</f>
        <v>https://docs.wto.org/imrd/directdoc.asp?DDFDocuments/t/G/TBTN25/CHN2114.DOCX</v>
      </c>
      <c r="P252" s="6" t="str">
        <f>HYPERLINK("https://docs.wto.org/imrd/directdoc.asp?DDFDocuments/u/G/TBTN25/CHN2114.DOCX", "https://docs.wto.org/imrd/directdoc.asp?DDFDocuments/u/G/TBTN25/CHN2114.DOCX")</f>
        <v>https://docs.wto.org/imrd/directdoc.asp?DDFDocuments/u/G/TBTN25/CHN2114.DOCX</v>
      </c>
      <c r="Q252" s="6" t="str">
        <f>HYPERLINK("https://docs.wto.org/imrd/directdoc.asp?DDFDocuments/v/G/TBTN25/CHN2114.DOCX", "https://docs.wto.org/imrd/directdoc.asp?DDFDocuments/v/G/TBTN25/CHN2114.DOCX")</f>
        <v>https://docs.wto.org/imrd/directdoc.asp?DDFDocuments/v/G/TBTN25/CHN2114.DOCX</v>
      </c>
    </row>
    <row r="253" spans="1:17" ht="75" x14ac:dyDescent="0.25">
      <c r="A253" s="8" t="s">
        <v>983</v>
      </c>
      <c r="B253" s="6" t="s">
        <v>34</v>
      </c>
      <c r="C253" s="7">
        <v>45905</v>
      </c>
      <c r="D253" s="9" t="str">
        <f>HYPERLINK("https://www.epingalert.org/en/Search?viewData= G/TBT/N/CHN/2109"," G/TBT/N/CHN/2109")</f>
        <v xml:space="preserve"> G/TBT/N/CHN/2109</v>
      </c>
      <c r="E253" s="8" t="s">
        <v>981</v>
      </c>
      <c r="F253" s="8" t="s">
        <v>982</v>
      </c>
      <c r="G253" s="8" t="s">
        <v>984</v>
      </c>
      <c r="H253" s="8" t="s">
        <v>985</v>
      </c>
      <c r="I253" s="8" t="s">
        <v>40</v>
      </c>
      <c r="J253" s="8" t="s">
        <v>21</v>
      </c>
      <c r="K253" s="6"/>
      <c r="L253" s="7">
        <v>45965</v>
      </c>
      <c r="M253" s="6" t="s">
        <v>24</v>
      </c>
      <c r="N253" s="8" t="s">
        <v>986</v>
      </c>
      <c r="O253" s="6" t="str">
        <f>HYPERLINK("https://docs.wto.org/imrd/directdoc.asp?DDFDocuments/t/G/TBTN25/CHN2109.DOCX", "https://docs.wto.org/imrd/directdoc.asp?DDFDocuments/t/G/TBTN25/CHN2109.DOCX")</f>
        <v>https://docs.wto.org/imrd/directdoc.asp?DDFDocuments/t/G/TBTN25/CHN2109.DOCX</v>
      </c>
      <c r="P253" s="6" t="str">
        <f>HYPERLINK("https://docs.wto.org/imrd/directdoc.asp?DDFDocuments/u/G/TBTN25/CHN2109.DOCX", "https://docs.wto.org/imrd/directdoc.asp?DDFDocuments/u/G/TBTN25/CHN2109.DOCX")</f>
        <v>https://docs.wto.org/imrd/directdoc.asp?DDFDocuments/u/G/TBTN25/CHN2109.DOCX</v>
      </c>
      <c r="Q253" s="6" t="str">
        <f>HYPERLINK("https://docs.wto.org/imrd/directdoc.asp?DDFDocuments/v/G/TBTN25/CHN2109.DOCX", "https://docs.wto.org/imrd/directdoc.asp?DDFDocuments/v/G/TBTN25/CHN2109.DOCX")</f>
        <v>https://docs.wto.org/imrd/directdoc.asp?DDFDocuments/v/G/TBTN25/CHN2109.DOCX</v>
      </c>
    </row>
    <row r="254" spans="1:17" ht="45" x14ac:dyDescent="0.25">
      <c r="A254" s="8" t="s">
        <v>989</v>
      </c>
      <c r="B254" s="6" t="s">
        <v>220</v>
      </c>
      <c r="C254" s="7">
        <v>45905</v>
      </c>
      <c r="D254" s="9" t="str">
        <f>HYPERLINK("https://www.epingalert.org/en/Search?viewData= G/TBT/N/UGA/2196"," G/TBT/N/UGA/2196")</f>
        <v xml:space="preserve"> G/TBT/N/UGA/2196</v>
      </c>
      <c r="E254" s="8" t="s">
        <v>987</v>
      </c>
      <c r="F254" s="8" t="s">
        <v>988</v>
      </c>
      <c r="G254" s="8" t="s">
        <v>888</v>
      </c>
      <c r="H254" s="8" t="s">
        <v>889</v>
      </c>
      <c r="I254" s="8" t="s">
        <v>990</v>
      </c>
      <c r="J254" s="8" t="s">
        <v>21</v>
      </c>
      <c r="K254" s="6"/>
      <c r="L254" s="7">
        <v>45965</v>
      </c>
      <c r="M254" s="6" t="s">
        <v>24</v>
      </c>
      <c r="N254" s="8" t="s">
        <v>991</v>
      </c>
      <c r="O254" s="6" t="str">
        <f>HYPERLINK("https://docs.wto.org/imrd/directdoc.asp?DDFDocuments/t/G/TBTN25/UGA2196.DOCX", "https://docs.wto.org/imrd/directdoc.asp?DDFDocuments/t/G/TBTN25/UGA2196.DOCX")</f>
        <v>https://docs.wto.org/imrd/directdoc.asp?DDFDocuments/t/G/TBTN25/UGA2196.DOCX</v>
      </c>
      <c r="P254" s="6" t="str">
        <f>HYPERLINK("https://docs.wto.org/imrd/directdoc.asp?DDFDocuments/u/G/TBTN25/UGA2196.DOCX", "https://docs.wto.org/imrd/directdoc.asp?DDFDocuments/u/G/TBTN25/UGA2196.DOCX")</f>
        <v>https://docs.wto.org/imrd/directdoc.asp?DDFDocuments/u/G/TBTN25/UGA2196.DOCX</v>
      </c>
      <c r="Q254" s="6" t="str">
        <f>HYPERLINK("https://docs.wto.org/imrd/directdoc.asp?DDFDocuments/v/G/TBTN25/UGA2196.DOCX", "https://docs.wto.org/imrd/directdoc.asp?DDFDocuments/v/G/TBTN25/UGA2196.DOCX")</f>
        <v>https://docs.wto.org/imrd/directdoc.asp?DDFDocuments/v/G/TBTN25/UGA2196.DOCX</v>
      </c>
    </row>
    <row r="255" spans="1:17" ht="75" x14ac:dyDescent="0.25">
      <c r="A255" s="8" t="s">
        <v>994</v>
      </c>
      <c r="B255" s="6" t="s">
        <v>34</v>
      </c>
      <c r="C255" s="7">
        <v>45905</v>
      </c>
      <c r="D255" s="9" t="str">
        <f>HYPERLINK("https://www.epingalert.org/en/Search?viewData= G/TBT/N/CHN/2111"," G/TBT/N/CHN/2111")</f>
        <v xml:space="preserve"> G/TBT/N/CHN/2111</v>
      </c>
      <c r="E255" s="8" t="s">
        <v>992</v>
      </c>
      <c r="F255" s="8" t="s">
        <v>993</v>
      </c>
      <c r="G255" s="8" t="s">
        <v>995</v>
      </c>
      <c r="H255" s="8" t="s">
        <v>128</v>
      </c>
      <c r="I255" s="8" t="s">
        <v>949</v>
      </c>
      <c r="J255" s="8" t="s">
        <v>49</v>
      </c>
      <c r="K255" s="6"/>
      <c r="L255" s="7">
        <v>45965</v>
      </c>
      <c r="M255" s="6" t="s">
        <v>24</v>
      </c>
      <c r="N255" s="8" t="s">
        <v>996</v>
      </c>
      <c r="O255" s="6" t="str">
        <f>HYPERLINK("https://docs.wto.org/imrd/directdoc.asp?DDFDocuments/t/G/TBTN25/CHN2111.DOCX", "https://docs.wto.org/imrd/directdoc.asp?DDFDocuments/t/G/TBTN25/CHN2111.DOCX")</f>
        <v>https://docs.wto.org/imrd/directdoc.asp?DDFDocuments/t/G/TBTN25/CHN2111.DOCX</v>
      </c>
      <c r="P255" s="6" t="str">
        <f>HYPERLINK("https://docs.wto.org/imrd/directdoc.asp?DDFDocuments/u/G/TBTN25/CHN2111.DOCX", "https://docs.wto.org/imrd/directdoc.asp?DDFDocuments/u/G/TBTN25/CHN2111.DOCX")</f>
        <v>https://docs.wto.org/imrd/directdoc.asp?DDFDocuments/u/G/TBTN25/CHN2111.DOCX</v>
      </c>
      <c r="Q255" s="6" t="str">
        <f>HYPERLINK("https://docs.wto.org/imrd/directdoc.asp?DDFDocuments/v/G/TBTN25/CHN2111.DOCX", "https://docs.wto.org/imrd/directdoc.asp?DDFDocuments/v/G/TBTN25/CHN2111.DOCX")</f>
        <v>https://docs.wto.org/imrd/directdoc.asp?DDFDocuments/v/G/TBTN25/CHN2111.DOCX</v>
      </c>
    </row>
    <row r="256" spans="1:17" ht="75" x14ac:dyDescent="0.25">
      <c r="A256" s="8" t="s">
        <v>999</v>
      </c>
      <c r="B256" s="6" t="s">
        <v>830</v>
      </c>
      <c r="C256" s="7">
        <v>45904</v>
      </c>
      <c r="D256" s="9" t="str">
        <f>HYPERLINK("https://www.epingalert.org/en/Search?viewData= G/TBT/N/IND/413"," G/TBT/N/IND/413")</f>
        <v xml:space="preserve"> G/TBT/N/IND/413</v>
      </c>
      <c r="E256" s="8" t="s">
        <v>997</v>
      </c>
      <c r="F256" s="8" t="s">
        <v>998</v>
      </c>
      <c r="G256" s="8" t="s">
        <v>1000</v>
      </c>
      <c r="H256" s="8" t="s">
        <v>1001</v>
      </c>
      <c r="I256" s="8" t="s">
        <v>32</v>
      </c>
      <c r="J256" s="8" t="s">
        <v>21</v>
      </c>
      <c r="K256" s="6"/>
      <c r="L256" s="7">
        <v>45964</v>
      </c>
      <c r="M256" s="6" t="s">
        <v>24</v>
      </c>
      <c r="N256" s="8" t="s">
        <v>1002</v>
      </c>
      <c r="O256" s="6" t="str">
        <f>HYPERLINK("https://docs.wto.org/imrd/directdoc.asp?DDFDocuments/t/G/TBTN25/IND413.DOCX", "https://docs.wto.org/imrd/directdoc.asp?DDFDocuments/t/G/TBTN25/IND413.DOCX")</f>
        <v>https://docs.wto.org/imrd/directdoc.asp?DDFDocuments/t/G/TBTN25/IND413.DOCX</v>
      </c>
      <c r="P256" s="6" t="str">
        <f>HYPERLINK("https://docs.wto.org/imrd/directdoc.asp?DDFDocuments/u/G/TBTN25/IND413.DOCX", "https://docs.wto.org/imrd/directdoc.asp?DDFDocuments/u/G/TBTN25/IND413.DOCX")</f>
        <v>https://docs.wto.org/imrd/directdoc.asp?DDFDocuments/u/G/TBTN25/IND413.DOCX</v>
      </c>
      <c r="Q256" s="6" t="str">
        <f>HYPERLINK("https://docs.wto.org/imrd/directdoc.asp?DDFDocuments/v/G/TBTN25/IND413.DOCX", "https://docs.wto.org/imrd/directdoc.asp?DDFDocuments/v/G/TBTN25/IND413.DOCX")</f>
        <v>https://docs.wto.org/imrd/directdoc.asp?DDFDocuments/v/G/TBTN25/IND413.DOCX</v>
      </c>
    </row>
    <row r="257" spans="1:17" ht="60" x14ac:dyDescent="0.25">
      <c r="A257" s="8" t="s">
        <v>1005</v>
      </c>
      <c r="B257" s="6" t="s">
        <v>830</v>
      </c>
      <c r="C257" s="7">
        <v>45904</v>
      </c>
      <c r="D257" s="9" t="str">
        <f>HYPERLINK("https://www.epingalert.org/en/Search?viewData= G/TBT/N/IND/410"," G/TBT/N/IND/410")</f>
        <v xml:space="preserve"> G/TBT/N/IND/410</v>
      </c>
      <c r="E257" s="8" t="s">
        <v>1003</v>
      </c>
      <c r="F257" s="8" t="s">
        <v>1004</v>
      </c>
      <c r="G257" s="8" t="s">
        <v>834</v>
      </c>
      <c r="H257" s="8" t="s">
        <v>1006</v>
      </c>
      <c r="I257" s="8" t="s">
        <v>32</v>
      </c>
      <c r="J257" s="8" t="s">
        <v>21</v>
      </c>
      <c r="K257" s="6"/>
      <c r="L257" s="7">
        <v>45964</v>
      </c>
      <c r="M257" s="6" t="s">
        <v>24</v>
      </c>
      <c r="N257" s="8" t="s">
        <v>1007</v>
      </c>
      <c r="O257" s="6" t="str">
        <f>HYPERLINK("https://docs.wto.org/imrd/directdoc.asp?DDFDocuments/t/G/TBTN25/IND410.DOCX", "https://docs.wto.org/imrd/directdoc.asp?DDFDocuments/t/G/TBTN25/IND410.DOCX")</f>
        <v>https://docs.wto.org/imrd/directdoc.asp?DDFDocuments/t/G/TBTN25/IND410.DOCX</v>
      </c>
      <c r="P257" s="6" t="str">
        <f>HYPERLINK("https://docs.wto.org/imrd/directdoc.asp?DDFDocuments/u/G/TBTN25/IND410.DOCX", "https://docs.wto.org/imrd/directdoc.asp?DDFDocuments/u/G/TBTN25/IND410.DOCX")</f>
        <v>https://docs.wto.org/imrd/directdoc.asp?DDFDocuments/u/G/TBTN25/IND410.DOCX</v>
      </c>
      <c r="Q257" s="6" t="str">
        <f>HYPERLINK("https://docs.wto.org/imrd/directdoc.asp?DDFDocuments/v/G/TBTN25/IND410.DOCX", "https://docs.wto.org/imrd/directdoc.asp?DDFDocuments/v/G/TBTN25/IND410.DOCX")</f>
        <v>https://docs.wto.org/imrd/directdoc.asp?DDFDocuments/v/G/TBTN25/IND410.DOCX</v>
      </c>
    </row>
    <row r="258" spans="1:17" ht="60" x14ac:dyDescent="0.25">
      <c r="A258" s="8" t="s">
        <v>833</v>
      </c>
      <c r="B258" s="6" t="s">
        <v>830</v>
      </c>
      <c r="C258" s="7">
        <v>45904</v>
      </c>
      <c r="D258" s="9" t="str">
        <f>HYPERLINK("https://www.epingalert.org/en/Search?viewData= G/TBT/N/IND/412"," G/TBT/N/IND/412")</f>
        <v xml:space="preserve"> G/TBT/N/IND/412</v>
      </c>
      <c r="E258" s="8" t="s">
        <v>1008</v>
      </c>
      <c r="F258" s="8" t="s">
        <v>1009</v>
      </c>
      <c r="G258" s="8" t="s">
        <v>834</v>
      </c>
      <c r="H258" s="8" t="s">
        <v>21</v>
      </c>
      <c r="I258" s="8" t="s">
        <v>32</v>
      </c>
      <c r="J258" s="8" t="s">
        <v>21</v>
      </c>
      <c r="K258" s="6"/>
      <c r="L258" s="7">
        <v>45964</v>
      </c>
      <c r="M258" s="6" t="s">
        <v>24</v>
      </c>
      <c r="N258" s="8" t="s">
        <v>1010</v>
      </c>
      <c r="O258" s="6" t="str">
        <f>HYPERLINK("https://docs.wto.org/imrd/directdoc.asp?DDFDocuments/t/G/TBTN25/IND412.DOCX", "https://docs.wto.org/imrd/directdoc.asp?DDFDocuments/t/G/TBTN25/IND412.DOCX")</f>
        <v>https://docs.wto.org/imrd/directdoc.asp?DDFDocuments/t/G/TBTN25/IND412.DOCX</v>
      </c>
      <c r="P258" s="6" t="str">
        <f>HYPERLINK("https://docs.wto.org/imrd/directdoc.asp?DDFDocuments/u/G/TBTN25/IND412.DOCX", "https://docs.wto.org/imrd/directdoc.asp?DDFDocuments/u/G/TBTN25/IND412.DOCX")</f>
        <v>https://docs.wto.org/imrd/directdoc.asp?DDFDocuments/u/G/TBTN25/IND412.DOCX</v>
      </c>
      <c r="Q258" s="6" t="str">
        <f>HYPERLINK("https://docs.wto.org/imrd/directdoc.asp?DDFDocuments/v/G/TBTN25/IND412.DOCX", "https://docs.wto.org/imrd/directdoc.asp?DDFDocuments/v/G/TBTN25/IND412.DOCX")</f>
        <v>https://docs.wto.org/imrd/directdoc.asp?DDFDocuments/v/G/TBTN25/IND412.DOCX</v>
      </c>
    </row>
    <row r="259" spans="1:17" ht="90" x14ac:dyDescent="0.25">
      <c r="A259" s="8" t="s">
        <v>1013</v>
      </c>
      <c r="B259" s="6" t="s">
        <v>830</v>
      </c>
      <c r="C259" s="7">
        <v>45904</v>
      </c>
      <c r="D259" s="9" t="str">
        <f>HYPERLINK("https://www.epingalert.org/en/Search?viewData= G/TBT/N/IND/411"," G/TBT/N/IND/411")</f>
        <v xml:space="preserve"> G/TBT/N/IND/411</v>
      </c>
      <c r="E259" s="8" t="s">
        <v>1011</v>
      </c>
      <c r="F259" s="8" t="s">
        <v>1012</v>
      </c>
      <c r="G259" s="8" t="s">
        <v>1014</v>
      </c>
      <c r="H259" s="8" t="s">
        <v>1015</v>
      </c>
      <c r="I259" s="8" t="s">
        <v>32</v>
      </c>
      <c r="J259" s="8" t="s">
        <v>21</v>
      </c>
      <c r="K259" s="6"/>
      <c r="L259" s="7">
        <v>45964</v>
      </c>
      <c r="M259" s="6" t="s">
        <v>24</v>
      </c>
      <c r="N259" s="8" t="s">
        <v>1016</v>
      </c>
      <c r="O259" s="6" t="str">
        <f>HYPERLINK("https://docs.wto.org/imrd/directdoc.asp?DDFDocuments/t/G/TBTN25/IND411.DOCX", "https://docs.wto.org/imrd/directdoc.asp?DDFDocuments/t/G/TBTN25/IND411.DOCX")</f>
        <v>https://docs.wto.org/imrd/directdoc.asp?DDFDocuments/t/G/TBTN25/IND411.DOCX</v>
      </c>
      <c r="P259" s="6" t="str">
        <f>HYPERLINK("https://docs.wto.org/imrd/directdoc.asp?DDFDocuments/u/G/TBTN25/IND411.DOCX", "https://docs.wto.org/imrd/directdoc.asp?DDFDocuments/u/G/TBTN25/IND411.DOCX")</f>
        <v>https://docs.wto.org/imrd/directdoc.asp?DDFDocuments/u/G/TBTN25/IND411.DOCX</v>
      </c>
      <c r="Q259" s="6" t="str">
        <f>HYPERLINK("https://docs.wto.org/imrd/directdoc.asp?DDFDocuments/v/G/TBTN25/IND411.DOCX", "https://docs.wto.org/imrd/directdoc.asp?DDFDocuments/v/G/TBTN25/IND411.DOCX")</f>
        <v>https://docs.wto.org/imrd/directdoc.asp?DDFDocuments/v/G/TBTN25/IND411.DOCX</v>
      </c>
    </row>
    <row r="260" spans="1:17" ht="90" x14ac:dyDescent="0.25">
      <c r="A260" s="8" t="s">
        <v>999</v>
      </c>
      <c r="B260" s="6" t="s">
        <v>830</v>
      </c>
      <c r="C260" s="7">
        <v>45904</v>
      </c>
      <c r="D260" s="9" t="str">
        <f>HYPERLINK("https://www.epingalert.org/en/Search?viewData= G/TBT/N/IND/414"," G/TBT/N/IND/414")</f>
        <v xml:space="preserve"> G/TBT/N/IND/414</v>
      </c>
      <c r="E260" s="8" t="s">
        <v>1017</v>
      </c>
      <c r="F260" s="8" t="s">
        <v>1018</v>
      </c>
      <c r="G260" s="8" t="s">
        <v>1000</v>
      </c>
      <c r="H260" s="8" t="s">
        <v>1001</v>
      </c>
      <c r="I260" s="8" t="s">
        <v>32</v>
      </c>
      <c r="J260" s="8" t="s">
        <v>21</v>
      </c>
      <c r="K260" s="6"/>
      <c r="L260" s="7">
        <v>45964</v>
      </c>
      <c r="M260" s="6" t="s">
        <v>24</v>
      </c>
      <c r="N260" s="8" t="s">
        <v>1019</v>
      </c>
      <c r="O260" s="6" t="str">
        <f>HYPERLINK("https://docs.wto.org/imrd/directdoc.asp?DDFDocuments/t/G/TBTN25/IND414.DOCX", "https://docs.wto.org/imrd/directdoc.asp?DDFDocuments/t/G/TBTN25/IND414.DOCX")</f>
        <v>https://docs.wto.org/imrd/directdoc.asp?DDFDocuments/t/G/TBTN25/IND414.DOCX</v>
      </c>
      <c r="P260" s="6" t="str">
        <f>HYPERLINK("https://docs.wto.org/imrd/directdoc.asp?DDFDocuments/u/G/TBTN25/IND414.DOCX", "https://docs.wto.org/imrd/directdoc.asp?DDFDocuments/u/G/TBTN25/IND414.DOCX")</f>
        <v>https://docs.wto.org/imrd/directdoc.asp?DDFDocuments/u/G/TBTN25/IND414.DOCX</v>
      </c>
      <c r="Q260" s="6" t="str">
        <f>HYPERLINK("https://docs.wto.org/imrd/directdoc.asp?DDFDocuments/v/G/TBTN25/IND414.DOCX", "https://docs.wto.org/imrd/directdoc.asp?DDFDocuments/v/G/TBTN25/IND414.DOCX")</f>
        <v>https://docs.wto.org/imrd/directdoc.asp?DDFDocuments/v/G/TBTN25/IND414.DOCX</v>
      </c>
    </row>
    <row r="261" spans="1:17" ht="150" x14ac:dyDescent="0.25">
      <c r="A261" s="8" t="s">
        <v>1022</v>
      </c>
      <c r="B261" s="6" t="s">
        <v>295</v>
      </c>
      <c r="C261" s="7">
        <v>45904</v>
      </c>
      <c r="D261" s="9" t="str">
        <f>HYPERLINK("https://www.epingalert.org/en/Search?viewData= G/TBT/N/VNM/357"," G/TBT/N/VNM/357")</f>
        <v xml:space="preserve"> G/TBT/N/VNM/357</v>
      </c>
      <c r="E261" s="8" t="s">
        <v>1020</v>
      </c>
      <c r="F261" s="8" t="s">
        <v>1021</v>
      </c>
      <c r="G261" s="8" t="s">
        <v>753</v>
      </c>
      <c r="H261" s="8" t="s">
        <v>561</v>
      </c>
      <c r="I261" s="8" t="s">
        <v>32</v>
      </c>
      <c r="J261" s="8" t="s">
        <v>21</v>
      </c>
      <c r="K261" s="6"/>
      <c r="L261" s="7">
        <v>45964</v>
      </c>
      <c r="M261" s="6" t="s">
        <v>24</v>
      </c>
      <c r="N261" s="8" t="s">
        <v>1023</v>
      </c>
      <c r="O261" s="6" t="str">
        <f>HYPERLINK("https://docs.wto.org/imrd/directdoc.asp?DDFDocuments/t/G/TBTN25/VNM357.DOCX", "https://docs.wto.org/imrd/directdoc.asp?DDFDocuments/t/G/TBTN25/VNM357.DOCX")</f>
        <v>https://docs.wto.org/imrd/directdoc.asp?DDFDocuments/t/G/TBTN25/VNM357.DOCX</v>
      </c>
      <c r="P261" s="6" t="str">
        <f>HYPERLINK("https://docs.wto.org/imrd/directdoc.asp?DDFDocuments/u/G/TBTN25/VNM357.DOCX", "https://docs.wto.org/imrd/directdoc.asp?DDFDocuments/u/G/TBTN25/VNM357.DOCX")</f>
        <v>https://docs.wto.org/imrd/directdoc.asp?DDFDocuments/u/G/TBTN25/VNM357.DOCX</v>
      </c>
      <c r="Q261" s="6" t="str">
        <f>HYPERLINK("https://docs.wto.org/imrd/directdoc.asp?DDFDocuments/v/G/TBTN25/VNM357.DOCX", "https://docs.wto.org/imrd/directdoc.asp?DDFDocuments/v/G/TBTN25/VNM357.DOCX")</f>
        <v>https://docs.wto.org/imrd/directdoc.asp?DDFDocuments/v/G/TBTN25/VNM357.DOCX</v>
      </c>
    </row>
    <row r="262" spans="1:17" ht="345" x14ac:dyDescent="0.25">
      <c r="A262" s="8" t="s">
        <v>1027</v>
      </c>
      <c r="B262" s="6" t="s">
        <v>1024</v>
      </c>
      <c r="C262" s="7">
        <v>45904</v>
      </c>
      <c r="D262" s="9" t="str">
        <f>HYPERLINK("https://www.epingalert.org/en/Search?viewData= G/TBT/N/FRA/236"," G/TBT/N/FRA/236")</f>
        <v xml:space="preserve"> G/TBT/N/FRA/236</v>
      </c>
      <c r="E262" s="8" t="s">
        <v>1025</v>
      </c>
      <c r="F262" s="8" t="s">
        <v>1026</v>
      </c>
      <c r="G262" s="8" t="s">
        <v>1028</v>
      </c>
      <c r="H262" s="8" t="s">
        <v>1029</v>
      </c>
      <c r="I262" s="8" t="s">
        <v>634</v>
      </c>
      <c r="J262" s="8" t="s">
        <v>21</v>
      </c>
      <c r="K262" s="6"/>
      <c r="L262" s="7">
        <v>45964</v>
      </c>
      <c r="M262" s="6" t="s">
        <v>24</v>
      </c>
      <c r="N262" s="8" t="s">
        <v>1030</v>
      </c>
      <c r="O262" s="6" t="str">
        <f>HYPERLINK("https://docs.wto.org/imrd/directdoc.asp?DDFDocuments/t/G/TBTN25/FRA236.DOCX", "https://docs.wto.org/imrd/directdoc.asp?DDFDocuments/t/G/TBTN25/FRA236.DOCX")</f>
        <v>https://docs.wto.org/imrd/directdoc.asp?DDFDocuments/t/G/TBTN25/FRA236.DOCX</v>
      </c>
      <c r="P262" s="6" t="str">
        <f>HYPERLINK("https://docs.wto.org/imrd/directdoc.asp?DDFDocuments/u/G/TBTN25/FRA236.DOCX", "https://docs.wto.org/imrd/directdoc.asp?DDFDocuments/u/G/TBTN25/FRA236.DOCX")</f>
        <v>https://docs.wto.org/imrd/directdoc.asp?DDFDocuments/u/G/TBTN25/FRA236.DOCX</v>
      </c>
      <c r="Q262" s="6" t="str">
        <f>HYPERLINK("https://docs.wto.org/imrd/directdoc.asp?DDFDocuments/v/G/TBTN25/FRA236.DOCX", "https://docs.wto.org/imrd/directdoc.asp?DDFDocuments/v/G/TBTN25/FRA236.DOCX")</f>
        <v>https://docs.wto.org/imrd/directdoc.asp?DDFDocuments/v/G/TBTN25/FRA236.DOCX</v>
      </c>
    </row>
    <row r="263" spans="1:17" ht="60" x14ac:dyDescent="0.25">
      <c r="A263" s="8" t="s">
        <v>833</v>
      </c>
      <c r="B263" s="6" t="s">
        <v>830</v>
      </c>
      <c r="C263" s="7">
        <v>45903</v>
      </c>
      <c r="D263" s="9" t="str">
        <f>HYPERLINK("https://www.epingalert.org/en/Search?viewData= G/TBT/N/IND/409"," G/TBT/N/IND/409")</f>
        <v xml:space="preserve"> G/TBT/N/IND/409</v>
      </c>
      <c r="E263" s="8" t="s">
        <v>1031</v>
      </c>
      <c r="F263" s="8" t="s">
        <v>1032</v>
      </c>
      <c r="G263" s="8" t="s">
        <v>834</v>
      </c>
      <c r="H263" s="8" t="s">
        <v>1033</v>
      </c>
      <c r="I263" s="8" t="s">
        <v>32</v>
      </c>
      <c r="J263" s="8" t="s">
        <v>21</v>
      </c>
      <c r="K263" s="6"/>
      <c r="L263" s="7">
        <v>45963</v>
      </c>
      <c r="M263" s="6" t="s">
        <v>24</v>
      </c>
      <c r="N263" s="8" t="s">
        <v>1034</v>
      </c>
      <c r="O263" s="6" t="str">
        <f>HYPERLINK("https://docs.wto.org/imrd/directdoc.asp?DDFDocuments/t/G/TBTN25/IND409.DOCX", "https://docs.wto.org/imrd/directdoc.asp?DDFDocuments/t/G/TBTN25/IND409.DOCX")</f>
        <v>https://docs.wto.org/imrd/directdoc.asp?DDFDocuments/t/G/TBTN25/IND409.DOCX</v>
      </c>
      <c r="P263" s="6" t="str">
        <f>HYPERLINK("https://docs.wto.org/imrd/directdoc.asp?DDFDocuments/u/G/TBTN25/IND409.DOCX", "https://docs.wto.org/imrd/directdoc.asp?DDFDocuments/u/G/TBTN25/IND409.DOCX")</f>
        <v>https://docs.wto.org/imrd/directdoc.asp?DDFDocuments/u/G/TBTN25/IND409.DOCX</v>
      </c>
      <c r="Q263" s="6" t="str">
        <f>HYPERLINK("https://docs.wto.org/imrd/directdoc.asp?DDFDocuments/v/G/TBTN25/IND409.DOCX", "https://docs.wto.org/imrd/directdoc.asp?DDFDocuments/v/G/TBTN25/IND409.DOCX")</f>
        <v>https://docs.wto.org/imrd/directdoc.asp?DDFDocuments/v/G/TBTN25/IND409.DOCX</v>
      </c>
    </row>
    <row r="264" spans="1:17" ht="45" x14ac:dyDescent="0.25">
      <c r="A264" s="8" t="s">
        <v>1037</v>
      </c>
      <c r="B264" s="6" t="s">
        <v>17</v>
      </c>
      <c r="C264" s="7">
        <v>45903</v>
      </c>
      <c r="D264" s="9" t="str">
        <f>HYPERLINK("https://www.epingalert.org/en/Search?viewData= G/TBT/N/EU/1153"," G/TBT/N/EU/1153")</f>
        <v xml:space="preserve"> G/TBT/N/EU/1153</v>
      </c>
      <c r="E264" s="8" t="s">
        <v>1035</v>
      </c>
      <c r="F264" s="8" t="s">
        <v>1036</v>
      </c>
      <c r="G264" s="8" t="s">
        <v>21</v>
      </c>
      <c r="H264" s="8" t="s">
        <v>1038</v>
      </c>
      <c r="I264" s="8" t="s">
        <v>411</v>
      </c>
      <c r="J264" s="8" t="s">
        <v>21</v>
      </c>
      <c r="K264" s="6"/>
      <c r="L264" s="7">
        <v>45963</v>
      </c>
      <c r="M264" s="6" t="s">
        <v>24</v>
      </c>
      <c r="N264" s="8" t="s">
        <v>1039</v>
      </c>
      <c r="O264" s="6" t="str">
        <f>HYPERLINK("https://docs.wto.org/imrd/directdoc.asp?DDFDocuments/t/G/TBTN25/EU1153.DOCX", "https://docs.wto.org/imrd/directdoc.asp?DDFDocuments/t/G/TBTN25/EU1153.DOCX")</f>
        <v>https://docs.wto.org/imrd/directdoc.asp?DDFDocuments/t/G/TBTN25/EU1153.DOCX</v>
      </c>
      <c r="P264" s="6" t="str">
        <f>HYPERLINK("https://docs.wto.org/imrd/directdoc.asp?DDFDocuments/u/G/TBTN25/EU1153.DOCX", "https://docs.wto.org/imrd/directdoc.asp?DDFDocuments/u/G/TBTN25/EU1153.DOCX")</f>
        <v>https://docs.wto.org/imrd/directdoc.asp?DDFDocuments/u/G/TBTN25/EU1153.DOCX</v>
      </c>
      <c r="Q264" s="6" t="str">
        <f>HYPERLINK("https://docs.wto.org/imrd/directdoc.asp?DDFDocuments/v/G/TBTN25/EU1153.DOCX", "https://docs.wto.org/imrd/directdoc.asp?DDFDocuments/v/G/TBTN25/EU1153.DOCX")</f>
        <v>https://docs.wto.org/imrd/directdoc.asp?DDFDocuments/v/G/TBTN25/EU1153.DOCX</v>
      </c>
    </row>
    <row r="265" spans="1:17" ht="90" x14ac:dyDescent="0.25">
      <c r="A265" s="8" t="s">
        <v>1042</v>
      </c>
      <c r="B265" s="6" t="s">
        <v>118</v>
      </c>
      <c r="C265" s="7">
        <v>45903</v>
      </c>
      <c r="D265" s="9" t="str">
        <f>HYPERLINK("https://www.epingalert.org/en/Search?viewData= G/TBT/N/UKR/358"," G/TBT/N/UKR/358")</f>
        <v xml:space="preserve"> G/TBT/N/UKR/358</v>
      </c>
      <c r="E265" s="8" t="s">
        <v>1040</v>
      </c>
      <c r="F265" s="8" t="s">
        <v>1041</v>
      </c>
      <c r="G265" s="8" t="s">
        <v>21</v>
      </c>
      <c r="H265" s="8" t="s">
        <v>21</v>
      </c>
      <c r="I265" s="8" t="s">
        <v>92</v>
      </c>
      <c r="J265" s="8" t="s">
        <v>530</v>
      </c>
      <c r="K265" s="6"/>
      <c r="L265" s="7">
        <v>45963</v>
      </c>
      <c r="M265" s="6" t="s">
        <v>24</v>
      </c>
      <c r="N265" s="8" t="s">
        <v>1043</v>
      </c>
      <c r="O265" s="6" t="str">
        <f>HYPERLINK("https://docs.wto.org/imrd/directdoc.asp?DDFDocuments/t/G/TBTN25/UKR358.DOCX", "https://docs.wto.org/imrd/directdoc.asp?DDFDocuments/t/G/TBTN25/UKR358.DOCX")</f>
        <v>https://docs.wto.org/imrd/directdoc.asp?DDFDocuments/t/G/TBTN25/UKR358.DOCX</v>
      </c>
      <c r="P265" s="6" t="str">
        <f>HYPERLINK("https://docs.wto.org/imrd/directdoc.asp?DDFDocuments/u/G/TBTN25/UKR358.DOCX", "https://docs.wto.org/imrd/directdoc.asp?DDFDocuments/u/G/TBTN25/UKR358.DOCX")</f>
        <v>https://docs.wto.org/imrd/directdoc.asp?DDFDocuments/u/G/TBTN25/UKR358.DOCX</v>
      </c>
      <c r="Q265" s="6" t="str">
        <f>HYPERLINK("https://docs.wto.org/imrd/directdoc.asp?DDFDocuments/v/G/TBTN25/UKR358.DOCX", "https://docs.wto.org/imrd/directdoc.asp?DDFDocuments/v/G/TBTN25/UKR358.DOCX")</f>
        <v>https://docs.wto.org/imrd/directdoc.asp?DDFDocuments/v/G/TBTN25/UKR358.DOCX</v>
      </c>
    </row>
    <row r="266" spans="1:17" ht="405" x14ac:dyDescent="0.25">
      <c r="A266" s="8" t="s">
        <v>1046</v>
      </c>
      <c r="B266" s="6" t="s">
        <v>381</v>
      </c>
      <c r="C266" s="7">
        <v>45903</v>
      </c>
      <c r="D266" s="9" t="str">
        <f>HYPERLINK("https://www.epingalert.org/en/Search?viewData= G/TBT/N/CHE/298"," G/TBT/N/CHE/298")</f>
        <v xml:space="preserve"> G/TBT/N/CHE/298</v>
      </c>
      <c r="E266" s="8" t="s">
        <v>1044</v>
      </c>
      <c r="F266" s="8" t="s">
        <v>1045</v>
      </c>
      <c r="G266" s="8" t="s">
        <v>21</v>
      </c>
      <c r="H266" s="8" t="s">
        <v>1047</v>
      </c>
      <c r="I266" s="8" t="s">
        <v>1048</v>
      </c>
      <c r="J266" s="8" t="s">
        <v>21</v>
      </c>
      <c r="K266" s="6"/>
      <c r="L266" s="7">
        <v>45963</v>
      </c>
      <c r="M266" s="6" t="s">
        <v>24</v>
      </c>
      <c r="N266" s="8" t="s">
        <v>1049</v>
      </c>
      <c r="O266" s="6" t="str">
        <f>HYPERLINK("https://docs.wto.org/imrd/directdoc.asp?DDFDocuments/t/G/TBTN25/CHE298.DOCX", "https://docs.wto.org/imrd/directdoc.asp?DDFDocuments/t/G/TBTN25/CHE298.DOCX")</f>
        <v>https://docs.wto.org/imrd/directdoc.asp?DDFDocuments/t/G/TBTN25/CHE298.DOCX</v>
      </c>
      <c r="P266" s="6" t="str">
        <f>HYPERLINK("https://docs.wto.org/imrd/directdoc.asp?DDFDocuments/u/G/TBTN25/CHE298.DOCX", "https://docs.wto.org/imrd/directdoc.asp?DDFDocuments/u/G/TBTN25/CHE298.DOCX")</f>
        <v>https://docs.wto.org/imrd/directdoc.asp?DDFDocuments/u/G/TBTN25/CHE298.DOCX</v>
      </c>
      <c r="Q266" s="6" t="str">
        <f>HYPERLINK("https://docs.wto.org/imrd/directdoc.asp?DDFDocuments/v/G/TBTN25/CHE298.DOCX", "https://docs.wto.org/imrd/directdoc.asp?DDFDocuments/v/G/TBTN25/CHE298.DOCX")</f>
        <v>https://docs.wto.org/imrd/directdoc.asp?DDFDocuments/v/G/TBTN25/CHE298.DOCX</v>
      </c>
    </row>
    <row r="267" spans="1:17" ht="240" x14ac:dyDescent="0.25">
      <c r="A267" s="8" t="s">
        <v>1052</v>
      </c>
      <c r="B267" s="6" t="s">
        <v>683</v>
      </c>
      <c r="C267" s="7">
        <v>45903</v>
      </c>
      <c r="D267" s="9" t="str">
        <f>HYPERLINK("https://www.epingalert.org/en/Search?viewData= G/TBT/N/PER/172"," G/TBT/N/PER/172")</f>
        <v xml:space="preserve"> G/TBT/N/PER/172</v>
      </c>
      <c r="E267" s="8" t="s">
        <v>1050</v>
      </c>
      <c r="F267" s="8" t="s">
        <v>1051</v>
      </c>
      <c r="G267" s="8" t="s">
        <v>1053</v>
      </c>
      <c r="H267" s="8" t="s">
        <v>1054</v>
      </c>
      <c r="I267" s="8" t="s">
        <v>40</v>
      </c>
      <c r="J267" s="8" t="s">
        <v>21</v>
      </c>
      <c r="K267" s="6"/>
      <c r="L267" s="7">
        <v>45963</v>
      </c>
      <c r="M267" s="6" t="s">
        <v>24</v>
      </c>
      <c r="N267" s="8" t="s">
        <v>1055</v>
      </c>
      <c r="O267" s="6" t="str">
        <f>HYPERLINK("https://docs.wto.org/imrd/directdoc.asp?DDFDocuments/t/G/TBTN25/PER172.DOCX", "https://docs.wto.org/imrd/directdoc.asp?DDFDocuments/t/G/TBTN25/PER172.DOCX")</f>
        <v>https://docs.wto.org/imrd/directdoc.asp?DDFDocuments/t/G/TBTN25/PER172.DOCX</v>
      </c>
      <c r="P267" s="6" t="str">
        <f>HYPERLINK("https://docs.wto.org/imrd/directdoc.asp?DDFDocuments/u/G/TBTN25/PER172.DOCX", "https://docs.wto.org/imrd/directdoc.asp?DDFDocuments/u/G/TBTN25/PER172.DOCX")</f>
        <v>https://docs.wto.org/imrd/directdoc.asp?DDFDocuments/u/G/TBTN25/PER172.DOCX</v>
      </c>
      <c r="Q267" s="6" t="str">
        <f>HYPERLINK("https://docs.wto.org/imrd/directdoc.asp?DDFDocuments/v/G/TBTN25/PER172.DOCX", "https://docs.wto.org/imrd/directdoc.asp?DDFDocuments/v/G/TBTN25/PER172.DOCX")</f>
        <v>https://docs.wto.org/imrd/directdoc.asp?DDFDocuments/v/G/TBTN25/PER172.DOCX</v>
      </c>
    </row>
    <row r="268" spans="1:17" ht="225" x14ac:dyDescent="0.25">
      <c r="A268" s="8" t="s">
        <v>1058</v>
      </c>
      <c r="B268" s="6" t="s">
        <v>118</v>
      </c>
      <c r="C268" s="7">
        <v>45902</v>
      </c>
      <c r="D268" s="9" t="str">
        <f>HYPERLINK("https://www.epingalert.org/en/Search?viewData= G/TBT/N/UKR/357"," G/TBT/N/UKR/357")</f>
        <v xml:space="preserve"> G/TBT/N/UKR/357</v>
      </c>
      <c r="E268" s="8" t="s">
        <v>1056</v>
      </c>
      <c r="F268" s="8" t="s">
        <v>1057</v>
      </c>
      <c r="G268" s="8" t="s">
        <v>21</v>
      </c>
      <c r="H268" s="8" t="s">
        <v>21</v>
      </c>
      <c r="I268" s="8" t="s">
        <v>1059</v>
      </c>
      <c r="J268" s="8" t="s">
        <v>21</v>
      </c>
      <c r="K268" s="6"/>
      <c r="L268" s="7">
        <v>45962</v>
      </c>
      <c r="M268" s="6" t="s">
        <v>24</v>
      </c>
      <c r="N268" s="8" t="s">
        <v>1060</v>
      </c>
      <c r="O268" s="6" t="str">
        <f>HYPERLINK("https://docs.wto.org/imrd/directdoc.asp?DDFDocuments/t/G/TBTN25/UKR357.DOCX", "https://docs.wto.org/imrd/directdoc.asp?DDFDocuments/t/G/TBTN25/UKR357.DOCX")</f>
        <v>https://docs.wto.org/imrd/directdoc.asp?DDFDocuments/t/G/TBTN25/UKR357.DOCX</v>
      </c>
      <c r="P268" s="6" t="str">
        <f>HYPERLINK("https://docs.wto.org/imrd/directdoc.asp?DDFDocuments/u/G/TBTN25/UKR357.DOCX", "https://docs.wto.org/imrd/directdoc.asp?DDFDocuments/u/G/TBTN25/UKR357.DOCX")</f>
        <v>https://docs.wto.org/imrd/directdoc.asp?DDFDocuments/u/G/TBTN25/UKR357.DOCX</v>
      </c>
      <c r="Q268" s="6" t="str">
        <f>HYPERLINK("https://docs.wto.org/imrd/directdoc.asp?DDFDocuments/v/G/TBTN25/UKR357.DOCX", "https://docs.wto.org/imrd/directdoc.asp?DDFDocuments/v/G/TBTN25/UKR357.DOCX")</f>
        <v>https://docs.wto.org/imrd/directdoc.asp?DDFDocuments/v/G/TBTN25/UKR357.DOCX</v>
      </c>
    </row>
    <row r="269" spans="1:17" ht="90" x14ac:dyDescent="0.25">
      <c r="A269" s="8" t="s">
        <v>1064</v>
      </c>
      <c r="B269" s="6" t="s">
        <v>1061</v>
      </c>
      <c r="C269" s="7">
        <v>45902</v>
      </c>
      <c r="D269" s="9" t="str">
        <f>HYPERLINK("https://www.epingalert.org/en/Search?viewData= G/TBT/N/DNK/142"," G/TBT/N/DNK/142")</f>
        <v xml:space="preserve"> G/TBT/N/DNK/142</v>
      </c>
      <c r="E269" s="8" t="s">
        <v>1062</v>
      </c>
      <c r="F269" s="8" t="s">
        <v>1063</v>
      </c>
      <c r="G269" s="8" t="s">
        <v>1065</v>
      </c>
      <c r="H269" s="8" t="s">
        <v>1066</v>
      </c>
      <c r="I269" s="8" t="s">
        <v>1067</v>
      </c>
      <c r="J269" s="8" t="s">
        <v>21</v>
      </c>
      <c r="K269" s="6"/>
      <c r="L269" s="7">
        <v>45962</v>
      </c>
      <c r="M269" s="6" t="s">
        <v>24</v>
      </c>
      <c r="N269" s="8" t="s">
        <v>1068</v>
      </c>
      <c r="O269" s="6" t="str">
        <f>HYPERLINK("https://docs.wto.org/imrd/directdoc.asp?DDFDocuments/t/G/TBTN25/DNK142.DOCX", "https://docs.wto.org/imrd/directdoc.asp?DDFDocuments/t/G/TBTN25/DNK142.DOCX")</f>
        <v>https://docs.wto.org/imrd/directdoc.asp?DDFDocuments/t/G/TBTN25/DNK142.DOCX</v>
      </c>
      <c r="P269" s="6" t="str">
        <f>HYPERLINK("https://docs.wto.org/imrd/directdoc.asp?DDFDocuments/u/G/TBTN25/DNK142.DOCX", "https://docs.wto.org/imrd/directdoc.asp?DDFDocuments/u/G/TBTN25/DNK142.DOCX")</f>
        <v>https://docs.wto.org/imrd/directdoc.asp?DDFDocuments/u/G/TBTN25/DNK142.DOCX</v>
      </c>
      <c r="Q269" s="6" t="str">
        <f>HYPERLINK("https://docs.wto.org/imrd/directdoc.asp?DDFDocuments/v/G/TBTN25/DNK142.DOCX", "https://docs.wto.org/imrd/directdoc.asp?DDFDocuments/v/G/TBTN25/DNK142.DOCX")</f>
        <v>https://docs.wto.org/imrd/directdoc.asp?DDFDocuments/v/G/TBTN25/DNK142.DOCX</v>
      </c>
    </row>
    <row r="270" spans="1:17" ht="75" x14ac:dyDescent="0.25">
      <c r="A270" s="8" t="s">
        <v>1071</v>
      </c>
      <c r="B270" s="6" t="s">
        <v>1061</v>
      </c>
      <c r="C270" s="7">
        <v>45902</v>
      </c>
      <c r="D270" s="9" t="str">
        <f>HYPERLINK("https://www.epingalert.org/en/Search?viewData= G/TBT/N/DNK/143"," G/TBT/N/DNK/143")</f>
        <v xml:space="preserve"> G/TBT/N/DNK/143</v>
      </c>
      <c r="E270" s="8" t="s">
        <v>1069</v>
      </c>
      <c r="F270" s="8" t="s">
        <v>1070</v>
      </c>
      <c r="G270" s="8" t="s">
        <v>1065</v>
      </c>
      <c r="H270" s="8" t="s">
        <v>1066</v>
      </c>
      <c r="I270" s="8" t="s">
        <v>1067</v>
      </c>
      <c r="J270" s="8" t="s">
        <v>21</v>
      </c>
      <c r="K270" s="6"/>
      <c r="L270" s="7">
        <v>45962</v>
      </c>
      <c r="M270" s="6" t="s">
        <v>24</v>
      </c>
      <c r="N270" s="8" t="s">
        <v>1072</v>
      </c>
      <c r="O270" s="6" t="str">
        <f>HYPERLINK("https://docs.wto.org/imrd/directdoc.asp?DDFDocuments/t/G/TBTN25/DNK143.DOCX", "https://docs.wto.org/imrd/directdoc.asp?DDFDocuments/t/G/TBTN25/DNK143.DOCX")</f>
        <v>https://docs.wto.org/imrd/directdoc.asp?DDFDocuments/t/G/TBTN25/DNK143.DOCX</v>
      </c>
      <c r="P270" s="6" t="str">
        <f>HYPERLINK("https://docs.wto.org/imrd/directdoc.asp?DDFDocuments/u/G/TBTN25/DNK143.DOCX", "https://docs.wto.org/imrd/directdoc.asp?DDFDocuments/u/G/TBTN25/DNK143.DOCX")</f>
        <v>https://docs.wto.org/imrd/directdoc.asp?DDFDocuments/u/G/TBTN25/DNK143.DOCX</v>
      </c>
      <c r="Q270" s="6" t="str">
        <f>HYPERLINK("https://docs.wto.org/imrd/directdoc.asp?DDFDocuments/v/G/TBTN25/DNK143.DOCX", "https://docs.wto.org/imrd/directdoc.asp?DDFDocuments/v/G/TBTN25/DNK143.DOCX")</f>
        <v>https://docs.wto.org/imrd/directdoc.asp?DDFDocuments/v/G/TBTN25/DNK143.DOCX</v>
      </c>
    </row>
    <row r="271" spans="1:17" ht="195" x14ac:dyDescent="0.25">
      <c r="A271" s="8" t="s">
        <v>1075</v>
      </c>
      <c r="B271" s="6" t="s">
        <v>1061</v>
      </c>
      <c r="C271" s="7">
        <v>45901</v>
      </c>
      <c r="D271" s="9" t="str">
        <f>HYPERLINK("https://www.epingalert.org/en/Search?viewData= G/TBT/N/DNK/141"," G/TBT/N/DNK/141")</f>
        <v xml:space="preserve"> G/TBT/N/DNK/141</v>
      </c>
      <c r="E271" s="8" t="s">
        <v>1073</v>
      </c>
      <c r="F271" s="8" t="s">
        <v>1074</v>
      </c>
      <c r="G271" s="8" t="s">
        <v>1076</v>
      </c>
      <c r="H271" s="8" t="s">
        <v>1077</v>
      </c>
      <c r="I271" s="8" t="s">
        <v>32</v>
      </c>
      <c r="J271" s="8" t="s">
        <v>21</v>
      </c>
      <c r="K271" s="6"/>
      <c r="L271" s="7">
        <v>45961</v>
      </c>
      <c r="M271" s="6" t="s">
        <v>24</v>
      </c>
      <c r="N271" s="8" t="s">
        <v>1078</v>
      </c>
      <c r="O271" s="6" t="str">
        <f>HYPERLINK("https://docs.wto.org/imrd/directdoc.asp?DDFDocuments/t/G/TBTN25/DNK141.DOCX", "https://docs.wto.org/imrd/directdoc.asp?DDFDocuments/t/G/TBTN25/DNK141.DOCX")</f>
        <v>https://docs.wto.org/imrd/directdoc.asp?DDFDocuments/t/G/TBTN25/DNK141.DOCX</v>
      </c>
      <c r="P271" s="6" t="str">
        <f>HYPERLINK("https://docs.wto.org/imrd/directdoc.asp?DDFDocuments/u/G/TBTN25/DNK141.DOCX", "https://docs.wto.org/imrd/directdoc.asp?DDFDocuments/u/G/TBTN25/DNK141.DOCX")</f>
        <v>https://docs.wto.org/imrd/directdoc.asp?DDFDocuments/u/G/TBTN25/DNK141.DOCX</v>
      </c>
      <c r="Q271" s="6" t="str">
        <f>HYPERLINK("https://docs.wto.org/imrd/directdoc.asp?DDFDocuments/v/G/TBTN25/DNK141.DOCX", "https://docs.wto.org/imrd/directdoc.asp?DDFDocuments/v/G/TBTN25/DNK141.DOCX")</f>
        <v>https://docs.wto.org/imrd/directdoc.asp?DDFDocuments/v/G/TBTN25/DNK141.DOCX</v>
      </c>
    </row>
    <row r="272" spans="1:17" ht="60" x14ac:dyDescent="0.25">
      <c r="A272" s="8" t="s">
        <v>1081</v>
      </c>
      <c r="B272" s="6" t="s">
        <v>467</v>
      </c>
      <c r="C272" s="7">
        <v>45901</v>
      </c>
      <c r="D272" s="9" t="str">
        <f>HYPERLINK("https://www.epingalert.org/en/Search?viewData= G/TBT/N/JOR/70"," G/TBT/N/JOR/70")</f>
        <v xml:space="preserve"> G/TBT/N/JOR/70</v>
      </c>
      <c r="E272" s="8" t="s">
        <v>1079</v>
      </c>
      <c r="F272" s="8" t="s">
        <v>1080</v>
      </c>
      <c r="G272" s="8" t="s">
        <v>21</v>
      </c>
      <c r="H272" s="8" t="s">
        <v>1082</v>
      </c>
      <c r="I272" s="8" t="s">
        <v>548</v>
      </c>
      <c r="J272" s="8" t="s">
        <v>21</v>
      </c>
      <c r="K272" s="6"/>
      <c r="L272" s="7">
        <v>45961</v>
      </c>
      <c r="M272" s="6" t="s">
        <v>24</v>
      </c>
      <c r="N272" s="8" t="s">
        <v>1083</v>
      </c>
      <c r="O272" s="6" t="str">
        <f>HYPERLINK("https://docs.wto.org/imrd/directdoc.asp?DDFDocuments/t/G/TBTN25/JOR70.DOCX", "https://docs.wto.org/imrd/directdoc.asp?DDFDocuments/t/G/TBTN25/JOR70.DOCX")</f>
        <v>https://docs.wto.org/imrd/directdoc.asp?DDFDocuments/t/G/TBTN25/JOR70.DOCX</v>
      </c>
      <c r="P272" s="6" t="str">
        <f>HYPERLINK("https://docs.wto.org/imrd/directdoc.asp?DDFDocuments/u/G/TBTN25/JOR70.DOCX", "https://docs.wto.org/imrd/directdoc.asp?DDFDocuments/u/G/TBTN25/JOR70.DOCX")</f>
        <v>https://docs.wto.org/imrd/directdoc.asp?DDFDocuments/u/G/TBTN25/JOR70.DOCX</v>
      </c>
      <c r="Q272" s="6" t="str">
        <f>HYPERLINK("https://docs.wto.org/imrd/directdoc.asp?DDFDocuments/v/G/TBTN25/JOR70.DOCX", "https://docs.wto.org/imrd/directdoc.asp?DDFDocuments/v/G/TBTN25/JOR70.DOCX")</f>
        <v>https://docs.wto.org/imrd/directdoc.asp?DDFDocuments/v/G/TBTN25/JOR70.DOCX</v>
      </c>
    </row>
    <row r="273" spans="1:17" ht="75" x14ac:dyDescent="0.25">
      <c r="A273" s="8" t="s">
        <v>1005</v>
      </c>
      <c r="B273" s="6" t="s">
        <v>830</v>
      </c>
      <c r="C273" s="7">
        <v>45901</v>
      </c>
      <c r="D273" s="9" t="str">
        <f>HYPERLINK("https://www.epingalert.org/en/Search?viewData= G/TBT/N/IND/404"," G/TBT/N/IND/404")</f>
        <v xml:space="preserve"> G/TBT/N/IND/404</v>
      </c>
      <c r="E273" s="8" t="s">
        <v>1084</v>
      </c>
      <c r="F273" s="8" t="s">
        <v>1085</v>
      </c>
      <c r="G273" s="8" t="s">
        <v>834</v>
      </c>
      <c r="H273" s="8" t="s">
        <v>1033</v>
      </c>
      <c r="I273" s="8" t="s">
        <v>32</v>
      </c>
      <c r="J273" s="8" t="s">
        <v>21</v>
      </c>
      <c r="K273" s="6"/>
      <c r="L273" s="7">
        <v>45961</v>
      </c>
      <c r="M273" s="6" t="s">
        <v>24</v>
      </c>
      <c r="N273" s="8" t="s">
        <v>1086</v>
      </c>
      <c r="O273" s="6" t="str">
        <f>HYPERLINK("https://docs.wto.org/imrd/directdoc.asp?DDFDocuments/t/G/TBTN25/IND404.DOCX", "https://docs.wto.org/imrd/directdoc.asp?DDFDocuments/t/G/TBTN25/IND404.DOCX")</f>
        <v>https://docs.wto.org/imrd/directdoc.asp?DDFDocuments/t/G/TBTN25/IND404.DOCX</v>
      </c>
      <c r="P273" s="6" t="str">
        <f>HYPERLINK("https://docs.wto.org/imrd/directdoc.asp?DDFDocuments/u/G/TBTN25/IND404.DOCX", "https://docs.wto.org/imrd/directdoc.asp?DDFDocuments/u/G/TBTN25/IND404.DOCX")</f>
        <v>https://docs.wto.org/imrd/directdoc.asp?DDFDocuments/u/G/TBTN25/IND404.DOCX</v>
      </c>
      <c r="Q273" s="6" t="str">
        <f>HYPERLINK("https://docs.wto.org/imrd/directdoc.asp?DDFDocuments/v/G/TBTN25/IND404.DOCX", "https://docs.wto.org/imrd/directdoc.asp?DDFDocuments/v/G/TBTN25/IND404.DOCX")</f>
        <v>https://docs.wto.org/imrd/directdoc.asp?DDFDocuments/v/G/TBTN25/IND404.DOCX</v>
      </c>
    </row>
    <row r="274" spans="1:17" ht="45" x14ac:dyDescent="0.25">
      <c r="A274" s="8" t="s">
        <v>1089</v>
      </c>
      <c r="B274" s="6" t="s">
        <v>26</v>
      </c>
      <c r="C274" s="7">
        <v>45901</v>
      </c>
      <c r="D274" s="9" t="str">
        <f>HYPERLINK("https://www.epingalert.org/en/Search?viewData= G/TBT/N/JPN/878"," G/TBT/N/JPN/878")</f>
        <v xml:space="preserve"> G/TBT/N/JPN/878</v>
      </c>
      <c r="E274" s="8" t="s">
        <v>1087</v>
      </c>
      <c r="F274" s="8" t="s">
        <v>1088</v>
      </c>
      <c r="G274" s="8" t="s">
        <v>21</v>
      </c>
      <c r="H274" s="8" t="s">
        <v>199</v>
      </c>
      <c r="I274" s="8" t="s">
        <v>32</v>
      </c>
      <c r="J274" s="8" t="s">
        <v>21</v>
      </c>
      <c r="K274" s="6"/>
      <c r="L274" s="7">
        <v>45961</v>
      </c>
      <c r="M274" s="6" t="s">
        <v>24</v>
      </c>
      <c r="N274" s="8" t="s">
        <v>1090</v>
      </c>
      <c r="O274" s="6" t="str">
        <f>HYPERLINK("https://docs.wto.org/imrd/directdoc.asp?DDFDocuments/t/G/TBTN25/JPN878.DOCX", "https://docs.wto.org/imrd/directdoc.asp?DDFDocuments/t/G/TBTN25/JPN878.DOCX")</f>
        <v>https://docs.wto.org/imrd/directdoc.asp?DDFDocuments/t/G/TBTN25/JPN878.DOCX</v>
      </c>
      <c r="P274" s="6" t="str">
        <f>HYPERLINK("https://docs.wto.org/imrd/directdoc.asp?DDFDocuments/u/G/TBTN25/JPN878.DOCX", "https://docs.wto.org/imrd/directdoc.asp?DDFDocuments/u/G/TBTN25/JPN878.DOCX")</f>
        <v>https://docs.wto.org/imrd/directdoc.asp?DDFDocuments/u/G/TBTN25/JPN878.DOCX</v>
      </c>
      <c r="Q274" s="6" t="str">
        <f>HYPERLINK("https://docs.wto.org/imrd/directdoc.asp?DDFDocuments/v/G/TBTN25/JPN878.DOCX", "https://docs.wto.org/imrd/directdoc.asp?DDFDocuments/v/G/TBTN25/JPN878.DOCX")</f>
        <v>https://docs.wto.org/imrd/directdoc.asp?DDFDocuments/v/G/TBTN25/JPN878.DOCX</v>
      </c>
    </row>
    <row r="275" spans="1:17" ht="45" x14ac:dyDescent="0.25">
      <c r="A275" s="8" t="s">
        <v>1093</v>
      </c>
      <c r="B275" s="6" t="s">
        <v>26</v>
      </c>
      <c r="C275" s="7">
        <v>45901</v>
      </c>
      <c r="D275" s="9" t="str">
        <f>HYPERLINK("https://www.epingalert.org/en/Search?viewData= G/TBT/N/JPN/877"," G/TBT/N/JPN/877")</f>
        <v xml:space="preserve"> G/TBT/N/JPN/877</v>
      </c>
      <c r="E275" s="8" t="s">
        <v>1091</v>
      </c>
      <c r="F275" s="8" t="s">
        <v>1092</v>
      </c>
      <c r="G275" s="8" t="s">
        <v>38</v>
      </c>
      <c r="H275" s="8" t="s">
        <v>529</v>
      </c>
      <c r="I275" s="8" t="s">
        <v>32</v>
      </c>
      <c r="J275" s="8" t="s">
        <v>530</v>
      </c>
      <c r="K275" s="6"/>
      <c r="L275" s="7" t="s">
        <v>21</v>
      </c>
      <c r="M275" s="6" t="s">
        <v>24</v>
      </c>
      <c r="N275" s="8" t="s">
        <v>1094</v>
      </c>
      <c r="O275" s="6" t="str">
        <f>HYPERLINK("https://docs.wto.org/imrd/directdoc.asp?DDFDocuments/t/G/TBTN25/JPN877.DOCX", "https://docs.wto.org/imrd/directdoc.asp?DDFDocuments/t/G/TBTN25/JPN877.DOCX")</f>
        <v>https://docs.wto.org/imrd/directdoc.asp?DDFDocuments/t/G/TBTN25/JPN877.DOCX</v>
      </c>
      <c r="P275" s="6" t="str">
        <f>HYPERLINK("https://docs.wto.org/imrd/directdoc.asp?DDFDocuments/u/G/TBTN25/JPN877.DOCX", "https://docs.wto.org/imrd/directdoc.asp?DDFDocuments/u/G/TBTN25/JPN877.DOCX")</f>
        <v>https://docs.wto.org/imrd/directdoc.asp?DDFDocuments/u/G/TBTN25/JPN877.DOCX</v>
      </c>
      <c r="Q275" s="6" t="str">
        <f>HYPERLINK("https://docs.wto.org/imrd/directdoc.asp?DDFDocuments/v/G/TBTN25/JPN877.DOCX", "https://docs.wto.org/imrd/directdoc.asp?DDFDocuments/v/G/TBTN25/JPN877.DOCX")</f>
        <v>https://docs.wto.org/imrd/directdoc.asp?DDFDocuments/v/G/TBTN25/JPN877.DOCX</v>
      </c>
    </row>
    <row r="276" spans="1:17" ht="45" x14ac:dyDescent="0.25">
      <c r="A276" s="8" t="s">
        <v>1013</v>
      </c>
      <c r="B276" s="6" t="s">
        <v>830</v>
      </c>
      <c r="C276" s="7">
        <v>45901</v>
      </c>
      <c r="D276" s="9" t="str">
        <f>HYPERLINK("https://www.epingalert.org/en/Search?viewData= G/TBT/N/IND/407"," G/TBT/N/IND/407")</f>
        <v xml:space="preserve"> G/TBT/N/IND/407</v>
      </c>
      <c r="E276" s="8" t="s">
        <v>1095</v>
      </c>
      <c r="F276" s="8" t="s">
        <v>1096</v>
      </c>
      <c r="G276" s="8" t="s">
        <v>1014</v>
      </c>
      <c r="H276" s="8" t="s">
        <v>1015</v>
      </c>
      <c r="I276" s="8" t="s">
        <v>32</v>
      </c>
      <c r="J276" s="8" t="s">
        <v>21</v>
      </c>
      <c r="K276" s="6"/>
      <c r="L276" s="7">
        <v>45961</v>
      </c>
      <c r="M276" s="6" t="s">
        <v>24</v>
      </c>
      <c r="N276" s="8" t="s">
        <v>1097</v>
      </c>
      <c r="O276" s="6" t="str">
        <f>HYPERLINK("https://docs.wto.org/imrd/directdoc.asp?DDFDocuments/t/G/TBTN25/IND407.DOCX", "https://docs.wto.org/imrd/directdoc.asp?DDFDocuments/t/G/TBTN25/IND407.DOCX")</f>
        <v>https://docs.wto.org/imrd/directdoc.asp?DDFDocuments/t/G/TBTN25/IND407.DOCX</v>
      </c>
      <c r="P276" s="6" t="str">
        <f>HYPERLINK("https://docs.wto.org/imrd/directdoc.asp?DDFDocuments/u/G/TBTN25/IND407.DOCX", "https://docs.wto.org/imrd/directdoc.asp?DDFDocuments/u/G/TBTN25/IND407.DOCX")</f>
        <v>https://docs.wto.org/imrd/directdoc.asp?DDFDocuments/u/G/TBTN25/IND407.DOCX</v>
      </c>
      <c r="Q276" s="6" t="str">
        <f>HYPERLINK("https://docs.wto.org/imrd/directdoc.asp?DDFDocuments/v/G/TBTN25/IND407.DOCX", "https://docs.wto.org/imrd/directdoc.asp?DDFDocuments/v/G/TBTN25/IND407.DOCX")</f>
        <v>https://docs.wto.org/imrd/directdoc.asp?DDFDocuments/v/G/TBTN25/IND407.DOCX</v>
      </c>
    </row>
    <row r="277" spans="1:17" ht="75" x14ac:dyDescent="0.25">
      <c r="A277" s="8" t="s">
        <v>1101</v>
      </c>
      <c r="B277" s="6" t="s">
        <v>1098</v>
      </c>
      <c r="C277" s="7">
        <v>45901</v>
      </c>
      <c r="D277" s="9" t="str">
        <f>HYPERLINK("https://www.epingalert.org/en/Search?viewData= G/TBT/N/RUS/175"," G/TBT/N/RUS/175")</f>
        <v xml:space="preserve"> G/TBT/N/RUS/175</v>
      </c>
      <c r="E277" s="8" t="s">
        <v>1099</v>
      </c>
      <c r="F277" s="8" t="s">
        <v>1100</v>
      </c>
      <c r="G277" s="8" t="s">
        <v>21</v>
      </c>
      <c r="H277" s="8" t="s">
        <v>529</v>
      </c>
      <c r="I277" s="8" t="s">
        <v>208</v>
      </c>
      <c r="J277" s="8" t="s">
        <v>21</v>
      </c>
      <c r="K277" s="6"/>
      <c r="L277" s="7">
        <v>45913</v>
      </c>
      <c r="M277" s="6" t="s">
        <v>24</v>
      </c>
      <c r="N277" s="8" t="s">
        <v>1102</v>
      </c>
      <c r="O277" s="6" t="str">
        <f>HYPERLINK("https://docs.wto.org/imrd/directdoc.asp?DDFDocuments/t/G/TBTN25/RUS175.DOCX", "https://docs.wto.org/imrd/directdoc.asp?DDFDocuments/t/G/TBTN25/RUS175.DOCX")</f>
        <v>https://docs.wto.org/imrd/directdoc.asp?DDFDocuments/t/G/TBTN25/RUS175.DOCX</v>
      </c>
      <c r="P277" s="6" t="str">
        <f>HYPERLINK("https://docs.wto.org/imrd/directdoc.asp?DDFDocuments/u/G/TBTN25/RUS175.DOCX", "https://docs.wto.org/imrd/directdoc.asp?DDFDocuments/u/G/TBTN25/RUS175.DOCX")</f>
        <v>https://docs.wto.org/imrd/directdoc.asp?DDFDocuments/u/G/TBTN25/RUS175.DOCX</v>
      </c>
      <c r="Q277" s="6" t="str">
        <f>HYPERLINK("https://docs.wto.org/imrd/directdoc.asp?DDFDocuments/v/G/TBTN25/RUS175.DOCX", "https://docs.wto.org/imrd/directdoc.asp?DDFDocuments/v/G/TBTN25/RUS175.DOCX")</f>
        <v>https://docs.wto.org/imrd/directdoc.asp?DDFDocuments/v/G/TBTN25/RUS175.DOCX</v>
      </c>
    </row>
    <row r="278" spans="1:17" ht="30" x14ac:dyDescent="0.25">
      <c r="A278" s="8" t="s">
        <v>1081</v>
      </c>
      <c r="B278" s="6" t="s">
        <v>467</v>
      </c>
      <c r="C278" s="7">
        <v>45901</v>
      </c>
      <c r="D278" s="9" t="str">
        <f>HYPERLINK("https://www.epingalert.org/en/Search?viewData= G/TBT/N/JOR/71"," G/TBT/N/JOR/71")</f>
        <v xml:space="preserve"> G/TBT/N/JOR/71</v>
      </c>
      <c r="E278" s="8" t="s">
        <v>1103</v>
      </c>
      <c r="F278" s="8" t="s">
        <v>1104</v>
      </c>
      <c r="G278" s="8" t="s">
        <v>21</v>
      </c>
      <c r="H278" s="8" t="s">
        <v>1082</v>
      </c>
      <c r="I278" s="8" t="s">
        <v>548</v>
      </c>
      <c r="J278" s="8" t="s">
        <v>21</v>
      </c>
      <c r="K278" s="6"/>
      <c r="L278" s="7">
        <v>45961</v>
      </c>
      <c r="M278" s="6" t="s">
        <v>24</v>
      </c>
      <c r="N278" s="8" t="s">
        <v>1105</v>
      </c>
      <c r="O278" s="6" t="str">
        <f>HYPERLINK("https://docs.wto.org/imrd/directdoc.asp?DDFDocuments/t/G/TBTN25/JOR71.DOCX", "https://docs.wto.org/imrd/directdoc.asp?DDFDocuments/t/G/TBTN25/JOR71.DOCX")</f>
        <v>https://docs.wto.org/imrd/directdoc.asp?DDFDocuments/t/G/TBTN25/JOR71.DOCX</v>
      </c>
      <c r="P278" s="6" t="str">
        <f>HYPERLINK("https://docs.wto.org/imrd/directdoc.asp?DDFDocuments/u/G/TBTN25/JOR71.DOCX", "https://docs.wto.org/imrd/directdoc.asp?DDFDocuments/u/G/TBTN25/JOR71.DOCX")</f>
        <v>https://docs.wto.org/imrd/directdoc.asp?DDFDocuments/u/G/TBTN25/JOR71.DOCX</v>
      </c>
      <c r="Q278" s="6" t="str">
        <f>HYPERLINK("https://docs.wto.org/imrd/directdoc.asp?DDFDocuments/v/G/TBTN25/JOR71.DOCX", "https://docs.wto.org/imrd/directdoc.asp?DDFDocuments/v/G/TBTN25/JOR71.DOCX")</f>
        <v>https://docs.wto.org/imrd/directdoc.asp?DDFDocuments/v/G/TBTN25/JOR71.DOCX</v>
      </c>
    </row>
    <row r="279" spans="1:17" ht="30" x14ac:dyDescent="0.25">
      <c r="A279" s="8" t="s">
        <v>1013</v>
      </c>
      <c r="B279" s="6" t="s">
        <v>830</v>
      </c>
      <c r="C279" s="7">
        <v>45901</v>
      </c>
      <c r="D279" s="9" t="str">
        <f>HYPERLINK("https://www.epingalert.org/en/Search?viewData= G/TBT/N/IND/406"," G/TBT/N/IND/406")</f>
        <v xml:space="preserve"> G/TBT/N/IND/406</v>
      </c>
      <c r="E279" s="8" t="s">
        <v>1106</v>
      </c>
      <c r="F279" s="8" t="s">
        <v>1107</v>
      </c>
      <c r="G279" s="8" t="s">
        <v>1014</v>
      </c>
      <c r="H279" s="8" t="s">
        <v>1015</v>
      </c>
      <c r="I279" s="8" t="s">
        <v>32</v>
      </c>
      <c r="J279" s="8" t="s">
        <v>21</v>
      </c>
      <c r="K279" s="6"/>
      <c r="L279" s="7">
        <v>45961</v>
      </c>
      <c r="M279" s="6" t="s">
        <v>24</v>
      </c>
      <c r="N279" s="8" t="s">
        <v>1108</v>
      </c>
      <c r="O279" s="6" t="str">
        <f>HYPERLINK("https://docs.wto.org/imrd/directdoc.asp?DDFDocuments/t/G/TBTN25/IND406.DOCX", "https://docs.wto.org/imrd/directdoc.asp?DDFDocuments/t/G/TBTN25/IND406.DOCX")</f>
        <v>https://docs.wto.org/imrd/directdoc.asp?DDFDocuments/t/G/TBTN25/IND406.DOCX</v>
      </c>
      <c r="P279" s="6" t="str">
        <f>HYPERLINK("https://docs.wto.org/imrd/directdoc.asp?DDFDocuments/u/G/TBTN25/IND406.DOCX", "https://docs.wto.org/imrd/directdoc.asp?DDFDocuments/u/G/TBTN25/IND406.DOCX")</f>
        <v>https://docs.wto.org/imrd/directdoc.asp?DDFDocuments/u/G/TBTN25/IND406.DOCX</v>
      </c>
      <c r="Q279" s="6" t="str">
        <f>HYPERLINK("https://docs.wto.org/imrd/directdoc.asp?DDFDocuments/v/G/TBTN25/IND406.DOCX", "https://docs.wto.org/imrd/directdoc.asp?DDFDocuments/v/G/TBTN25/IND406.DOCX")</f>
        <v>https://docs.wto.org/imrd/directdoc.asp?DDFDocuments/v/G/TBTN25/IND406.DOCX</v>
      </c>
    </row>
    <row r="280" spans="1:17" ht="60" x14ac:dyDescent="0.25">
      <c r="A280" s="8" t="s">
        <v>1005</v>
      </c>
      <c r="B280" s="6" t="s">
        <v>830</v>
      </c>
      <c r="C280" s="7">
        <v>45901</v>
      </c>
      <c r="D280" s="9" t="str">
        <f>HYPERLINK("https://www.epingalert.org/en/Search?viewData= G/TBT/N/IND/408"," G/TBT/N/IND/408")</f>
        <v xml:space="preserve"> G/TBT/N/IND/408</v>
      </c>
      <c r="E280" s="8" t="s">
        <v>1109</v>
      </c>
      <c r="F280" s="8" t="s">
        <v>1110</v>
      </c>
      <c r="G280" s="8" t="s">
        <v>834</v>
      </c>
      <c r="H280" s="8" t="s">
        <v>1033</v>
      </c>
      <c r="I280" s="8" t="s">
        <v>32</v>
      </c>
      <c r="J280" s="8" t="s">
        <v>21</v>
      </c>
      <c r="K280" s="6"/>
      <c r="L280" s="7">
        <v>45961</v>
      </c>
      <c r="M280" s="6" t="s">
        <v>24</v>
      </c>
      <c r="N280" s="8" t="s">
        <v>1111</v>
      </c>
      <c r="O280" s="6" t="str">
        <f>HYPERLINK("https://docs.wto.org/imrd/directdoc.asp?DDFDocuments/t/G/TBTN25/IND408.DOCX", "https://docs.wto.org/imrd/directdoc.asp?DDFDocuments/t/G/TBTN25/IND408.DOCX")</f>
        <v>https://docs.wto.org/imrd/directdoc.asp?DDFDocuments/t/G/TBTN25/IND408.DOCX</v>
      </c>
      <c r="P280" s="6" t="str">
        <f>HYPERLINK("https://docs.wto.org/imrd/directdoc.asp?DDFDocuments/u/G/TBTN25/IND408.DOCX", "https://docs.wto.org/imrd/directdoc.asp?DDFDocuments/u/G/TBTN25/IND408.DOCX")</f>
        <v>https://docs.wto.org/imrd/directdoc.asp?DDFDocuments/u/G/TBTN25/IND408.DOCX</v>
      </c>
      <c r="Q280" s="6" t="str">
        <f>HYPERLINK("https://docs.wto.org/imrd/directdoc.asp?DDFDocuments/v/G/TBTN25/IND408.DOCX", "https://docs.wto.org/imrd/directdoc.asp?DDFDocuments/v/G/TBTN25/IND408.DOCX")</f>
        <v>https://docs.wto.org/imrd/directdoc.asp?DDFDocuments/v/G/TBTN25/IND408.DOCX</v>
      </c>
    </row>
    <row r="281" spans="1:17" ht="90" x14ac:dyDescent="0.25">
      <c r="A281" s="8" t="s">
        <v>1005</v>
      </c>
      <c r="B281" s="6" t="s">
        <v>830</v>
      </c>
      <c r="C281" s="7">
        <v>45901</v>
      </c>
      <c r="D281" s="9" t="str">
        <f>HYPERLINK("https://www.epingalert.org/en/Search?viewData= G/TBT/N/IND/405"," G/TBT/N/IND/405")</f>
        <v xml:space="preserve"> G/TBT/N/IND/405</v>
      </c>
      <c r="E281" s="8" t="s">
        <v>1112</v>
      </c>
      <c r="F281" s="8" t="s">
        <v>1113</v>
      </c>
      <c r="G281" s="8" t="s">
        <v>834</v>
      </c>
      <c r="H281" s="8" t="s">
        <v>1033</v>
      </c>
      <c r="I281" s="8" t="s">
        <v>32</v>
      </c>
      <c r="J281" s="8" t="s">
        <v>21</v>
      </c>
      <c r="K281" s="6"/>
      <c r="L281" s="7">
        <v>45961</v>
      </c>
      <c r="M281" s="6" t="s">
        <v>24</v>
      </c>
      <c r="N281" s="8" t="s">
        <v>1114</v>
      </c>
      <c r="O281" s="6" t="str">
        <f>HYPERLINK("https://docs.wto.org/imrd/directdoc.asp?DDFDocuments/t/G/TBTN25/IND405.DOCX", "https://docs.wto.org/imrd/directdoc.asp?DDFDocuments/t/G/TBTN25/IND405.DOCX")</f>
        <v>https://docs.wto.org/imrd/directdoc.asp?DDFDocuments/t/G/TBTN25/IND405.DOCX</v>
      </c>
      <c r="P281" s="6" t="str">
        <f>HYPERLINK("https://docs.wto.org/imrd/directdoc.asp?DDFDocuments/u/G/TBTN25/IND405.DOCX", "https://docs.wto.org/imrd/directdoc.asp?DDFDocuments/u/G/TBTN25/IND405.DOCX")</f>
        <v>https://docs.wto.org/imrd/directdoc.asp?DDFDocuments/u/G/TBTN25/IND405.DOCX</v>
      </c>
      <c r="Q281" s="6" t="str">
        <f>HYPERLINK("https://docs.wto.org/imrd/directdoc.asp?DDFDocuments/v/G/TBTN25/IND405.DOCX", "https://docs.wto.org/imrd/directdoc.asp?DDFDocuments/v/G/TBTN25/IND405.DOCX")</f>
        <v>https://docs.wto.org/imrd/directdoc.asp?DDFDocuments/v/G/TBTN25/IND405.DOCX</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Notifications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Agnete Debell</dc:creator>
  <cp:lastModifiedBy>Agnete Debell</cp:lastModifiedBy>
  <dcterms:created xsi:type="dcterms:W3CDTF">2025-10-07T07:16:05Z</dcterms:created>
  <dcterms:modified xsi:type="dcterms:W3CDTF">2025-10-07T07:16:48Z</dcterms:modified>
</cp:coreProperties>
</file>