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3DC78355-55C0-485A-A7FB-8F44C16AABC3}" xr6:coauthVersionLast="47" xr6:coauthVersionMax="47" xr10:uidLastSave="{00000000-0000-0000-0000-000000000000}"/>
  <bookViews>
    <workbookView xWindow="-120" yWindow="-120" windowWidth="29040" windowHeight="1584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1" i="1" l="1"/>
  <c r="P231" i="1"/>
  <c r="C231" i="1"/>
  <c r="Q136" i="1"/>
  <c r="P136" i="1"/>
  <c r="C136" i="1"/>
  <c r="P65" i="1"/>
  <c r="C65" i="1"/>
  <c r="P167" i="1"/>
  <c r="C167" i="1"/>
  <c r="P148" i="1"/>
  <c r="C148" i="1"/>
  <c r="P140" i="1"/>
  <c r="C140" i="1"/>
  <c r="P4" i="1"/>
  <c r="C4" i="1"/>
  <c r="R226" i="1"/>
  <c r="P226" i="1"/>
  <c r="C226" i="1"/>
  <c r="R2" i="1"/>
  <c r="Q2" i="1"/>
  <c r="P2" i="1"/>
  <c r="C2" i="1"/>
  <c r="R134" i="1"/>
  <c r="P134" i="1"/>
  <c r="C134" i="1"/>
  <c r="R132" i="1"/>
  <c r="P132" i="1"/>
  <c r="C132" i="1"/>
  <c r="R131" i="1"/>
  <c r="P131" i="1"/>
  <c r="C131" i="1"/>
  <c r="P187" i="1"/>
  <c r="C187" i="1"/>
  <c r="R47" i="1"/>
  <c r="P47" i="1"/>
  <c r="C47" i="1"/>
  <c r="P86" i="1"/>
  <c r="C86" i="1"/>
  <c r="R81" i="1"/>
  <c r="Q81" i="1"/>
  <c r="P81" i="1"/>
  <c r="C81" i="1"/>
  <c r="R133" i="1"/>
  <c r="Q133" i="1"/>
  <c r="P133" i="1"/>
  <c r="C133" i="1"/>
  <c r="P82" i="1"/>
  <c r="C82" i="1"/>
  <c r="P130" i="1"/>
  <c r="C130" i="1"/>
  <c r="P36" i="1"/>
  <c r="C36" i="1"/>
  <c r="P60" i="1"/>
  <c r="C60" i="1"/>
  <c r="P88" i="1"/>
  <c r="C88" i="1"/>
  <c r="P46" i="1"/>
  <c r="C46" i="1"/>
  <c r="P129" i="1"/>
  <c r="C129" i="1"/>
  <c r="P85" i="1"/>
  <c r="C85" i="1"/>
  <c r="P45" i="1"/>
  <c r="C45" i="1"/>
  <c r="P38" i="1"/>
  <c r="C38" i="1"/>
  <c r="P54" i="1"/>
  <c r="C54" i="1"/>
  <c r="P128" i="1"/>
  <c r="C128" i="1"/>
  <c r="P50" i="1"/>
  <c r="C50" i="1"/>
  <c r="P191" i="1"/>
  <c r="C191" i="1"/>
  <c r="P37" i="1"/>
  <c r="C37" i="1"/>
  <c r="P92" i="1"/>
  <c r="C92" i="1"/>
  <c r="P190" i="1"/>
  <c r="C190" i="1"/>
  <c r="P41" i="1"/>
  <c r="C41" i="1"/>
  <c r="Q94" i="1"/>
  <c r="P94" i="1"/>
  <c r="C94" i="1"/>
  <c r="P40" i="1"/>
  <c r="C40" i="1"/>
  <c r="Q220" i="1"/>
  <c r="P220" i="1"/>
  <c r="C220" i="1"/>
  <c r="P189" i="1"/>
  <c r="C189" i="1"/>
  <c r="R127" i="1"/>
  <c r="Q127" i="1"/>
  <c r="P127" i="1"/>
  <c r="C127" i="1"/>
  <c r="P62" i="1"/>
  <c r="C62" i="1"/>
  <c r="P223" i="1"/>
  <c r="C223" i="1"/>
  <c r="P222" i="1"/>
  <c r="C222" i="1"/>
  <c r="R126" i="1"/>
  <c r="Q126" i="1"/>
  <c r="P126" i="1"/>
  <c r="C126" i="1"/>
  <c r="P44" i="1"/>
  <c r="C44" i="1"/>
  <c r="R202" i="1"/>
  <c r="Q202" i="1"/>
  <c r="P202" i="1"/>
  <c r="C202" i="1"/>
  <c r="P221" i="1"/>
  <c r="C221" i="1"/>
  <c r="P59" i="1"/>
  <c r="C59" i="1"/>
  <c r="Q125" i="1"/>
  <c r="P125" i="1"/>
  <c r="C125" i="1"/>
  <c r="P150" i="1"/>
  <c r="C150" i="1"/>
  <c r="P216" i="1"/>
  <c r="C216" i="1"/>
  <c r="P215" i="1"/>
  <c r="C215" i="1"/>
  <c r="P64" i="1"/>
  <c r="C64" i="1"/>
  <c r="P161" i="1"/>
  <c r="C161" i="1"/>
  <c r="P103" i="1"/>
  <c r="C103" i="1"/>
  <c r="P214" i="1"/>
  <c r="C214" i="1"/>
  <c r="P145" i="1"/>
  <c r="C145" i="1"/>
  <c r="P63" i="1"/>
  <c r="C63" i="1"/>
  <c r="P33" i="1"/>
  <c r="C33" i="1"/>
  <c r="P160" i="1"/>
  <c r="C160" i="1"/>
  <c r="R27" i="1"/>
  <c r="Q27" i="1"/>
  <c r="P27" i="1"/>
  <c r="C27" i="1"/>
  <c r="R181" i="1"/>
  <c r="Q181" i="1"/>
  <c r="P181" i="1"/>
  <c r="C181" i="1"/>
  <c r="P159" i="1"/>
  <c r="C159" i="1"/>
  <c r="P213" i="1"/>
  <c r="C213" i="1"/>
  <c r="P32" i="1"/>
  <c r="C32" i="1"/>
  <c r="P158" i="1"/>
  <c r="C158" i="1"/>
  <c r="P212" i="1"/>
  <c r="C212" i="1"/>
  <c r="P211" i="1"/>
  <c r="C211" i="1"/>
  <c r="P31" i="1"/>
  <c r="C31" i="1"/>
  <c r="R253" i="1"/>
  <c r="Q253" i="1"/>
  <c r="P253" i="1"/>
  <c r="C253" i="1"/>
  <c r="P30" i="1"/>
  <c r="C30" i="1"/>
  <c r="P157" i="1"/>
  <c r="C157" i="1"/>
  <c r="R205" i="1"/>
  <c r="Q205" i="1"/>
  <c r="P205" i="1"/>
  <c r="C205" i="1"/>
  <c r="P210" i="1"/>
  <c r="C210" i="1"/>
  <c r="R204" i="1"/>
  <c r="Q204" i="1"/>
  <c r="P204" i="1"/>
  <c r="C204" i="1"/>
  <c r="P188" i="1"/>
  <c r="C188" i="1"/>
  <c r="P68" i="1"/>
  <c r="C68" i="1"/>
  <c r="R207" i="1"/>
  <c r="Q207" i="1"/>
  <c r="P207" i="1"/>
  <c r="C207" i="1"/>
  <c r="R66" i="1"/>
  <c r="Q66" i="1"/>
  <c r="P66" i="1"/>
  <c r="C66" i="1"/>
  <c r="R139" i="1"/>
  <c r="Q139" i="1"/>
  <c r="P139" i="1"/>
  <c r="C139" i="1"/>
  <c r="R209" i="1"/>
  <c r="Q209" i="1"/>
  <c r="P209" i="1"/>
  <c r="C209" i="1"/>
  <c r="Q95" i="1"/>
  <c r="P95" i="1"/>
  <c r="C95" i="1"/>
  <c r="P244" i="1"/>
  <c r="C244" i="1"/>
  <c r="R156" i="1"/>
  <c r="Q156" i="1"/>
  <c r="P156" i="1"/>
  <c r="C156" i="1"/>
  <c r="P245" i="1"/>
  <c r="C245" i="1"/>
  <c r="P149" i="1"/>
  <c r="C149" i="1"/>
  <c r="P77" i="1"/>
  <c r="C77" i="1"/>
  <c r="P147" i="1"/>
  <c r="C147" i="1"/>
  <c r="R67" i="1"/>
  <c r="Q67" i="1"/>
  <c r="P67" i="1"/>
  <c r="C67" i="1"/>
  <c r="Q101" i="1"/>
  <c r="P101" i="1"/>
  <c r="C101" i="1"/>
  <c r="P146" i="1"/>
  <c r="C146" i="1"/>
  <c r="P243" i="1"/>
  <c r="C243" i="1"/>
  <c r="P242" i="1"/>
  <c r="C242" i="1"/>
  <c r="P250" i="1"/>
  <c r="C250" i="1"/>
  <c r="P192" i="1"/>
  <c r="C192" i="1"/>
  <c r="P251" i="1"/>
  <c r="C251" i="1"/>
  <c r="R97" i="1"/>
  <c r="Q97" i="1"/>
  <c r="P97" i="1"/>
  <c r="C97" i="1"/>
  <c r="R76" i="1"/>
  <c r="Q76" i="1"/>
  <c r="P76" i="1"/>
  <c r="C76" i="1"/>
  <c r="P246" i="1"/>
  <c r="C246" i="1"/>
  <c r="P144" i="1"/>
  <c r="C144" i="1"/>
  <c r="P184" i="1"/>
  <c r="C184" i="1"/>
  <c r="P143" i="1"/>
  <c r="C143" i="1"/>
  <c r="R75" i="1"/>
  <c r="Q75" i="1"/>
  <c r="P75" i="1"/>
  <c r="C75" i="1"/>
  <c r="R96" i="1"/>
  <c r="Q96" i="1"/>
  <c r="P96" i="1"/>
  <c r="C96" i="1"/>
  <c r="P179" i="1"/>
  <c r="C179" i="1"/>
  <c r="Q100" i="1"/>
  <c r="P100" i="1"/>
  <c r="C100" i="1"/>
  <c r="P114" i="1"/>
  <c r="C114" i="1"/>
  <c r="R154" i="1"/>
  <c r="Q154" i="1"/>
  <c r="P154" i="1"/>
  <c r="C154" i="1"/>
  <c r="R197" i="1"/>
  <c r="Q197" i="1"/>
  <c r="P197" i="1"/>
  <c r="C197" i="1"/>
  <c r="P196" i="1"/>
  <c r="C196" i="1"/>
  <c r="P153" i="1"/>
  <c r="C153" i="1"/>
  <c r="P73" i="1"/>
  <c r="C73" i="1"/>
  <c r="P72" i="1"/>
  <c r="C72" i="1"/>
  <c r="P113" i="1"/>
  <c r="C113" i="1"/>
  <c r="P195" i="1"/>
  <c r="C195" i="1"/>
  <c r="P112" i="1"/>
  <c r="C112" i="1"/>
  <c r="R111" i="1"/>
  <c r="Q111" i="1"/>
  <c r="P111" i="1"/>
  <c r="C111" i="1"/>
  <c r="R152" i="1"/>
  <c r="Q152" i="1"/>
  <c r="P152" i="1"/>
  <c r="C152" i="1"/>
  <c r="R194" i="1"/>
  <c r="Q194" i="1"/>
  <c r="P194" i="1"/>
  <c r="C194" i="1"/>
  <c r="R193" i="1"/>
  <c r="Q193" i="1"/>
  <c r="P193" i="1"/>
  <c r="C193" i="1"/>
  <c r="P171" i="1"/>
  <c r="C171" i="1"/>
  <c r="P71" i="1"/>
  <c r="C71" i="1"/>
  <c r="P70" i="1"/>
  <c r="C70" i="1"/>
  <c r="R110" i="1"/>
  <c r="Q110" i="1"/>
  <c r="P110" i="1"/>
  <c r="C110" i="1"/>
  <c r="P109" i="1"/>
  <c r="C109" i="1"/>
  <c r="P170" i="1"/>
  <c r="C170" i="1"/>
  <c r="P247" i="1"/>
  <c r="C247" i="1"/>
  <c r="R26" i="1"/>
  <c r="Q26" i="1"/>
  <c r="P26" i="1"/>
  <c r="C26" i="1"/>
  <c r="P25" i="1"/>
  <c r="C25" i="1"/>
  <c r="P24" i="1"/>
  <c r="C24" i="1"/>
  <c r="R23" i="1"/>
  <c r="Q23" i="1"/>
  <c r="P23" i="1"/>
  <c r="C23" i="1"/>
  <c r="P22" i="1"/>
  <c r="C22" i="1"/>
  <c r="P21" i="1"/>
  <c r="C21" i="1"/>
  <c r="P20" i="1"/>
  <c r="C20" i="1"/>
  <c r="P19" i="1"/>
  <c r="C19" i="1"/>
  <c r="P18" i="1"/>
  <c r="C18" i="1"/>
  <c r="R17" i="1"/>
  <c r="Q17" i="1"/>
  <c r="P17" i="1"/>
  <c r="C17" i="1"/>
  <c r="R16" i="1"/>
  <c r="Q16" i="1"/>
  <c r="P16" i="1"/>
  <c r="C16" i="1"/>
  <c r="P15" i="1"/>
  <c r="C15" i="1"/>
  <c r="R14" i="1"/>
  <c r="Q14" i="1"/>
  <c r="P14" i="1"/>
  <c r="C14" i="1"/>
  <c r="P78" i="1"/>
  <c r="C78" i="1"/>
  <c r="P13" i="1"/>
  <c r="C13" i="1"/>
  <c r="P12" i="1"/>
  <c r="C12" i="1"/>
  <c r="R11" i="1"/>
  <c r="Q11" i="1"/>
  <c r="P11" i="1"/>
  <c r="C11" i="1"/>
  <c r="R10" i="1"/>
  <c r="Q10" i="1"/>
  <c r="P10" i="1"/>
  <c r="C10" i="1"/>
  <c r="P9" i="1"/>
  <c r="C9" i="1"/>
  <c r="R8" i="1"/>
  <c r="Q8" i="1"/>
  <c r="P8" i="1"/>
  <c r="C8" i="1"/>
  <c r="R7" i="1"/>
  <c r="Q7" i="1"/>
  <c r="P7" i="1"/>
  <c r="C7" i="1"/>
  <c r="P6" i="1"/>
  <c r="C6" i="1"/>
  <c r="P5" i="1"/>
  <c r="C5" i="1"/>
  <c r="R116" i="1"/>
  <c r="Q116" i="1"/>
  <c r="P116" i="1"/>
  <c r="C116" i="1"/>
  <c r="P35" i="1"/>
  <c r="C35" i="1"/>
  <c r="R115" i="1"/>
  <c r="Q115" i="1"/>
  <c r="P115" i="1"/>
  <c r="C115" i="1"/>
  <c r="P183" i="1"/>
  <c r="C183" i="1"/>
  <c r="R108" i="1"/>
  <c r="Q108" i="1"/>
  <c r="P108" i="1"/>
  <c r="C108" i="1"/>
  <c r="P135" i="1"/>
  <c r="C135" i="1"/>
  <c r="R230" i="1"/>
  <c r="Q230" i="1"/>
  <c r="P230" i="1"/>
  <c r="C230" i="1"/>
  <c r="P185" i="1"/>
  <c r="C185" i="1"/>
  <c r="R107" i="1"/>
  <c r="Q107" i="1"/>
  <c r="P107" i="1"/>
  <c r="C107" i="1"/>
  <c r="R229" i="1"/>
  <c r="Q229" i="1"/>
  <c r="P229" i="1"/>
  <c r="C229" i="1"/>
  <c r="P151" i="1"/>
  <c r="C151" i="1"/>
  <c r="P225" i="1"/>
  <c r="C225" i="1"/>
  <c r="R106" i="1"/>
  <c r="Q106" i="1"/>
  <c r="P106" i="1"/>
  <c r="C106" i="1"/>
  <c r="R105" i="1"/>
  <c r="Q105" i="1"/>
  <c r="P105" i="1"/>
  <c r="C105" i="1"/>
  <c r="R199" i="1"/>
  <c r="Q199" i="1"/>
  <c r="P199" i="1"/>
  <c r="C199" i="1"/>
  <c r="R74" i="1"/>
  <c r="Q74" i="1"/>
  <c r="P74" i="1"/>
  <c r="C74" i="1"/>
  <c r="R99" i="1"/>
  <c r="Q99" i="1"/>
  <c r="P99" i="1"/>
  <c r="C99" i="1"/>
  <c r="R155" i="1"/>
  <c r="Q155" i="1"/>
  <c r="P155" i="1"/>
  <c r="C155" i="1"/>
  <c r="R198" i="1"/>
  <c r="Q198" i="1"/>
  <c r="P198" i="1"/>
  <c r="C198" i="1"/>
  <c r="P168" i="1"/>
  <c r="C168" i="1"/>
  <c r="R252" i="1"/>
  <c r="Q252" i="1"/>
  <c r="P252" i="1"/>
  <c r="C252" i="1"/>
  <c r="R102" i="1"/>
  <c r="Q102" i="1"/>
  <c r="P102" i="1"/>
  <c r="C102" i="1"/>
  <c r="R98" i="1"/>
  <c r="Q98" i="1"/>
  <c r="P98" i="1"/>
  <c r="C98" i="1"/>
  <c r="R165" i="1"/>
  <c r="Q165" i="1"/>
  <c r="P165" i="1"/>
  <c r="C165" i="1"/>
  <c r="P166" i="1"/>
  <c r="C166" i="1"/>
  <c r="P138" i="1"/>
  <c r="C138" i="1"/>
  <c r="P178" i="1"/>
  <c r="C178" i="1"/>
  <c r="P79" i="1"/>
  <c r="C79" i="1"/>
  <c r="P39" i="1"/>
  <c r="C39" i="1"/>
  <c r="P61" i="1"/>
  <c r="C61" i="1"/>
  <c r="P52" i="1"/>
  <c r="C52" i="1"/>
  <c r="P87" i="1"/>
  <c r="C87" i="1"/>
  <c r="P43" i="1"/>
  <c r="C43" i="1"/>
  <c r="P3" i="1"/>
  <c r="C3" i="1"/>
  <c r="P56" i="1"/>
  <c r="C56" i="1"/>
  <c r="P53" i="1"/>
  <c r="C53" i="1"/>
  <c r="P55" i="1"/>
  <c r="C55" i="1"/>
  <c r="P93" i="1"/>
  <c r="C93" i="1"/>
  <c r="P90" i="1"/>
  <c r="C90" i="1"/>
  <c r="P42" i="1"/>
  <c r="C42" i="1"/>
  <c r="P49" i="1"/>
  <c r="C49" i="1"/>
  <c r="P91" i="1"/>
  <c r="C91" i="1"/>
  <c r="P51" i="1"/>
  <c r="C51" i="1"/>
  <c r="R83" i="1"/>
  <c r="Q83" i="1"/>
  <c r="P83" i="1"/>
  <c r="C83" i="1"/>
  <c r="R123" i="1"/>
  <c r="Q123" i="1"/>
  <c r="P123" i="1"/>
  <c r="C123" i="1"/>
  <c r="Q122" i="1"/>
  <c r="P122" i="1"/>
  <c r="C122" i="1"/>
  <c r="P163" i="1"/>
  <c r="C163" i="1"/>
  <c r="R201" i="1"/>
  <c r="P201" i="1"/>
  <c r="C201" i="1"/>
  <c r="R121" i="1"/>
  <c r="Q121" i="1"/>
  <c r="P121" i="1"/>
  <c r="C121" i="1"/>
  <c r="R124" i="1"/>
  <c r="Q124" i="1"/>
  <c r="P124" i="1"/>
  <c r="C124" i="1"/>
  <c r="R203" i="1"/>
  <c r="P203" i="1"/>
  <c r="C203" i="1"/>
  <c r="P84" i="1"/>
  <c r="C84" i="1"/>
  <c r="R120" i="1"/>
  <c r="Q120" i="1"/>
  <c r="P120" i="1"/>
  <c r="C120" i="1"/>
  <c r="P48" i="1"/>
  <c r="C48" i="1"/>
  <c r="P58" i="1"/>
  <c r="C58" i="1"/>
  <c r="P57" i="1"/>
  <c r="C57" i="1"/>
  <c r="R119" i="1"/>
  <c r="Q119" i="1"/>
  <c r="P119" i="1"/>
  <c r="C119" i="1"/>
  <c r="P118" i="1"/>
  <c r="C118" i="1"/>
  <c r="P80" i="1"/>
  <c r="C80" i="1"/>
  <c r="Q200" i="1"/>
  <c r="P200" i="1"/>
  <c r="C200" i="1"/>
  <c r="R117" i="1"/>
  <c r="C117" i="1"/>
  <c r="P182" i="1"/>
  <c r="C182" i="1"/>
  <c r="P224" i="1"/>
  <c r="C224" i="1"/>
  <c r="P177" i="1"/>
  <c r="C177" i="1"/>
  <c r="P219" i="1"/>
  <c r="C219" i="1"/>
  <c r="P180" i="1"/>
  <c r="C180" i="1"/>
  <c r="P218" i="1"/>
  <c r="C218" i="1"/>
  <c r="P186" i="1"/>
  <c r="C186" i="1"/>
  <c r="P176" i="1"/>
  <c r="C176" i="1"/>
  <c r="P175" i="1"/>
  <c r="C175" i="1"/>
  <c r="P174" i="1"/>
  <c r="C174" i="1"/>
  <c r="P173" i="1"/>
  <c r="C173" i="1"/>
  <c r="P172" i="1"/>
  <c r="C172" i="1"/>
  <c r="P208" i="1"/>
  <c r="C208" i="1"/>
  <c r="P162" i="1"/>
  <c r="C162" i="1"/>
  <c r="P89" i="1"/>
  <c r="C89" i="1"/>
  <c r="P217" i="1"/>
  <c r="C217" i="1"/>
  <c r="R206" i="1"/>
  <c r="C206" i="1"/>
  <c r="R69" i="1"/>
  <c r="C69" i="1"/>
  <c r="P249" i="1"/>
  <c r="C249" i="1"/>
  <c r="P248" i="1"/>
  <c r="C248" i="1"/>
  <c r="P241" i="1"/>
  <c r="C241" i="1"/>
  <c r="P29" i="1"/>
  <c r="C29" i="1"/>
  <c r="P142" i="1"/>
  <c r="C142" i="1"/>
  <c r="P228" i="1"/>
  <c r="C228" i="1"/>
  <c r="P240" i="1"/>
  <c r="C240" i="1"/>
  <c r="P239" i="1"/>
  <c r="C239" i="1"/>
  <c r="P164" i="1"/>
  <c r="C164" i="1"/>
  <c r="P238" i="1"/>
  <c r="C238" i="1"/>
  <c r="P237" i="1"/>
  <c r="C237" i="1"/>
  <c r="P34" i="1"/>
  <c r="C34" i="1"/>
  <c r="P227" i="1"/>
  <c r="C227" i="1"/>
  <c r="P236" i="1"/>
  <c r="C236" i="1"/>
  <c r="P235" i="1"/>
  <c r="C235" i="1"/>
  <c r="Q104" i="1"/>
  <c r="C104" i="1"/>
  <c r="P234" i="1"/>
  <c r="C234" i="1"/>
  <c r="P169" i="1"/>
  <c r="C169" i="1"/>
  <c r="P28" i="1"/>
  <c r="C28" i="1"/>
  <c r="P137" i="1"/>
  <c r="C137" i="1"/>
  <c r="P141" i="1"/>
  <c r="C141" i="1"/>
  <c r="P233" i="1"/>
  <c r="C233" i="1"/>
  <c r="P232" i="1"/>
  <c r="C232" i="1"/>
</calcChain>
</file>

<file path=xl/sharedStrings.xml><?xml version="1.0" encoding="utf-8"?>
<sst xmlns="http://schemas.openxmlformats.org/spreadsheetml/2006/main" count="2856" uniqueCount="1151">
  <si>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</si>
  <si>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</si>
  <si>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</si>
  <si>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</si>
  <si>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</si>
  <si>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</si>
  <si>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</si>
  <si>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</si>
  <si>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</si>
  <si>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</si>
  <si>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</si>
  <si>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</si>
  <si>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</si>
  <si>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</si>
  <si>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</si>
  <si>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</si>
  <si>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</si>
  <si>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Burundi</t>
  </si>
  <si>
    <t>DEAS 1174: 2023, Flavoured green tea — Specification</t>
  </si>
  <si>
    <t xml:space="preserve">This Draft East African Standard specifies the requirements, sampling and test methods for flavoured green tea from Camellia sinensis (Linneaus) O. Kuntze. This standard is not applicable to green tea which is not flavoured or green tea subject to further processing such as decaffeination._x000D_
</t>
  </si>
  <si>
    <t>(HS code(s): 0902)</t>
  </si>
  <si>
    <t>0902 - Tea, whether or not flavoured</t>
  </si>
  <si>
    <t>67.140.10 - Tea</t>
  </si>
  <si>
    <t>Quality requirements (TBT); Protection of human health or safety (TBT); Prevention of deceptive practices and consumer protection (TBT); Consumer information, labelling (TBT); Harmonization (TBT); Reducing trade barriers and facilitating trade (TBT); Cost saving and productivity enhancement (TBT)</t>
  </si>
  <si>
    <t>Food standards</t>
  </si>
  <si>
    <t>Regular notification</t>
  </si>
  <si>
    <r>
      <rPr>
        <sz val="11"/>
        <rFont val="Calibri"/>
      </rPr>
      <t>https://members.wto.org/crnattachments/2023/TBT/RWA/23_12723_00_e.pdf</t>
    </r>
  </si>
  <si>
    <t>Uganda</t>
  </si>
  <si>
    <t>DEAS 1175: 2023, Production and processing of tea — Code of practice</t>
  </si>
  <si>
    <t xml:space="preserve">This Draft East African Standard provides guidelines on the best practices during primary production, and processing of tea including workers health, safety and welfare, environmental protection to ensure safety and quality for the purpose of tea value chain sustainability._x000D_
</t>
  </si>
  <si>
    <t>Reducing trade barriers and facilitating trade (TBT); Harmonization (TBT); Consumer information, labelling (TBT); Prevention of deceptive practices and consumer protection (TBT); Protection of human health or safety (TBT); Quality requirements (TBT)</t>
  </si>
  <si>
    <r>
      <rPr>
        <sz val="11"/>
        <rFont val="Calibri"/>
      </rPr>
      <t>https://members.wto.org/crnattachments/2023/TBT/RWA/23_12728_00_e.pdf</t>
    </r>
  </si>
  <si>
    <t>China</t>
  </si>
  <si>
    <t>National Standard of the P.R.C., Fire Extinguishing Agent—Perfluorohexanone</t>
  </si>
  <si>
    <t>This document specifies the technical requirements of purity, impurity content, moisture content and acidity of fire extinguishing agent perfluorhexanone, describes the corresponding sampling, test methods, and specifies the contents of product inspection, labelling, filling, storage and transportation.This document applies to the development, production, testing and application of fire extinguishing agent perfluorohexanon.</t>
  </si>
  <si>
    <t>Fire extinguishing agent Perfluorohexanone (HS code(s): 291479); (ICS code(s): 13.220.10)</t>
  </si>
  <si>
    <t>291479 - Halogenated, sulphonated, nitrated or nitrosated derivatives of ketones or quinones (excl. chlordecone "ISO" and inorganic or organic compounds of mercury)</t>
  </si>
  <si>
    <t>13.220.10 - Fire-fighting</t>
  </si>
  <si>
    <t>Protection of human health or safety (TBT)</t>
  </si>
  <si>
    <t/>
  </si>
  <si>
    <r>
      <rPr>
        <sz val="11"/>
        <rFont val="Calibri"/>
      </rPr>
      <t>https://members.wto.org/crnattachments/2023/TBT/CHN/23_12692_00_x.pdf</t>
    </r>
  </si>
  <si>
    <t>CNCA-C18-01:Compulsory Product Certification Implementation Rules for Fire Alarm Products</t>
  </si>
  <si>
    <t>This document specifies the scope of application, certification criteria, certification mode, certification unit division, certification entrustment, certification implementation, post-certification supervision, certification certificate, certification marks, fees, certification responsibilities, etc. for mandatory product certification for combustible gas detection and alarm.This document is applicable to point-type combustible gas detectors for industrial and commercial use, household combustible gas detectors, portable combustible gas detectors for industrial and commercial use, line-type optical beam combustible gas detectors for industrial and commercial use  combustible gas alarm control units, etc.</t>
  </si>
  <si>
    <t>Point-type combustible gas detectors for industrial and commercial use，Household combustible gas detectors，Portable combustible gas detectors for industrial and commercial use，Line-type optical beam combustible gas detectors for industrial and commercial use，combustible gas alarm control units (HS code(s): 902710); (ICS code(s): 13.220.20)</t>
  </si>
  <si>
    <t>902710 - Gas or smoke analysis apparatus</t>
  </si>
  <si>
    <t>13.220.20 - Fire protection</t>
  </si>
  <si>
    <r>
      <rPr>
        <sz val="11"/>
        <rFont val="Calibri"/>
      </rPr>
      <t>https://members.wto.org/crnattachments/2023/TBT/CHN/23_12691_00_x.pdf</t>
    </r>
  </si>
  <si>
    <t>National Standard of the P.R.C., Safety requirements of inflatable play equipment</t>
  </si>
  <si>
    <t>This document specifies the safety requirements, materials, test methods, nameplates and product maintenance instructions, use and management for inflatable play equipment.This document applies to inflatable play equipment for children aged 3 to 14.This document applies to land-based inflatable play equipment for dry use or wading use.This document does not apply to inflatable play equipment on water, inflatable toys, inflatable buildings, inflatable boats, inflatable pools, and inflatable facilities used for advertising, exhibitions, acrobatic shows, safety, rescue, aviation and aerospace.</t>
  </si>
  <si>
    <t>Bouncy castles, inflatable slides, etc. (HS code(s): 950699); (ICS code(s): 97.200.40)</t>
  </si>
  <si>
    <t>950699 - Articles and equipment for sport and outdoor games n.e.s; swimming and paddling pools</t>
  </si>
  <si>
    <t>97.200.40 - Playgrounds</t>
  </si>
  <si>
    <r>
      <rPr>
        <sz val="11"/>
        <rFont val="Calibri"/>
      </rPr>
      <t>https://members.wto.org/crnattachments/2023/TBT/CHN/23_12693_00_x.pdf</t>
    </r>
  </si>
  <si>
    <t>National Standard of the P.R.C.,General safety technique requirement of locks-Part2:Burglary-resistant locks</t>
  </si>
  <si>
    <t>This document specifies the terms and definitions, classification, security levels and composition, safety requirements and testing methods for mechanical anti-theft locks, safety requirements and testing methods for electronic anti-theft locks, inspection rules, marking, packaging, transportation, and storage of burglary-resistant locks.This document applies to mechanical burglary-resistant locks on the anti-theft security door, include the plug-in, external, and password type and electronic burglary-resistant locks that electronically identify, process, and control the execution of lock opening and closing.</t>
  </si>
  <si>
    <t>Mechanical burglary-resistant locks on the anti-theft security door, include the plug-in type, external type and password type.Electronic burglary-resistant locks that electronically identify, process and control the execution of lock opening and closing (HS code(s): 830130; 830140); (ICS code(s): 97.180)</t>
  </si>
  <si>
    <t>830140 - Locks of base metal (excl. padlocks and locks for motor vehicles or furniture); 830130 - Locks used for furniture, of base metal</t>
  </si>
  <si>
    <t>97.180 - Miscellaneous domestic and commercial equipment</t>
  </si>
  <si>
    <t>Protection of human health or safety (TBT); Prevention of deceptive practices and consumer protection (TBT); Quality requirements (TBT)</t>
  </si>
  <si>
    <r>
      <rPr>
        <sz val="11"/>
        <rFont val="Calibri"/>
      </rPr>
      <t>https://members.wto.org/crnattachments/2023/TBT/CHN/23_12719_00_x.pdf</t>
    </r>
  </si>
  <si>
    <t>Rwanda</t>
  </si>
  <si>
    <t>Quality requirements (TBT); Protection of human health or safety (TBT); Prevention of deceptive practices and consumer protection (TBT); Consumer information, labelling (TBT); Harmonization (TBT); Reducing trade barriers and facilitating trade (TBT)</t>
  </si>
  <si>
    <t>Morocco</t>
  </si>
  <si>
    <t>Projet de décret relatif à la qualité et à la sécurité sanitaire des sauces commercialisées</t>
  </si>
  <si>
    <t>Le présent projet de décret s’inscrit dans le cadre de l’application de la loi No. 28-07 relative à la sécurité sanitaire des produits alimentaires et visent essentiellement à:-  Mettre en place un cadre réglementaire pour les sauces commercialisées émulsionnées et non émulsionnées;-  Prévoir des arrêtés qui fixent les dénominations sous lesquelles les sauces peuvent être commercialisés ainsi que leurs caractéristiques correspondantes;-  Définir les modalités d’étiquetage et de présentation à la vente des sauces commercialisées.</t>
  </si>
  <si>
    <t>Sauces</t>
  </si>
  <si>
    <t>Food safety (SPS)</t>
  </si>
  <si>
    <t>Human health; Food safety</t>
  </si>
  <si>
    <r>
      <rPr>
        <sz val="11"/>
        <rFont val="Calibri"/>
      </rPr>
      <t>https://members.wto.org/crnattachments/2023/SPS/MAR/23_12716_00_f.pdf</t>
    </r>
  </si>
  <si>
    <t>Kenya</t>
  </si>
  <si>
    <t>Cost saving and productivity enhancement (TBT); Reducing trade barriers and facilitating trade (TBT); Harmonization (TBT); Consumer information, labelling (TBT); Prevention of deceptive practices and consumer protection (TBT); Protection of human health or safety (TBT); Quality requirements (TBT)</t>
  </si>
  <si>
    <t>National Standard of the P.R.C., Safety technical specifications of vehicles for dangerous goods transport</t>
  </si>
  <si>
    <t>This document specifies the classification and safety technical specifications of vehicles for dangerous goods transport.This document applies to vehicles for dangerous goods transport, include vehicles of category N, semitrailer of category O, and articulated train.</t>
  </si>
  <si>
    <t>Vehicles (HS code(s): 87); (ICS code(s): 43.160)</t>
  </si>
  <si>
    <t>87 - VEHICLES OTHER THAN RAILWAY OR TRAMWAY ROLLING STOCK, AND PARTS AND ACCESSORIES THEREOF</t>
  </si>
  <si>
    <t>43.160 - Special purpose vehicles</t>
  </si>
  <si>
    <r>
      <rPr>
        <sz val="11"/>
        <rFont val="Calibri"/>
      </rPr>
      <t>https://members.wto.org/crnattachments/2023/TBT/CHN/23_12694_00_x.pdf</t>
    </r>
  </si>
  <si>
    <t>RS 143: 2019, Wastewater treatment systems — Design and construction of septic tanks and associated effluent disposal systems — Code of practice</t>
  </si>
  <si>
    <t xml:space="preserve">This Draft Rwanda standard gives technical aspects to be considered in the planning stages of wastewater control systems using septic tank systems and sets out the requirements for installation and operation of the systems. This draft standard covers the design, construction, testing and maintenance of septic tanks for the disposal of domestic wastewater including all waste, black water and grey water systems. It also recommends guidelines for the selection, design, construction and maintenance of systems for the on-site disposal of effluents from septic tanks. The systems recommended are soakage systems for the disposal of septic tank effluent below ground (soakage pits, seepage trenches, and seepage beds) for the disposal of septic tank effluents_x000D_
</t>
  </si>
  <si>
    <t>Installations and equipment for waste disposal and treatment (ICS code(s): 13.030.40)</t>
  </si>
  <si>
    <t>13.030.40 - Installations and equipment for waste disposal and treatment</t>
  </si>
  <si>
    <t>Consumer information, labelling (TBT); Prevention of deceptive practices and consumer protection (TBT); Protection of human health or safety (TBT); Protection of animal or plant life or health (TBT); Protection of the environment (TBT); Quality requirements (TBT); Cost saving and productivity enhancement (TBT)</t>
  </si>
  <si>
    <r>
      <rPr>
        <sz val="11"/>
        <rFont val="Calibri"/>
      </rPr>
      <t>https://members.wto.org/crnattachments/2023/TBT/RWA/23_12705_00_e.pdf</t>
    </r>
  </si>
  <si>
    <t>National Standard of the P.R.C., Liquefied petroleum steel gas cylinders</t>
  </si>
  <si>
    <t>This document specifies the requirements for symbols and instructions, types, materials, design, manufacture, test methods and inspection rules, marking, packaging, coating, storage, transportation and ex-factory documents for liquefied petroleum gas cylinders (hereinafter referred to as "gas cylinders").This document applies to steel welded gas cylinders designed and manufactured for a nominal working pressure of 2.1MPa and a nominal water capacity up to 150L at normal ambient temperature (- 40 ℃ ~ 60 ℃), and can be repeatedly filled with liquefied petroleum gas (LPG) in accordance with GB 11174.</t>
  </si>
  <si>
    <t>Liquefied petroleum steel gas cylinders (HS code(s): 7311); (ICS code(s): 23.020.30)</t>
  </si>
  <si>
    <t>7311 - Containers for compressed or liquefied gas, of iron or steel.</t>
  </si>
  <si>
    <t>23.020.30 - Pressure vessels</t>
  </si>
  <si>
    <r>
      <rPr>
        <sz val="11"/>
        <rFont val="Calibri"/>
      </rPr>
      <t>https://members.wto.org/crnattachments/2023/TBT/CHN/23_12717_00_x.pdf</t>
    </r>
  </si>
  <si>
    <t>Tanzania</t>
  </si>
  <si>
    <t>National Standard of the P.R.C., Limits and targets of fuel consumption for light-duty commercial vehicles</t>
  </si>
  <si>
    <t>This document specifies the limits for fuel consumption of light commercial vehicles, the calculation methods and evaluation indicators for corporate average fuel consumption, conformity of production requirements, certification extensions, and implementation dates. The main contents  include: modifying the method for determining fuel consumption; adding a calculation method for the reference value of CO2 emissions; revising fuel consumption limit requirements; adding requirements for the corporate average fuel consumption; revising conformity of production requirements; revising requirements for changes and certification extensions; adding hybrid electric vehicle energy consumption type approval report/type approval application report.This document applies to all N1 category vehicles with a maximum design speed greater than or equal to 50 km/h and M2 category vehicles with a maximum design total mass not exceeding 3500 kg, including vehicles that can run on gasoline or diesel fuel, pure electric vehicles, fuel cell vehicles, and vehicles that run on gas and alcohol ether fuels.This document does not apply to specialized vehicles for operations.</t>
  </si>
  <si>
    <t>vehicles that run on gasoline or diesel fuel, pure electric vehicles, fuel cell vehicles, and vehicles that run on gas and alcohol ether fuels (HS code(s): 87); (ICS code(s): 43.020)</t>
  </si>
  <si>
    <t>43.020 - Road vehicles in general</t>
  </si>
  <si>
    <t>Protection of the environment (TBT)</t>
  </si>
  <si>
    <r>
      <rPr>
        <sz val="11"/>
        <rFont val="Calibri"/>
      </rPr>
      <t>https://members.wto.org/crnattachments/2023/TBT/CHN/23_12695_00_x.pdf</t>
    </r>
  </si>
  <si>
    <t>Trinidad and Tobago</t>
  </si>
  <si>
    <t>Toilet tissue - Compulsory requirements</t>
  </si>
  <si>
    <t>This draft standard establishes physical and labelling requirements for toilet tissue for use in Trinidad and Tobago.It applies to the following forms of toilet tissue:·                       single-ply;·                       two-ply;·                       multi-ply;·                       single rolls; and·                       coreless toilet tissue.The standard also applies to multi-packs and cartons.This standarddoes not apply to toilet wipes, facial wipes, facial tissue or jumbo rolls of toilet tissue.</t>
  </si>
  <si>
    <t>Paper products (ICS code(s): 85.080)</t>
  </si>
  <si>
    <t>85.080 - Paper products</t>
  </si>
  <si>
    <t>Consumer information, labelling (TBT); Protection of human health or safety (TBT)</t>
  </si>
  <si>
    <r>
      <rPr>
        <sz val="11"/>
        <rFont val="Calibri"/>
      </rPr>
      <t>https://members.wto.org/crnattachments/2023/TBT/TTO/23_12715_00_e.pdf</t>
    </r>
  </si>
  <si>
    <t>National Standard of the P.R.C., Valves for liquefied petroleum gas cylinders</t>
  </si>
  <si>
    <t>This document specifies the terms and definitions, model establishment, structure type and basic dimensions, technical requirements, inspection and test methods, inspection rules, marking, packaging, storage and transportation of valves for liquefied petroleum gas cylinders  (hereinafter referred to as valves).This document applies to valves for liquefied petroleum gas cylinders with service temperature of -40 ℃ to + 60 ℃, nominal working pressure of not more than 2.5MPa and the medium conforming to GB 11174.This document does not apply to valves for automotive LPG cylinders.</t>
  </si>
  <si>
    <t>Liquefied petroleum cylinder valve (HS code(s): 8481); (ICS code(s): 23.020.30)</t>
  </si>
  <si>
    <t>8481 - Taps, cocks, valves and similar appliances for pipes, boiler shells, tanks, vats or the like, incl. pressure-reducing valves and thermostatically controlled valves; parts thereof</t>
  </si>
  <si>
    <r>
      <rPr>
        <sz val="11"/>
        <rFont val="Calibri"/>
      </rPr>
      <t>https://members.wto.org/crnattachments/2023/TBT/CHN/23_12718_00_x.pdf</t>
    </r>
  </si>
  <si>
    <t>CNCA-C24-02:202X Implementation Rules for Compulsory Product Certification Commercial gas-burning appliance</t>
  </si>
  <si>
    <t>This document specifies the scope of application, certification standards, certification mode, certification unit division, certification entrustment, certification implementation, post-certification supervision, certification certificate, certification marks, fees, certification responsibilities, etc. for mandatory product certification for commercial gas burning appliances.These document applies to commercial gas-burning appliance use town gas as energy source, combustion air is taken from indoor,  and whose combustion products are directly or indirectly discharged to the outdoor, including: steam generator, steamers, deep-frying ovens, cooking ovens, large-size cookers, low-soup cookers and other flat-end stoves, normal pressure stationary water heaters, rice cookers, dishwashers, cooking stoves, BBQ ovens, hot-plate ovens and ovens, and a combination of the above products.</t>
  </si>
  <si>
    <t>Commercial gas-burning appliance (HS code(s): 841720; 841981); (ICS code(s): 91.140)</t>
  </si>
  <si>
    <t>841720 - Bakery ovens, incl. biscuit ovens, non-electric; 841981 - Machinery, plant and equipment for making hot drinks or for cooking or heating food (excl. domestic appliances)</t>
  </si>
  <si>
    <t>91.140 - Installations in buildings</t>
  </si>
  <si>
    <r>
      <rPr>
        <sz val="11"/>
        <rFont val="Calibri"/>
      </rPr>
      <t>https://members.wto.org/crnattachments/2023/TBT/CHN/23_12690_00_x.pdf</t>
    </r>
  </si>
  <si>
    <t>Australia</t>
  </si>
  <si>
    <t>Proposed changes to the Industrial Chemicals (General) Rules and Categorisation Guidelines</t>
  </si>
  <si>
    <t>The consultation paper invites public comments on a suite of proposals relating to categorisation, reporting and record-keeping obligations - through proposed amendments to the Industrial Chemicals (General) Rules 2019 and the Industrial Chemicals Categorisation Guidelines administered by the Australian Industrial Chemicals Introduction Scheme (AICIS).Key proposals in this consultation include:Replacing written undertakings with records that will make compliance easier.Greater acceptance of International Nomenclature of Cosmetic Ingredients (INCI) names for reporting and record keeping.Changes to the categorisation criteria to benefit:small-scale soap makersintroducers of chemicals in flavour and fragrance blendsintroducers of hazardous chemicals where introduction and use are controlled.Strengthening criteria and/or reporting requirements for health and environmental protection, for example, to prevent persistent organic pollutants (POPs) from being categorised as exempted or reported Introductions.None of the proposals involve changes to the Industrial Chemicals Act 2019</t>
  </si>
  <si>
    <t>All industrial chemicals used in Australia.</t>
  </si>
  <si>
    <t>28 - INORGANIC CHEMICALS; ORGANIC OR INORGANIC COMPOUNDS OF PRECIOUS METALS, OF RARE-EARTH METALS, OF RADIOACTIVE ELEMENTS OR OF ISOTOPES; 29 - ORGANIC CHEMICALS</t>
  </si>
  <si>
    <t>13 - Environment. Health protection. Safety</t>
  </si>
  <si>
    <t>Protection of the environment (TBT); Protection of human health or safety (TBT)</t>
  </si>
  <si>
    <r>
      <rPr>
        <sz val="11"/>
        <rFont val="Calibri"/>
      </rPr>
      <t>https://www.industrialchemicals.gov.au/sites/default/files/2023-09/Explanation%20of%20all%20proposed%20changes%20to%20categorisation%2C%20reporting%20and%20record-keeping%20obligations.pdf</t>
    </r>
  </si>
  <si>
    <t>Chile</t>
  </si>
  <si>
    <t>Establece requisitos fitosanitarios de importación para frutos secos de castañas de  Cajú (Anacardium occidentale) producidos en todo origen</t>
  </si>
  <si>
    <t>Se establecen requisitos fitosanitarios de importación para frutos secos de castañas de Cajú (Anacardium occidentale) producidos en cualquier origen, entre los cuales se destacan aspectos sobre:- Certificado Fitosanitario Oficial del país de origen, con la siguiente declaración adicional:    “El envío fue sometido a un tratamiento para el control de Trogoderma granarium (Col., Dermestidae) y Corcyra cephalonica (Lep., Pyralidae) “- Tratamientos de fumigación aceptados- Declaración adicional alternativa aceptada- Condiciones del envío, transporte e inspecciónPara mayor detalle revisar el documento adjunto a esta Notificación</t>
  </si>
  <si>
    <t>Castañas de Cajú (Anacardium occidentale</t>
  </si>
  <si>
    <t>08013 - - Cashew nuts:</t>
  </si>
  <si>
    <t>Protect territory from other damage from pests (SPS); Plant protection (SPS)</t>
  </si>
  <si>
    <t>Plant health; Territory protection; Pests</t>
  </si>
  <si>
    <r>
      <rPr>
        <sz val="11"/>
        <rFont val="Calibri"/>
      </rPr>
      <t>https://members.wto.org/crnattachments/2023/SPS/CHL/23_12673_00_s.pdf</t>
    </r>
  </si>
  <si>
    <t>Argentina</t>
  </si>
  <si>
    <t>Proyecto de Resolución N° 10/23- Modificación de la Resolución GMC N° 02/12 “Reglamento Técnico MERCOSUR sobre Lista Positiva de Monómeros, Otras Sustancias de Partida y Polímeros Autorizados para la Elaboración de Envases y Equipamientos Plásticos en Contacto con Alimentos”; (2 páginas, en español)</t>
  </si>
  <si>
    <t>el Proyecto de Resolución N° 10/23 propone la modificación de la lista positiva de sustancias autorizadas contempladas en la Resolución GMC N° 02/12 “Reglamento Técnico MERCOSUR sobre Lista Positiva de Monómeros, Otras Sustancias de Partida y Polímeros Autorizados para la Elaboración de Envases y Equipamientos Plásticos en Contacto con Alimentos” a efectos de su actualización.</t>
  </si>
  <si>
    <t>Envases y equipamientos plásticos en contacto con alimentos</t>
  </si>
  <si>
    <t>67.250 - Materials and articles in contact with foodstuffs</t>
  </si>
  <si>
    <t>Protection of human health or safety (TBT); Quality requirements (TBT)</t>
  </si>
  <si>
    <r>
      <rPr>
        <sz val="11"/>
        <rFont val="Calibri"/>
      </rPr>
      <t>https://members.wto.org/crnattachments/2023/TBT/ARG/23_12675_00_s.pdf</t>
    </r>
  </si>
  <si>
    <t>European Union</t>
  </si>
  <si>
    <t>Draft Commission Implementing Regulation concerning the denial of authorisation of a preparation of astaxanthin-rich Phaffia rhodozyma (Text with EEA relevance)</t>
  </si>
  <si>
    <t>In accordance with Article 10(2) of Regulation (EC) No. 1831/2003 an application was submitted for the authorisation of a preparation of astaxanthin-rich Phaffia rhodozyma (ATCC SD-5340) as a feed additive for salmon and trout. Following an inconclusive EFSA opinion the Commission gave the applicant the opportunity to submit supplementary information but in the absence of any reply, the authorisation has to be denied as the additive does not satisfy the conditions for such authorisation.</t>
  </si>
  <si>
    <t>Preparations of a kind used in animal feeding (HS code(s): 2309)</t>
  </si>
  <si>
    <t>2309 - Preparations of a kind used in animal feeding</t>
  </si>
  <si>
    <t>Food safety (SPS); Animal health (SPS)</t>
  </si>
  <si>
    <t>Human health; Animal health; Food safety; Animal diseases; Animal feed; Feed additives</t>
  </si>
  <si>
    <r>
      <rPr>
        <sz val="11"/>
        <rFont val="Calibri"/>
      </rPr>
      <t>https://members.wto.org/crnattachments/2023/SPS/EEC/23_12687_00_e.pdf</t>
    </r>
  </si>
  <si>
    <t>Türkiye</t>
  </si>
  <si>
    <t>Communique On Monitoring Of Gaseous Pollutant Emissions From In-Service Internal Combustion Engines Installed In Non-Road Mobile Machinery</t>
  </si>
  <si>
    <t>Scope_x000D_
Article 2 – (1) These Communique covers the emission limits for all engines in the categories specified in the first paragraph of Article 5 of the aforementioned Regulation and for the gas and particulate pollutants arising from the engines of these machines, which are installed or intended to be fitted to mobile machines used outside the highway determined by The Regulation on Gas and Particulate Pollutant Emission Limits and Requirements Regarding Type Approval for Internal Combustion Engines Installed on Moving Machines Used Outside the Highway (2016/1628 / EU)_x000D_
(2) This Communique applies to monitoring of the gaseous pollutant emissions from the following categories of in-service engines of emission Stage V installed in non-road mobile machinery regardless of when the EU type-approval for those engines was granted:_x000D_
(a) NRE and NRG (all sub-categories);_x000D_
(b) NRS-vi-1b, NRS-vr-1b, NRS-v-2a, NRS-v-2b and NRS-v-3;_x000D_
(c) IWP and IWA (all sub-categories);_x000D_
(d) RLL and RLR (all sub-categories);_x000D_
(e) ATS;_x000D_
(f) SMB;_x000D_
(g) NRSh (all sub-categories);_x000D_
(h) NRS-vi-1a and NRS-vr-1a._x000D_
(3) This Communique applies to engine manufacturer. This Notification does not apply to original equipment manufacturer_x000D_
(4) This Communique does not apply where the manufacturer demonstrates to the approval authority that it is not able to obtain access to any engine installed in a non-road mobile machinery for the purposes of in-service monitoring.</t>
  </si>
  <si>
    <t>In-Service Internal Combustion Engines Installed in Non-Road Mobile Machinery</t>
  </si>
  <si>
    <t>27.020 - Internal combustion engines</t>
  </si>
  <si>
    <t>Protection of human health or safety (TBT); Harmonization (TBT)</t>
  </si>
  <si>
    <r>
      <rPr>
        <sz val="11"/>
        <rFont val="Calibri"/>
      </rPr>
      <t>https://members.wto.org/crnattachments/2023/TBT/TUR/23_12623_00_x.pdf</t>
    </r>
  </si>
  <si>
    <t>United States of America</t>
  </si>
  <si>
    <t>Safety Standard for Nursing Pillows</t>
  </si>
  <si>
    <t>Notice of proposed rulemaking - The Danny Keysar Child Product Safety Notification Act, 
section 104 of the Consumer Product Safety Improvement Act of 2008 
(CPSIA), requires the U.S. Consumer Product Safety Commission 
(Commission or CPSC) to promulgate consumer product safety standards 
for durable infant or toddler products. The Commission is proposing a 
safety standard for nursing pillows. The Commission is also proposing 
to amend CPSC's consumer registration requirements to identify
nursing pillows as durable infant or toddler products and proposing to 
amend CPSC's list of notice of requirements (NORs) to include such 
nursing pillows. This proposed rule would help ensure that consumers 
continue to have access to nursing pillows for feeding while reducing 
hazards that have been identified for this product category.</t>
  </si>
  <si>
    <t>Nursing pillows; Quality (ICS code(s): 03.120); Domestic safety (ICS code(s): 13.120); Equipment for children (ICS code(s): 97.190)</t>
  </si>
  <si>
    <t>03.120 - Quality; 13.120 - Domestic safety; 97.190 - Equipment for children</t>
  </si>
  <si>
    <t>Protection of human health or safety (TBT); Prevention of deceptive practices and consumer protection (TBT); Quality requirements (TBT); Consumer information, labelling (TBT)</t>
  </si>
  <si>
    <r>
      <rPr>
        <sz val="11"/>
        <rFont val="Calibri"/>
      </rPr>
      <t>https://members.wto.org/crnattachments/2023/TBT/USA/23_12636_00_e.pdf</t>
    </r>
  </si>
  <si>
    <t>Proposed chemical management standards for Persistent Organic Pollutants </t>
  </si>
  <si>
    <t>The Industrial Chemicals Environmental Management Standard (IChEMS) has been developed by all Australian governments to efficiently and effectively manage the risks of industrial chemicals to the environment, while providing consistent requirements for businesses across Australia. The IChEMS Register records standards for the environmental management of chemicals, including risk management measures for specific industrial uses. In turn, the Australian federal government and each state and territory government will enact legislation to implement the standards in their jurisdictions.The proposed decisions will assign the following chemicals, and mixtures and articles containing the chemicals, to Schedule 7 of the Register. This will prohibit their import, manufacture, use and export in Australia, with exceptions for unintentional trace contamination, research, environmentally sound disposal, and for articles in use prior to the date of effect of the decision.Octabromodiphenyl ether, heptabromodiphenyl and hexabromodiphenyl etherPentabromodiphenyl ether and tetrabromodiphenyl etherHexabromocyclododecaneThe proposed decisions will assign the following chemicals, and mixtures and articles containing the chemicals, to Schedule 6 of the Register.  This will prohibit their import, manufacture, use and export in Australia, with limited exceptions for unintentional trace contamination, research, environmentally sound disposal, and for articles in use prior to the date of effect of the decision.Some uses considered to be essential are also excepted from the decisions. These essential uses are outlined below.Decabromodiphenyl ether and nonabromodiphenyl ether, except when used for the following essential uses:spare parts for aircraft that were manufactured prior to 1 January 2027 (until the end of the service life of the aircraft); oraircraft (until 1 January 2027,); orpolyurethane foam for building insulation (until 1 January 2027); orelectric and electronic equipment (until 1 January 2027); orspare parts for motor vehicles that were manufactured prior to 2019 (until 1 January 2036); ortextile products (other than clothing and toys) that require anti‐flammable characteristics (until 1 January 2027).</t>
  </si>
  <si>
    <t>Decabromodiphenyl ether (decaBDE) and nonabromodiphenyl ether (nonaBDE)Octabromodiphenyl ether (octaBDE), heptabromodiphenyl ether (heptaBDE) and hexabromodiphenyl ether (hexaBDE)Pentabromodiphenyl ether (pentaBDE) and tetrabromodiphenyl ether (tetraBDE)Hexabromocyclododecane (HBCDD) </t>
  </si>
  <si>
    <t>71.100 - Products of the chemical industry</t>
  </si>
  <si>
    <t>Other (TBT)</t>
  </si>
  <si>
    <t>Draft Commission Delegated Regulation supplementing Directive (EU) 2020/2184 of the European Parliament and of the Council by establishing harmonised specifications for the marking of products that come into contact with water intended for human consumption </t>
  </si>
  <si>
    <t>This Commission Delegated Regulation establishes harmonised specifications for a conspicuous, clearly legible and indelible marking to be used to indicate that products in contact with water intended for human consumption are in conformity with Article 11 of Directive (EU) 2020/2184. </t>
  </si>
  <si>
    <t>Products or final materials that come into contact with water intended for human consumption</t>
  </si>
  <si>
    <t>Labelling</t>
  </si>
  <si>
    <r>
      <rPr>
        <sz val="11"/>
        <rFont val="Calibri"/>
      </rPr>
      <t>https://members.wto.org/crnattachments/2023/TBT/EEC/23_12639_00_e.pdf
https://members.wto.org/crnattachments/2023/TBT/EEC/23_12639_01_e.pdf</t>
    </r>
  </si>
  <si>
    <t>Draft Commission Implementing Decision laying down rules for the application of Directive (EU) 2020/2184 of the European Parliament and of the Council as regards methodologies for testing and accepting starting substances, compositions and constituents to be included in the European positive lists </t>
  </si>
  <si>
    <t>This draft Commission decision will establish methodologies to test and accept substances, constituents and compositions that are safe to be used in materials that come into contact with drinking water. </t>
  </si>
  <si>
    <r>
      <rPr>
        <sz val="11"/>
        <rFont val="Calibri"/>
      </rPr>
      <t>https://members.wto.org/crnattachments/2023/TBT/EEC/23_12652_00_e.pdf
https://members.wto.org/crnattachments/2023/TBT/EEC/23_12652_01_e.pdf</t>
    </r>
  </si>
  <si>
    <t>Draft Commission Delegated Regulation supplementing Directive (EU) 2020/2184 of the European Parliament and of the Council by laying down conformity assessment procedures for products that come into contact with water intended for human consumption and the rules for the designation of conformity assessment bodies involved in those procedures </t>
  </si>
  <si>
    <t>This Commission Delegated Regulation establishes the procedure to assess that a product covered by the regulation complies with the minimum hygiene requirements of Article 11 of Directive (EU) 2020/2184.</t>
  </si>
  <si>
    <r>
      <rPr>
        <sz val="11"/>
        <rFont val="Calibri"/>
      </rPr>
      <t>https://members.wto.org/crnattachments/2023/TBT/EEC/23_12638_00_e.pdf
https://members.wto.org/crnattachments/2023/TBT/EEC/23_12638_01_e.pdf</t>
    </r>
  </si>
  <si>
    <t>Draft Commission Implementing Decision laying down rules for the application of Directive (EU) 2020/2184 of the European Parliament and of the Council by establishing the European positive lists of starting substances, compositions and constituents authorised for use in the manufacture of materials or products that come into contact with water intended for human consumption </t>
  </si>
  <si>
    <t>This draft Commission Decision establishes the European Positive Lists of substances, compositions and constituents that are allowed to be used in materials that come into contact with drinking water. </t>
  </si>
  <si>
    <r>
      <rPr>
        <sz val="11"/>
        <rFont val="Calibri"/>
      </rPr>
      <t>https://members.wto.org/crnattachments/2023/TBT/EEC/23_12650_00_e.pdf
https://members.wto.org/crnattachments/2023/TBT/EEC/23_12650_01_e.pdf</t>
    </r>
  </si>
  <si>
    <t>Draft Commission Delegated Regulation supplementing Directive (EU) 2020/2184 of the European Parliament and of the Council by laying down the procedure regarding inclusion in or removal from the European positive lists of starting substances, compositions and constituents </t>
  </si>
  <si>
    <t>This Regulation lays down the procedure for applications for inclusion in or removal from the European positive lists of starting substances, compositions, or constituents that are established under Article 11(2)(b) of Directive (EU) 2020/218, and which must be submitted to the European Chemicals Agency (ECHA).</t>
  </si>
  <si>
    <r>
      <rPr>
        <sz val="11"/>
        <rFont val="Calibri"/>
      </rPr>
      <t>https://members.wto.org/crnattachments/2023/TBT/EEC/23_12640_00_e.pdf
https://members.wto.org/crnattachments/2023/TBT/EEC/23_12640_01_e.pdf</t>
    </r>
  </si>
  <si>
    <t>India</t>
  </si>
  <si>
    <t>Furniture (Quality Control) Order, 2023</t>
  </si>
  <si>
    <t xml:space="preserve">Furniture (Quality Control) Order, 2023_x000D_
It refers to movable objects intended to support various human activities such as seating, eating, storing items, eating and/or working with an item, and sleeping.As per IS 17631:2022, title of Indian Standard “Work chairs” is a type of chair that is designed for use at a desk in an office. It is usually a swivel chair, with a set of wheels for mobility and adjustable height.As per IS 17632:2022 title of Indian Standard “General purpose chairs and stools” is a type of seat, typically designed for one person and consisting of one or more legs, a flat or slightly angled seat and a back-rest and a stool is a raised seat commonly supported by three or four legs, but with neither armrests nor a backrest (in early stools), and typically built to accommodate one occupant.As per IS 17633:2022 title of Indian Standard “Tables and desks”. A table is generally a piece of furniture with a flat surface, typically used for dining or other activities. A desk is also a type of table, but it usually has drawers and compartments to store items like documents and the principal materials of tables and desks are wooden table/desk, steel table/desk, plastic table/desk, etc.As per IS 17634:2022 title of Indian Standard “Storage units” are Storage Unit means a semi enclosed or fully enclosed area, room, or space that is primarily intended for the storage of personal property and which shall be accessible by the renter of the unit pursuant to the terms of the rental agreement.As per IS 17635:2022 title of Indian Standard “Beds” are a piece of furniture upon which or within which a person sleeps, rests, or stays when not well. The principal materials of beds are wooden bed, steel bed, plastic bed, etc.As per IS 17636:2022 title of Indian Standard “Bunk beds” Bunk beds are two beds that are attached to each other, one above the other, in a frame. The principal materials of bunk beds are wooden bunk bed, steel bunk bed, plastic bunk bed, etc._x000D_
</t>
  </si>
  <si>
    <t>Furniture - Work chairs, General purpose chairs and stools, Tables and desks, Storage units, Beds, Bunk beds</t>
  </si>
  <si>
    <t>97.140 - Furniture</t>
  </si>
  <si>
    <t>Protection of the environment (TBT); Quality requirements (TBT); Other (TBT)</t>
  </si>
  <si>
    <r>
      <rPr>
        <sz val="11"/>
        <rFont val="Calibri"/>
      </rPr>
      <t>https://members.wto.org/crnattachments/2023/TBT/IND/23_12628_00_e.pdf</t>
    </r>
  </si>
  <si>
    <t>Draft Commission Regulation amending Annex I to Regulation (EC) No. 1334/2008 of the European Parliament and of the Council as regards the introduction of restrictions on the use of certain flavouring substances (text with EEA relevance)</t>
  </si>
  <si>
    <t>The text limits the conditions of use of 2-Phenyl-2-butenal (FL No. 05.062), 5-Methyl-2-phenyl-2-hexenal (FL No. 05.099) and 4-Methyl-2-phenyl-2-pentenal (FL No. 05.100) to their current use, following an evaluation by the European Food Safety Authority that could not rule out an in vivo potential aneugenicity for these substances and pending the re-evaluation by the Authority of theadditional data from the interested business operators</t>
  </si>
  <si>
    <t>Food products</t>
  </si>
  <si>
    <t>Food safety; Human health; Food additives</t>
  </si>
  <si>
    <r>
      <rPr>
        <sz val="11"/>
        <rFont val="Calibri"/>
      </rPr>
      <t>https://members.wto.org/crnattachments/2023/SPS/EEC/23_12655_00_e.pdf
https://members.wto.org/crnattachments/2023/SPS/EEC/23_12655_01_e.pdf</t>
    </r>
  </si>
  <si>
    <t>Brazil</t>
  </si>
  <si>
    <t>Draft Resolution 1205, of 21 September 2023</t>
  </si>
  <si>
    <t>This draft resolution proposes the inclusion of active ingredient  P74 - PRESTIA MEGATERIUM on the Monograph List of Active Ingredients for Pesticides, Household Cleaning Products and Wood Preservatives, which was published by Normative Instruction 103 on 19 October 2021 in the Brazilian Official Gazette (DOU - Diário Oficial da União).</t>
  </si>
  <si>
    <t>Environment. Health protection. Safety (ICS code(s): 13)</t>
  </si>
  <si>
    <t>13 - ENVIRONMENT. HEALTH PROTECTION. SAFETY</t>
  </si>
  <si>
    <t>Human health; Food safety; Pesticides</t>
  </si>
  <si>
    <r>
      <rPr>
        <sz val="11"/>
        <rFont val="Calibri"/>
      </rPr>
      <t>https://members.wto.org/crnattachments/2023/SPS/BRA/23_12672_00_x.pdf
Draft: http://antigo.anvisa.gov.br/documents/10181/6659341/CONSULTA+PUBLICA+N+1205+GGTOX.pdf/1d68b2c3-ecae-4053-b8fe-a1e402da88b2
Comment form:  https://www.gov.br/anvisa/pt-br/centraisdeconteudo/publicacoes/agrotoxicos/formulario-padrao-consulta-publica-ggtox.docx/view</t>
    </r>
  </si>
  <si>
    <t>Draft Commission Regulation amending Annex I to Regulation (EC) No. 1334/2008 of the European Parliament and of the Council as regards the removal of certain flavouring substances from the Union list (text with EEA relevance)</t>
  </si>
  <si>
    <t>The text removes from the Union List of flavourings as laid down in Annex I to Regulation (EC) No. 1334/2008 a number of flavouring substances for which when the European Food Safety Authority had requested additional scientific data in order to complete their assessment the operators responsible for placing the following eight substances on the market as flavouring substances did not submit the required data and withdrew their respective applications. The substances concerned are: 2-Phenylpent-2-enal (FL No. 05.175); 2-Phenyl-4-methyl-2-hexenal (FL No. 05.222); 2-(sec-Butyl)-4,5-dimethyl-3-thiazoline (FL No. 15.029); 4,5-Dimethyl-2-ethyl-3-thiazoline (FL No. 15.030); 2,4-Dimethyl-3-thiazoline  (FL No. 15.060); 2-Isobutyl-3-thiazoline (FL No. 15.119); 5-Ethyl-4-methyl-2-(2-methylpropyl)-thiazoline (FL No. 15.130); 5-Ethyl-4-methyl-2-(2- butyl)-thiazoline (FL No. 15.131)</t>
  </si>
  <si>
    <t>Human health; Food safety; Food additives</t>
  </si>
  <si>
    <r>
      <rPr>
        <sz val="11"/>
        <rFont val="Calibri"/>
      </rPr>
      <t>https://members.wto.org/crnattachments/2023/SPS/EEC/23_12654_00_e.pdf
https://members.wto.org/crnattachments/2023/SPS/EEC/23_12654_01_e.pdf</t>
    </r>
  </si>
  <si>
    <t>Draft Commission Implementing Decision laying down rules for the application of Directive (EU) 2020/2184 of the European Parliament and of the Council as regards the procedures and methods for testing and accepting final materials as used in products that come into contact with water intended for human consumption </t>
  </si>
  <si>
    <t>This draft Commission Decision establishes methodologies to test and accept materials that are to be used in products come into contact with drinking water. </t>
  </si>
  <si>
    <r>
      <rPr>
        <sz val="11"/>
        <rFont val="Calibri"/>
      </rPr>
      <t>https://members.wto.org/crnattachments/2023/TBT/EEC/23_12651_00_e.pdf
https://members.wto.org/crnattachments/2023/TBT/EEC/23_12651_01_e.pdf</t>
    </r>
  </si>
  <si>
    <t>V-Belt (Quality Control) Order, 2023</t>
  </si>
  <si>
    <t xml:space="preserve">V-Belt (Quality Control) Order, 2023: V-belts are used as transmission belts in vehicles viz._x000D_
Automotive: V-belts are commonly used in vehicles to transmit power from the engine to the alternator, water pump, and other accessories.Industrial Equipment: V-belts drive the operation of machines such as lathes, milling machines, and conveyor systems.Agricultural Machinery: V-belts are employed in tractors, combines, and other farm equipment to transfer power between shafts.They are also used in driving mechanisms such as engines in air compressors, fans, and pumps, etc. _x000D_
</t>
  </si>
  <si>
    <t>V-Belts.</t>
  </si>
  <si>
    <t>21.220.10 - Belt drives and their components</t>
  </si>
  <si>
    <t>Prevention of deceptive practices and consumer protection (TBT); Protection of the environment (TBT); Quality requirements (TBT)</t>
  </si>
  <si>
    <r>
      <rPr>
        <sz val="11"/>
        <rFont val="Calibri"/>
      </rPr>
      <t>https://members.wto.org/crnattachments/2023/TBT/IND/23_12629_00_e.pdf</t>
    </r>
  </si>
  <si>
    <t>Switzerland</t>
  </si>
  <si>
    <t>Draft amendments to the Ordinance of 10 September 2008 on the Handling of Organisms in the Environment</t>
  </si>
  <si>
    <t>Since 2008, it is prohibited in Switzerland to handle, i.e. to deliberately use, 14 invasive alien plant and animal species (or groups of species) in the environment. Exempt from the ban are measures to control these species and the handling of therapeutic products, food and animal feed. In order to bring legislation in line with the current state of scientific knowledge and thus to better protect human, animal and plant health as well as biodiversity against the threats posed by invasive alien plants, the prohibition shall be extended to eleven other plant species (or groups of species). In addition to this, by means of the draft project, a ban on marketing 27 invasive alien plant species will be introduced. Their sale as well as their import will be prohibited. Thus the marketing of a total of 49 invasive alien plant species (or group of species) will be banned. The draft amendments implement Switzerland’s obligations under the CBD. Similar restrictions exist in the EU. </t>
  </si>
  <si>
    <t>Invasive alien plants. Live trees and other plants; bulbs, roots and the like; cut flowers and ornamental foliage (HS code(s): 06); environmental protection (ICS code(s): 13.020)</t>
  </si>
  <si>
    <t>06 - LIVE TREES AND OTHER PLANTS; BULBS, ROOTS AND THE LIKE; CUT FLOWERS AND ORNAMENTAL FOLIAGE</t>
  </si>
  <si>
    <t>13.020 - Environmental protection</t>
  </si>
  <si>
    <t>Plant protection (SPS); Animal health (SPS)</t>
  </si>
  <si>
    <t>Animal health; Plant health; Animal diseases; Plant diseases</t>
  </si>
  <si>
    <r>
      <rPr>
        <sz val="11"/>
        <rFont val="Calibri"/>
      </rPr>
      <t>https://members.wto.org/crnattachments/2023/SPS/CHE/23_12653_00_f.pdf
https://www.fedlex.admin.ch/filestore/fedlex.data.admin.ch/eli/dl/proj/2022/91/cons_1/doc_2/fr/pdf-a/fedlex-data-admin-ch-eli-dl-proj-2022-91-cons_1-doc_2-fr-pdf-a.pdf</t>
    </r>
  </si>
  <si>
    <t>Ecuador</t>
  </si>
  <si>
    <t>Plan Nacional de Control Sanitario de Acuicultura y Pesca.</t>
  </si>
  <si>
    <t>Requisitos sanitarios para la exportación e importación de los productos y subproductos de la pesca y acuicultura.</t>
  </si>
  <si>
    <t>Peces vivos (código(s) del SA: 0301); Pescado comestible, fresco o refrigerado (exc. filetes y demás carne de pescado de la partida 0304) (código(s) del SA: 0302); Pescado comestible, congelado (exc. filetes y demás carne de pescado de la partida 0304) (código(s) del SA: 0303); Filetes y demás carne de pescado, incl. picada, frescos, refrigerados o congelados (código(s) del SA: 0304); Pescado comestible seco, salado, en salmuera; pescado ahumado, incl. cocido antes o durante el ahumado; harina, polvo y "pellets" de pescado aptos para la alimentación humana (código(s) del SA: 0305); Crustáceos, incluso pelados, vivos, frescos, refrigerados, congelados, secos, salados o en salmuera, incluso ahumados, incl. crustáceos con cáscara cocidos al vapor o hirviendo en agua (código(s) del SA: 0306); Moluscos aptos para la alimentación humana, incluso ahumados, incluso pelados, vivos, frescos, refrigerados, congelados, secos, salados o en salmuera (código(s) del SA: 0307); Invertebrados acuáticos distintos de los crustáceos y moluscos, vivos, frescos, refrigerados, congelados, secos, salados o en salmuera, incluso ahumados (código(s) del SA: 0308); Productos de origen animal, n.c.o.p.; animales muertos de todo tipo, impropios para la alimentación humana (código(s) del SA: 0511); Grasas y aceites, y sus fracciones, de pescado o de mamíferos marinos, incl. refinados, sin modificar químicamente (código(s) del SA: 1504); Preparaciones y conservas de pescado; caviar y sus sucedáneos preparados con huevas de pescado (código(s) del SA: 1604); Crustáceos, moluscos y demás invertebrados acuáticos, preparados o conservados (sin ahumar) (código(s) del SA: 1605); Harina, polvo y "pellets", de carne, de despojos, de pescado o de crustáceos, de moluscos o demás invertebrados acuáticos, impropios para la alimentación humana; chicharrones (código(s) del SA: 2301); Preparaciones de los tipos utilizados para la alimentación de los animales (código(s) del SA: 2309); Provitaminas y vitaminas, naturales o reproducidas por síntesis, incl. los concentrados naturales, y sus derivados utilizados principalmente como vitaminas, mezclados o no entre sí o en disoluciones de cualquier clase (código(s) del SA: 2936); Antibióticos (código(s) del SA: 2941); Peptonas y sus derivados; las demás materias proteínicas y sus derivados, no expresados ni comprendidos en otra parte; polvo de cueros y pieles, incluso tratado al cromo (código(s) del SA: 3504); Ácidos grasos monocarboxílicos industriales; aceites ácidos del refinado; alcoholes grasos industriales (código(s) del SA: 3823)</t>
  </si>
  <si>
    <r>
      <rPr>
        <sz val="11"/>
        <rFont val="Calibri"/>
      </rPr>
      <t>https://members.wto.org/crnattachments/2023/SPS/ECU/23_12524_00_s.pdf
https://www.produccion.gob.ec/wp-content/uploads/2023/07/Borrador-Plan-Nacional-CS-29-Junio-2023.pdf</t>
    </r>
  </si>
  <si>
    <t>Canada</t>
  </si>
  <si>
    <t>D-96-07: Phytosanitary Import Requirements for Screenings, and Grain and Seed for Cleaning</t>
  </si>
  <si>
    <t>The Canadian Food Inspection Agency (CFIA) has recently completed a review of grain and seed import requirements. As a result, the CFIA has revised plant health policy directive, D-96-07: Phytosanitary Import Requirements for Screenings, and Grain and Seed for Cleaning.While the majority of the requirements outlined in directive D-96-07 remain consistent with current import requirements, the CFIA is removing the prohibition for seed or grain to be cleaned in Canada when the material originates from outside North America.The list of updates and superseded policies can be found on page 1 of the document.</t>
  </si>
  <si>
    <t>HS 07.13, HS 10.00, HS 12.00, HS 23.02</t>
  </si>
  <si>
    <t>0713 - Dried leguminous vegetables, shelled, whether or not skinned or split; 10 - CEREALS; 12 - OIL SEEDS AND OLEAGINOUS FRUITS; MISCELLANEOUS GRAINS, SEEDS AND FRUIT; INDUSTRIAL OR MEDICINAL PLANTS; STRAW AND FODDER; 2302 - Bran, sharps and other residues, whether or not in the form of pellets, derived from the sifting, milling or other working of cereals or of leguminous plants</t>
  </si>
  <si>
    <t>Plant protection (SPS)</t>
  </si>
  <si>
    <t>Plant health; Seeds; Plant diseases</t>
  </si>
  <si>
    <r>
      <rPr>
        <sz val="11"/>
        <rFont val="Calibri"/>
      </rPr>
      <t>https://members.wto.org/crnattachments/2023/SPS/CAN/23_12602_00_e.pdf
https://members.wto.org/crnattachments/2023/SPS/CAN/23_12602_00_f.pdf</t>
    </r>
  </si>
  <si>
    <t>Ukraine</t>
  </si>
  <si>
    <t>Draft Resolution of the Cabinet of Ministers of Ukraine "On Amendments to the Rules for Transportation of Animals"</t>
  </si>
  <si>
    <t>The draft Resolution establishes rules for:_x000D_
- the welfare of bees during transportation; _x000D_
- the welfare of bees during operations related to their transportation._x000D_
The draft Resolution provides for the implementation of Ukrainian legislation in accordance with the requirements of Regulation (EU) No. 2016/429, Regulation (EU) No. 2020/688 and Regulation (EU) No. 2020/692.</t>
  </si>
  <si>
    <t>Bees including queen bees, worker bees, drones, bee families</t>
  </si>
  <si>
    <t>010641 - Live bees</t>
  </si>
  <si>
    <t>Animal health (SPS)</t>
  </si>
  <si>
    <t>Animal diseases; Animal health</t>
  </si>
  <si>
    <r>
      <rPr>
        <sz val="11"/>
        <rFont val="Calibri"/>
      </rPr>
      <t>https://members.wto.org/crnattachments/2023/SPS/UKR/23_12604_00_x.pdf
https://members.wto.org/crnattachments/2023/SPS/UKR/23_12604_01_x.pdf
https://minagro.gov.ua/npa/pro-vnesennya-zmin-do-pravil-transportuvannya-tvarin-2</t>
    </r>
  </si>
  <si>
    <t>Draft Order of the Ministry of Agrarian Policy and Food of Ukraine "On approval of the Requirements for a written declaration of the conformity of materials and articles intended to come into contact with food and a list of documents confirming the information specified in the declaration"</t>
  </si>
  <si>
    <t>The draft Order is developed in order to confirm by the market operator of materials and articles intended for contact with food compliance with the requirements for the relevant material or article, as well as to implement the provisions of the EU food legislation.Approval of the Requirements is provided for by the Law of Ukraine of 3 November 2022 No. 2718-IX "On Materials and Articles Intended to Come into Contact with Food", notified in document G/SPS/N/UKR/150/Rev.1.Materials and articles intended to come into contact with foodstuffs, as well as products of intermediate stages of their processing, and their components and/or substances, should be accompanied by a written declaration, which confirms the fulfillment of the requirements for the relevant material or article at all stages of its circulation, except at the points of sale to end consumers.The purpose of the declaration of conformity is to demonstrate that materials and articles meet the requirements of the law and are safe for use.The draft Order suggests approving the Requirements to the declaration of conformity in terms of:- General provisions;- Requirements to the information to be contained in the declaration of conformity;- List of supporting documents.The Requirements cover the following materials and articles: active materials and articles, intellectual materials and articles, glues, ceramics, cork, rubber, glass, ion exchange resins, metals and alloys, paper and cardboard, plastic, printing inks, regenerated cellulose, silicon, textile, varnishes and coatings, wax, wood.The draft Order also stipulates that materials and articles intended to come into contact with foodstuffs produced before the entry into force of this Order may be in circulation until the expiry date.The draft Order is also notified under the TBT Agreement.</t>
  </si>
  <si>
    <t>Materials and articles intended to come into contact with foodstuffs</t>
  </si>
  <si>
    <t>Food safety; Human health</t>
  </si>
  <si>
    <r>
      <rPr>
        <sz val="11"/>
        <rFont val="Calibri"/>
      </rPr>
      <t>https://members.wto.org/crnattachments/2023/SPS/UKR/23_12603_00_x.pdf
https://minagro.gov.ua/npa/pro-zatverdzhennya-vimog-do-pismovoyi-deklaraciyi-pro-vidpovidnist-materialiv-i-predmetiv-priznachenih-dlya-kontaktu-z-harchovimi-produktami-ta-pereliku-dokumentiv-yaki-pidtverdzhuyut-vidomos</t>
    </r>
  </si>
  <si>
    <t>Flonicamid;" Pesticide Tolerances. Final Rule</t>
  </si>
  <si>
    <t>This regulation establishes tolerances for residues of 
flonicamid in or on multiple crops.</t>
  </si>
  <si>
    <t>Bushberry subgroup 13-07B; caneberry subgroup 13-07A; cherry subgroup 12-12A; corn, sweet, forage; corn, sweet, kernel plus cob with husks removed; corn, sweet, stover; peach subgroup 12-12B; plum subgroup 12-12C; pomegranate; prickly pear, fruit; prickly pear, pads; vegetable, legume, bean, edible podded, subgroup 6-22A; vegetable, legume, bean, succulent shelled, subgroup 6-22C; vegetable, legume, pea, edible podded, subgroup 6-22B; vegetable, legume, pea, succulent shelled, subgroup 6-22D; vegetable, legume, pulse, bean, dried shelled, except soybean, subgroup 6-22E; vegetable, legume, pulse, pea, dried shelled, subgroup 6-22F</t>
  </si>
  <si>
    <t>Human health; Food safety; Pesticides; Maximum residue limits (MRLs)</t>
  </si>
  <si>
    <r>
      <rPr>
        <sz val="11"/>
        <rFont val="Calibri"/>
      </rPr>
      <t>https://www.govinfo.gov/content/pkg/FR-2023-09-20/html/2023-20273.htm</t>
    </r>
  </si>
  <si>
    <t>New Zealand</t>
  </si>
  <si>
    <t>Clothes washing machines:Australian Determination (which New Zealand will align with): Greenhouse and Energy Minimum Standards (Clothes Washing Machines) Determination 2015 (legislation.gov.au)Rotary clothes dryers:Australian Determination (which New Zealand will align with): Greenhouse and Energy Minimum Standards (Rotary Clothes Dryers) Determination 2015 (legislation.gov.au)Dishwashers:Australian Determination (which New Zealand will align with): Greenhouse and Energy Minimum Standards (Dishwashers) Determination 2015 (legislation.gov.au)</t>
  </si>
  <si>
    <t>The Energy Efficiency Conversation Authority (EECA) proposes to align New Zealand’s energy requirements for clothes washing machines, rotary clothes dryers and dishwashers with the relevant Australian Greenhouse and Energy Minimum Standards Determinations.Clothes washing machines:Alignment with the Greenhouse and Energy Minimum Standards (Clothes Washing Machines) Determination 2015 will involve:Change to Mandatory Energy Performance Labelling Requirements (MEPL)The current MEPL Standard cited in the regulations AS/NZS 2040.2:2005 + A1 requires that products display an Energy Rating Label up to 6 stars. The Greenhouse and Energy Minimum Standards (Clothes Washing Machines) Determination 2015 requires that products with a rating above 6 stars display a Super Efficiency Label, which has a star rating up to 10 stars.Testing requirementsThe Greenhouse and Energy Minimum Standards (Clothes Washing Machines) Determination 2015 requires additional test loads for products with a load size of  more than 10kg.Rotary clothes dryers:Alignment with the Greenhouse and Energy Minimum Standards (Rotary Clothes Dryers) Determination 2015 will involve:Change to Mandatory Energy Performance Labelling Requirements (MEPL)The current MEPL Standard cited in the regulations AS/NZS 2442.2:2000 + A1 + A2 requires that products display an Energy Rating Label up to 6 stars. The Greenhouse and Energy Minimum Standards (Rotary Clothes Dryers) Determination 2015 requires that products with a rating above 6 stars display a Super Efficiency Label, which has a star rating up to 10 stars.Testing requirementsThe Greenhouse and Energy Minimum Standards (Rotary Clothes Dryers) Determination 2015 adds an alternative test load.Dishwashers:Alignment with the Greenhouse and Energy Minimum Standards (Dishwashers) Determination 2015 will involve:Change to Mandatory Energy Performance Labelling Requirements (MEPL)The current MEPL Standard cited in the regulations AS/NZS 2007.2:2005 + A1 requires that products display an Energy Rating Label up to 6 stars. The Greenhouse and Energy Minimum Standards (Dishwashers) Determination 2015 requires that products with a rating above 6 stars display a Super Efficiency Label, which has a star rating up to 10 stars.Testing requirementsThe Greenhouse and Energy Minimum Standards (Dishwashers) Determination 2015 adds alternative soiling agents and preparation methods.</t>
  </si>
  <si>
    <t>Domestic electrical appliances (ICS 97.030).</t>
  </si>
  <si>
    <t>97.030 - Domestic electrical appliances in general</t>
  </si>
  <si>
    <t>Other (TBT); Protection of the environment (TBT)</t>
  </si>
  <si>
    <t>Advanced Clean Trucks Program </t>
  </si>
  <si>
    <t>Proposed rule - The purpose of this action is to adopt regulations implementing California's Advanced Clean Trucks (ACT) regulation under the Code of Maryland Regulations (COMAR) 26.11.43. The regulations will be submitted to the U.S. Environmental Protection Agency (EPA) for approval as part of Maryland's State Implementation Plan (SIP)</t>
  </si>
  <si>
    <t>Vehicle emissions; Environmental protection (ICS code(s): 13.020); Transport exhaust emissions (ICS code(s): 13.040.50); Road vehicles in general (ICS code(s): 43.020)</t>
  </si>
  <si>
    <t>13.020 - Environmental protection; 13.040.50 - Transport exhaust emissions; 43.020 - Road vehicles in general</t>
  </si>
  <si>
    <r>
      <rPr>
        <sz val="11"/>
        <rFont val="Calibri"/>
      </rPr>
      <t>https://members.wto.org/crnattachments/2023/TBT/USA/23_12582_00_e.pdf
https://2019-dsd.maryland.gov/MDRIssues/5018/Assembled.aspx#_Toc144896239</t>
    </r>
  </si>
  <si>
    <t>Regulatory Requirements for New HAP Additions</t>
  </si>
  <si>
    <t>Proposed rule - The U.S. Environmental Protection Agency (EPA) is proposing to amend the General Provisions for National Emission Standards for Hazardous Air Pollutants (NESHAP) to address applicability and compliance issues resulting from the addition of a compound to the list of hazardous air pollutants (HAP) under the Clean Air Act (CAA). This action focuses on issues related to newly applicable standards for sources that become major sources solely from the addition of a compound to the CAA HAP list. This action also includes a discussion of the impacts of a newly listed HAP on the federal operating permit program.</t>
  </si>
  <si>
    <t>Hazardous air pollutants; Environmental protection (ICS code(s): 13.020); Air quality (ICS code(s): 13.040)</t>
  </si>
  <si>
    <t>13.020 - Environmental protection; 13.040 - Air quality</t>
  </si>
  <si>
    <t>Protection of human health or safety (TBT); Protection of the environment (TBT)</t>
  </si>
  <si>
    <r>
      <rPr>
        <sz val="11"/>
        <rFont val="Calibri"/>
      </rPr>
      <t>https://members.wto.org/crnattachments/2023/TBT/USA/23_12583_00_e.pdf</t>
    </r>
  </si>
  <si>
    <t>Pesticide Tolerances; Implementing Registration Review Decisions for Certain Pesticides. Proposed Rule</t>
  </si>
  <si>
    <t>EPA is proposing several tolerance actions that the Agency previously determined were necessary or appropriate during registration review for the following pesticide active ingredients: chlorsulfuron, primisulfuron-methyl, triasulfuron, halosulfuron-methyl, sulfosulfuron, iodosulfuron-methyl-sodium, trifloxysulfuron-sodium, and mesosulfuron-methyl. The proposed tolerance actions for each pesticide active ingredient may include but are not limited to the following types of actions: revising tolerance expressions; modifying commodity definitions; updating crop groups; removing expired tolerances; revoking tolerances that are no longer needed; and harmonizing tolerances with Codex Maximum Residue Levels (MRLs).</t>
  </si>
  <si>
    <t>Barley, grain; barley, straw; cattle, fat; cattle, meat; cattle, meat byproducts; goat, fat; goat, meat; goat, meat byproducts; grass, forage; grass, hay; hog, fat; hog, meat; hog, meat byproducts; horse, fat; horse, meat; horse, meat byproducts; milk; oat, forage; oat, grain; oat, straw; sheep, fat; sheep, meat; sheep, meat byproducts; wheat, forage; wheat, grain; wheat, straw; asparagus; nut, tree, group 14-12; vegetable, fruiting, group 8-10; almond; almond, hulls</t>
  </si>
  <si>
    <t>Human health; Food safety; Maximum residue limits (MRLs); Pesticides</t>
  </si>
  <si>
    <r>
      <rPr>
        <sz val="11"/>
        <rFont val="Calibri"/>
      </rPr>
      <t>https://www.govinfo.gov/content/pkg/FR-2023-09-12/html/2023-19513.htm</t>
    </r>
  </si>
  <si>
    <t>Korea, Republic of</t>
  </si>
  <si>
    <t>Proposed amendments to the “Regulation on Labels of Quasi-Drugs” </t>
  </si>
  <si>
    <t>The Ministry of Food and Drug Safety (MFDS) is amending the "Regulation on Labels of Quasi-Drugs” as follows:_x000D_
- As braille and auditory/sign language conversion codes have become mandatory, the labelling targets, labelling methods, standards, and details of quasi-drugs have been enacted._x000D_
- Revision of recommended format for quasi-drugs (Sanitary pads, etc.).</t>
  </si>
  <si>
    <t>Quasidrug</t>
  </si>
  <si>
    <t>11.120 - Pharmaceutics</t>
  </si>
  <si>
    <t>Consumer information, labelling (TBT)</t>
  </si>
  <si>
    <r>
      <rPr>
        <sz val="11"/>
        <rFont val="Calibri"/>
      </rPr>
      <t>https://members.wto.org/crnattachments/2023/TBT/KOR/23_12585_00_x.pdf</t>
    </r>
  </si>
  <si>
    <t>Uruguay</t>
  </si>
  <si>
    <t>Proyecto de Decreto que incorpora al derecho positivo nacional la Resolución del Grupo Mercado Común (GMC) N° 04/22, del 3 de diciembre de 2022, referida a "Requisitos fitosanitarios para Brassica napus var. oleifera (colza), según país de destino y origen, para los Estados Partes del MERCOSUR (derogación Res. GMC Nº 10/12)"</t>
  </si>
  <si>
    <t>Se actualizan los requisitos fitosanitarios de importación para semilla y grano de Brassica napus var. oleifera (colza), para el comercio entre los Estados Partes del MERCOSUR, aprobados por Resolución GMC N° 37/22. Se deroga la Resolución de la Dirección General de Servicios Agrícolas (DGSA) Nº 08/013, que incorporó a la normativa nacional la Resolución GMC Nº 10/12 del 14 de junio de 2012.</t>
  </si>
  <si>
    <t>Semilla y grano de Brassica napus var. oleifera (colza)</t>
  </si>
  <si>
    <t>1205 - Rape or colza seeds, whether or not broken</t>
  </si>
  <si>
    <t>Plant diseases; Plant health; Seeds</t>
  </si>
  <si>
    <r>
      <rPr>
        <sz val="11"/>
        <rFont val="Calibri"/>
      </rPr>
      <t>https://members.wto.org/crnattachments/2023/SPS/URY/23_12577_00_s.pdf
https://members.wto.org/crnattachments/2023/SPS/URY/23_12577_01_s.pdf</t>
    </r>
  </si>
  <si>
    <t>Receipt of Several Pesticide Petitions Filed for Residues of Pesticide Chemicals in or on Various Commodities. Notice of filing of petitions and request for comment</t>
  </si>
  <si>
    <t>This document announces the Agency's receipt of several initial filings of pesticide petitions requesting the establishment or modification of regulations for residues of pesticide chemicals in or on various commodities.</t>
  </si>
  <si>
    <t>Multiple commodities</t>
  </si>
  <si>
    <t>Food safety; Human health; Pesticides</t>
  </si>
  <si>
    <r>
      <rPr>
        <sz val="11"/>
        <rFont val="Calibri"/>
      </rPr>
      <t>https://www.govinfo.gov/content/pkg/FR-2023-09-19/html/2023-20266.htm</t>
    </r>
  </si>
  <si>
    <r>
      <rPr>
        <sz val="11"/>
        <rFont val="Calibri"/>
      </rPr>
      <t>https://www.govinfo.gov/content/pkg/FR-2023-09-12/html/2023-19689.htm</t>
    </r>
  </si>
  <si>
    <t>Proyecto de Decreto que incorpora al derecho positivo nacional la Resolución del Grupo Mercado Común (GMC) N° 04/22, del 9 de junio de 2022, referida a "Requisitos fitosanitarios para Actinidia chinensis (kiwi), según país de destino y origen, para los Estados Partes del MERCOSUR"</t>
  </si>
  <si>
    <t>Se actualizan los requisitos fitosanitarios de importación para plantas, estacas, plantas in vitro y fruta fresca de Actinidia chinensis (kiwi), para el comercio entre los Estados Partes del MERCOSUR, aprobados por Resolución GMC N° 04/22. </t>
  </si>
  <si>
    <t>Plantas, estacas, plantas in vitro y frutos frescos de kiwi (Actinidia chinesis</t>
  </si>
  <si>
    <t>081050 - Fresh kiwifruit</t>
  </si>
  <si>
    <t>Plant health</t>
  </si>
  <si>
    <r>
      <rPr>
        <sz val="11"/>
        <rFont val="Calibri"/>
      </rPr>
      <t>https://members.wto.org/crnattachments/2023/SPS/URY/23_12580_00_s.pdf
https://members.wto.org/crnattachments/2023/SPS/URY/23_12580_01_s.pdf</t>
    </r>
  </si>
  <si>
    <t>Egypt</t>
  </si>
  <si>
    <t>The Ministerial decree No. 197 /2023 (2 pages, in Arabic) mandating the Egyptian standard ES 4100 "energy efficiency of  household and similar electrical appliances-methods for measuring  and calculation  energy consumption of washing machines ".</t>
  </si>
  <si>
    <t>The Ministerial Decree No. 197 /2023(2 pages, in Arabic) gives the producers and importers a twelve -month transitional period to abide by the Egyptian standard ES 4100 which  applies to household electric washing machines whose rated voltage does not exceed 250 volts, and frequency 50 Hz, which are fed with cold water, and contain an electric heating device including automatic washing machines and washing machines with a dryer.All these washing machines are used in homes, and the capacity of each of them does not exceed 15 kg. This standard does not apply to ordinary washing machines, nor to those used in industrial and commercial purposes.Worth mentioning is that this standard has been formulated according to National studies.</t>
  </si>
  <si>
    <t>Laundry appliances (ICS code(s): 97.060)</t>
  </si>
  <si>
    <t>97.060 - Laundry appliances</t>
  </si>
  <si>
    <t>Quality requirements (TBT); Protection of human health or safety (TBT)</t>
  </si>
  <si>
    <t>Fluazaindolizine;" Pesticide Tolerances. Final Rule.</t>
  </si>
  <si>
    <t>This regulation establishes tolerances for residues of 
fluazaindolizine in or on multiple commodities.</t>
  </si>
  <si>
    <t>carrot; cattle, fat; cattle, meat; cattle, meat byproducts; egg; goat, fat; goat, meat; goat, meat byproducts; hog, fat; hog, meat; hog, meat byproducts; horse, fat; horse, meat; horse, meat byproducts; milk; poultry, fat; poultry, meat; poultry, meat byproducts; sheep, fat; sheep, meat; sheep, meat byproducts; tomato, dried; vegetable, cucurbit, group 9; vegetable, fruiting, group 8-10; vegetable, tuberous and corm, subgroup 1C; animal feed, nongrass, group 18, forage; animal feed, nongrass, group 18, hay; animal feed, nongrass, group 18, straw; berry, low growing, subgroup 13-07G; grain, cereal, forage, hay, stover, and straw group 16-22, forage; grain, cereal, forage, hay, stover, and straw group 16-22, hay; grain, cereal, forage, hay, stover, and straw group 16-22, stover; grain, cereal, forage, hay, stover, and straw group 16-22, straw; grain, cereal, group 15-22; grass, forage, fodder and hay, group 17, forage; grass, forage, fodder and hay, group 17, hay; grass, forage, fodder and hay, group 17, straw; oilseed group 20; rapeseed, forage; stalk, stem and leaf petiole vegetable group 22; vegetable, Brassica, head and stem, group 5-16; vegetable, bulb, group 3-07; vegetable, legume, forage and hay, group 7-22, forage; vegetable, legume, forage and hay, group 7-22, hay; vegetable, leafy, group 4-16; vegetable, leaves of root and tuber, group 2; vegetable, legume, group 6-22; vegetable, root, subgroup 1B</t>
  </si>
  <si>
    <r>
      <rPr>
        <sz val="11"/>
        <rFont val="Calibri"/>
      </rPr>
      <t>https://www.govinfo.gov/content/pkg/FR-2023-09-12/html/2023-19607.htm</t>
    </r>
  </si>
  <si>
    <t>Spinetoram;" Pesticide Tolerances. Final Rule</t>
  </si>
  <si>
    <t>This regulation establishes tolerances for residues of spinetoram in or on Spice group 26, and Stalk and stem vegetable subgroup 22A.</t>
  </si>
  <si>
    <t>Spice group 26, and Stalk and stem vegetable subgroup 22A</t>
  </si>
  <si>
    <r>
      <rPr>
        <sz val="11"/>
        <rFont val="Calibri"/>
      </rPr>
      <t>https://www.govinfo.gov/content/pkg/FR-2023-09-05/html/2023-19012.htm</t>
    </r>
  </si>
  <si>
    <t>Colombia</t>
  </si>
  <si>
    <t>Proyecto de Resolución: “Por la cual se establecen los requisitos y el procedimiento para el registro de los productores, productores por contrato, semielaboradores e importadores de cosméticos con cannabis no psicoactivo, preparaciones magistrales y productos farmacéuticos de uso veterinario con cannabis psicoactivo y no psicoactivo, así como los requisitos y el procedimiento para el registro de sus productos, en desarrollo del numeral 11 del artículo 2 del Decreto 811 de 2021.</t>
  </si>
  <si>
    <t>ARTÍCULO 1. OBJETO. Reglamentar el procedimiento y los requisitos exigibles para el registro de los productos, productores, productores por contrato y semielaboradores e importadores de cosméticos con grano, derivados del grano, componente vegetal y derivados no psicoactivos de cannabis, y de preparaciones magistrales y productos farmacéuticos (medicamentos, fitoterapéuticos, homeopáticos) de uso veterinario con cannabis psicoactivo y no psicoactivo.ARTÍCULO 2. CAMPO DE APLICACIÓN. Las disposiciones establecidas en la presente resolución serán aplicables en todo el territorio nacional a todas las personas naturales o jurídicas que produzcan, produzcan por contrato, semielaboren o importen cosméticos con grano, derivados del grano, componente vegetal y derivados no psicoactivos de cannabis, preparaciones magistrales y productos farmacéuticos (medicamentos, Fito-terapéuticos, homeopáticos) de uso veterinario con cannabis psicoactivo y no psicoactivo.</t>
  </si>
  <si>
    <t>Productos farmacéuticos (código(s) del SA: 30)</t>
  </si>
  <si>
    <t>30 - PHARMACEUTICAL PRODUCTS</t>
  </si>
  <si>
    <t>Animal health (SPS); Plant protection (SPS)</t>
  </si>
  <si>
    <t>Animal health; Plant health; Animal diseases</t>
  </si>
  <si>
    <r>
      <rPr>
        <sz val="11"/>
        <rFont val="Calibri"/>
      </rPr>
      <t xml:space="preserve">https://members.wto.org/crnattachments/2023/SPS/COL/23_12559_00_s.pdf
https://www.sucop.gov.co/entidades/ica/Normativa?IDNorma=14066
</t>
    </r>
  </si>
  <si>
    <t>Electrical Appliances for Kitchen (Quality Control) Order, 2023; </t>
  </si>
  <si>
    <t>Electrical Appliances for Kitchen (Quality Control) Order, 2023Electric appliances for Kitchen are appliances with the rated voltage not more than 250 Volt for baking, roasting and grilling, such as barbecues for indoor use, bread makers, contact grills, cookers, food dehydrators, hotplates, portable ovens, raclette grills, radiant grills, roasters, rotary grills, toasters, and waffle irons etc.A range hood is an appliance typically mounted above ranges or cooktops that helps to capture, filter or vent out cooking grease and steam above your cooking surface. Range hoods feature an integrated fan and sometimes include lights to help illuminate cooktop.</t>
  </si>
  <si>
    <t>Electrical Appliances for Kitchen</t>
  </si>
  <si>
    <t>97.040 - Kitchen equipment</t>
  </si>
  <si>
    <t>Protection of human health or safety (TBT); Protection of the environment (TBT); Prevention of deceptive practices and consumer protection (TBT)</t>
  </si>
  <si>
    <r>
      <rPr>
        <sz val="11"/>
        <rFont val="Calibri"/>
      </rPr>
      <t>https://members.wto.org/crnattachments/2023/TBT/IND/23_12533_00_e.pdf</t>
    </r>
  </si>
  <si>
    <t>United Arab Emirates</t>
  </si>
  <si>
    <t>Draft Cabinet Decree no. (xx) for 2023, National Scheme to Control the Detergents</t>
  </si>
  <si>
    <t>  The provisions of this scheme are applicable to the following:1.     All types of detergent products specified in the approved Technical Regulation mentioned in Annex (1).2.     Bulk consignments of detergents that are imported to re-fill inside the country.3.     Detergent products placed in the UAE market including free zones or prepared for export outside the country.</t>
  </si>
  <si>
    <t>Detergents</t>
  </si>
  <si>
    <t>Prevention of deceptive practices and consumer protection (TBT); Protection of the environment (TBT); Quality requirements (TBT); Consumer information, labelling (TBT); Protection of human health or safety (TBT)</t>
  </si>
  <si>
    <r>
      <rPr>
        <sz val="11"/>
        <rFont val="Calibri"/>
      </rPr>
      <t>https://members.wto.org/crnattachments/2023/TBT/ARE/23_12538_00_x.pdf</t>
    </r>
  </si>
  <si>
    <t>Macao, China</t>
  </si>
  <si>
    <t>Chief Executive’s Decision No. 67/2023 (2 pages, in Chinese and Portuguese)</t>
  </si>
  <si>
    <t>Prohibition of import and transhipment of oil-base paints and varnishes used for vehicle repairs that exceed volatile organic compounds content limits to the Macao Special Administrative Region.</t>
  </si>
  <si>
    <t>Oil-base paints and varnishes for vehicle repairs, with volatile organic compounds content higher than certain limit values (ex.3208.10.19, ex.3208.20.19, ex.3208.90.18, ex.3208.90.98, ex.3210.00.29)</t>
  </si>
  <si>
    <t>320810 - Paints and varnishes, incl. enamels and lacquers, based on polyesters, dispersed or dissolved in a non-aqueous medium; solutions based on polyesters in volatile organic solvents, containing &gt; 50% solvent by weight; 320820 - Paints and varnishes, incl. enamels and lacquers, based on acrylic or vinyl polymers, dispersed or dissolved in a non-aqueous medium; solutions based on acrylic or vinyl polymers in volatile organic solvents, containing &gt; 50% solvent by weight; 320890 - Paints and varnishes based, incl. enamels and lacquers, on synthetic polymers or chemically modified natural polymers, dispersed or dissolved in a non-aqueous medium, and solutions of products of headings 3901 to 3913 in volatile organic solvents, containing &gt; 50% solvent by weight (excl. those based on polyesters and acrylic or vinyl polymers and solutions of collodion); 321000 - Paints and varnishes, incl. enamels, lacquers and distempers (excl. those based on synthetic polymers or chemically modified natural polymers that are dispersed or dissolved in a medium); prepared water pigments of a kind used for finishing leather</t>
  </si>
  <si>
    <t>87.040 - Paints and varnishes</t>
  </si>
  <si>
    <r>
      <rPr>
        <sz val="11"/>
        <rFont val="Calibri"/>
      </rPr>
      <t>https://members.wto.org/crnattachments/2023/TBT/MAC/23_12540_00_x.pdf</t>
    </r>
  </si>
  <si>
    <t>Decision No. 27/ISAF/2022 (5 pages, in Chinese and Portuguese)</t>
  </si>
  <si>
    <t>Technical requirements for import applications of Chinese medicinal materials, their prepared portions and extracts.</t>
  </si>
  <si>
    <t>Chinese medicinal materials, their prepared portions and extracts in the List of Chinese Medicinal Materials Used in the Macao Special Administrative Region, the goods involved can be inquired at: https://www.isaf.gov.mo/wp-content/uploads/2022/02/%E6%BE%B3%E9%96%80%E7%89%B9%E5%88%A5%E8%A1%8C%E6%94%BF%E5%8D%80%E6%89%80%E7%94%A8%E4%B8%AD%E8%97%A5%E6%9D%90%E8%A1%A8SH-CODE%E5%B0%8D%E7%85%A7%E8%A1%A8.pdf</t>
  </si>
  <si>
    <t>Human health</t>
  </si>
  <si>
    <r>
      <rPr>
        <sz val="11"/>
        <rFont val="Calibri"/>
      </rPr>
      <t>https://members.wto.org/crnattachments/2023/TBT/MAC/23_12539_00_x.pdf</t>
    </r>
  </si>
  <si>
    <t>Electrical Appliances for Skin or Hair Care (Quality Control) Order, 2023</t>
  </si>
  <si>
    <t>Electrical Appliances for Skin or Hair Care (Quality Control) Order, 2023Electric appliances for the care of skin or hair of persons or animals are appliances for the care of skin or hair having the rated voltage not more than 250 Volt. It includes appliances like curling combs; curling irons; curling rollers with separate heaters; facial saunas; hairdryers; hand dryers; heaters with detachable curlers; permanent-wave appliances. Appliances covered by this standard may incorporate steam-producing or spray-producing devices.</t>
  </si>
  <si>
    <t>Electrical Appliances for Skin or Hair Care.</t>
  </si>
  <si>
    <t>97.170 - Body care equipment</t>
  </si>
  <si>
    <t>Prevention of deceptive practices and consumer protection (TBT); Protection of human health or safety (TBT); Protection of the environment (TBT)</t>
  </si>
  <si>
    <r>
      <rPr>
        <sz val="11"/>
        <rFont val="Calibri"/>
      </rPr>
      <t>https://members.wto.org/crnattachments/2023/TBT/IND/23_12534_00_e.pdf</t>
    </r>
  </si>
  <si>
    <t>The Cabinet Resolution No (XXX ) of 2023 On the UAE scheme for Metrological and technical requirements of Electric Vehicle Supply Equipment (EVSE)</t>
  </si>
  <si>
    <t>The draft of the UAE control scheme for Metrological and technical requirements of Electric Vehicle Supply Equipment (EVSE), concerned with the minimum quality and operations requirements and the accuracy of measurements used in EVSE to protect the rights of both user and supplier,  scheme includes the main following requirements:1.      conformity assessment for the imported or manufactured systems2.      and the requirements for active electrical energy measurement systems that are carried out for charging opposite fees and issuing invoices.3.      Wireless charging systems and vehicle supply systems for uses and special agreements are excluded from the scope.4.      Maximum permissible errors for the measurements5.      Rated Operating Conditions for the EVSE6.      Verification requirements of EVSE The main reference for the regulation is the  OIML G22.</t>
  </si>
  <si>
    <t>Measuring instruments (ICS code(s): 17.040.30)</t>
  </si>
  <si>
    <t>17.040.30 - Measuring instruments</t>
  </si>
  <si>
    <t>Prevention of deceptive practices and consumer protection (TBT); Quality requirements (TBT); Harmonization (TBT); Consumer information, labelling (TBT); Protection of human health or safety (TBT)</t>
  </si>
  <si>
    <t>Metrology</t>
  </si>
  <si>
    <r>
      <rPr>
        <sz val="11"/>
        <rFont val="Calibri"/>
      </rPr>
      <t>https://members.wto.org/crnattachments/2023/TBT/ARE/23_12546_00_x.pdf</t>
    </r>
  </si>
  <si>
    <t>Electrical Appliances for domestic clothes washing (Quality Control) Order, 2023</t>
  </si>
  <si>
    <t>Electrical Appliances for domestic clothes washing (Quality Control) Order, 2023Electrical appliances for domestic clothes washingare intended for washing clothes and textiles. Their rated voltage is not more than 250 Volt for single phase appliances and 480 Volt for other appliances. </t>
  </si>
  <si>
    <t>Electrical Appliances for domestic clothes washing.</t>
  </si>
  <si>
    <t>Protection of human health or safety (TBT); Prevention of deceptive practices and consumer protection (TBT); Protection of the environment (TBT)</t>
  </si>
  <si>
    <r>
      <rPr>
        <sz val="11"/>
        <rFont val="Calibri"/>
      </rPr>
      <t>https://members.wto.org/crnattachments/2023/TBT/IND/23_12532_00_e.pdf</t>
    </r>
  </si>
  <si>
    <t>Asbestos/Fibre Cement based Products (Quality Control) Order, 2023</t>
  </si>
  <si>
    <t>Asbestos/Fibre Cement based Products (Quality Control) Order, 2023.Asbestos Cement (Fibre Cement) products are made with a mix of Chrysotile Fibres (9%), Cement (about 40%), Fly Ash (about 30%) and the rest being wood pulp and water.The corrugated and semi-corrugated asbestos cement sheetshave been used in India for over 80 years. Being weather-proof, fire-resistant, non-combustible, and corrosion resistant, these sheets are durable practically ageless and maintenance free.The Asbestos Cement pressure pipes and joints are corrosion and erosion-free and need no maintenance or replacement once properly laid and jointed. They are also very cost-effective. Asbestos cement pressure pipes are being used in this country for more than 60 years and considerable experience is available in regard to their use, over ground and underground, for water supply pressure mains.The asbestos cement flat sheets are either water cured or humid cured and are mainly used for external wall claddings, partitions, false ceilings, panelling, furniture and dado work.The Asbestos cement building boards are mainly used as interior fittings where no load or little load comes on them such as partitions, furniture and Dado work.The Asbestos - Cement Pipes and Fittings are also used for sewerage and drainage. The pipes shall be made from a thorough and homogeneous mixture of clean asbestos fibre, 33 grade ordinary Portland Cement conforming to IS 269:1989 or Portland Slag Cement conforming to IS 455:1989 or Portland Pozzolana Cement conforming to IS 1489:1976, and water. Addition of siliceous filler is also permissible.The silica-asbestos-cement flat sheets are cured by high pressure steam curing process known as autoclaving and are mainly used for false ceilings, partitions, block boards, sign boards, outdoor hoarding, wall panelling, cladding and for cable trays.The Asbestos cement cable conduits and troughs are being used for laying power and telecommunication cables.The Asbestos cement pressure pipes are being used in this country for a number of years and considerable experience is available in regard to their manufacture and use for water supply.The asbestos cement corrugated sheets with shallow corrugation are also being use in our country.The Fibre Cement Flat sheets are intended for external applications such as cladding facades, curtain walls, soffits, etc., and sheets intended for internal use such as partitions, floors, ceilings, etc., with a wide range of properties appropriate to the type of application. These sheets may have either a smooth or textured surface.The Fibre Reinforced Cement Products are non-asbestos fibre cement flat sheets. Specially formulated and treated synthetic organic fibres and cellulose fibres have been used in practices for the manufacture of this product.</t>
  </si>
  <si>
    <t>Asbestos/Fibre Cement based Products</t>
  </si>
  <si>
    <t>91.100.40 - Products in fibre-reinforced cement</t>
  </si>
  <si>
    <t>Protection of human health or safety (TBT); Protection of the environment (TBT); Prevention of deceptive practices and consumer protection (TBT); Quality requirements (TBT)</t>
  </si>
  <si>
    <r>
      <rPr>
        <sz val="11"/>
        <rFont val="Calibri"/>
      </rPr>
      <t>https://members.wto.org/crnattachments/2023/TBT/IND/23_12535_00_e.pdf</t>
    </r>
  </si>
  <si>
    <t>Electrical Appliances for commercial dispensing and vending (Quality Control) Order, 2023</t>
  </si>
  <si>
    <t>Electrical Appliances for commercial dispensing and vending (Quality Control) Order, 2023Electrical appliance for commercial dispensing and vendingare electric appliances for the purpose of preparation or delivery of food, drinks, and consumer products. Their rated voltage is not more than 250 Volt for single-phase appliances and 480 Volt for other appliances. </t>
  </si>
  <si>
    <t>Electrical Appliances for commercial dispensing and vending.</t>
  </si>
  <si>
    <t>55.230 - Distribution and vending machines</t>
  </si>
  <si>
    <r>
      <rPr>
        <sz val="11"/>
        <rFont val="Calibri"/>
      </rPr>
      <t>https://members.wto.org/crnattachments/2023/TBT/IND/23_12531_00_e.pdf</t>
    </r>
  </si>
  <si>
    <t>Russian Federation</t>
  </si>
  <si>
    <t>The Draft Amendments to the Decision of the Council of the Eurasian Economic Commission No. 83 of November 3, 2016 (101 pages in Russian)https://docs.eaeunion.org/ria/ru-ru/0106217/ria_30082023</t>
  </si>
  <si>
    <t>The draft amendments to the Decision of the Council of the Eurasian Economic Commission No. 83 of November 3, 2016 provides for the establishment of uniform approaches to the procedures for conducting pharmaceutical inspections of clinicalcenters for compliance with the requirements of the Rules of Good Clinical Practice</t>
  </si>
  <si>
    <t>Medical products</t>
  </si>
  <si>
    <t>11.020 - Medical sciences and health care facilities in general</t>
  </si>
  <si>
    <t>Thailand</t>
  </si>
  <si>
    <t>Draft Ministerial Regulation on Rechargeable Electrical Energy Storage System (REESS) of vehicles of category L (TIS 2952-2561(2018))</t>
  </si>
  <si>
    <t>The draft Ministerial Regulation mandates the Rechargeable Electrical Energy Storage System (REESS) of vehicles of category L to conform with the standard for vehicle of category L with regard to specific requirements for the electric power train (TIS 2952-2561(2018)).This standard covers safety requirements with respect to the Rechargeable Electrical Energy Storage System (REESS) of vehicles of category L with a maximum design speed exceeding 6 km/h, equipped with one or more traction motors operated by electric power and not permanently connected to the grid.This standard does not cover lead-acid REESS(s) and REESS(s) whose primary use is to supply power for starting the engine and/or lighting and/or other vehicle auxiliaries systems.</t>
  </si>
  <si>
    <t>Rechargeable Electrical Energy Storage System (REESS) of vehicles of category L  (ICS 43.140)</t>
  </si>
  <si>
    <t>43.140 - Motorcycles and mopeds</t>
  </si>
  <si>
    <r>
      <rPr>
        <sz val="11"/>
        <rFont val="Calibri"/>
      </rPr>
      <t>https://members.wto.org/crnattachments/2023/TBT/THA/23_12544_00_x.pdf</t>
    </r>
  </si>
  <si>
    <t>Per- and Polyfluoroalkyl Substances (PFAS) in Consumer Products</t>
  </si>
  <si>
    <t>Notice of availability and request for information by 11 November 2023 - The Consumer Product Safety Commission (Commission or CPSC) is 
publishing this notice to request information on per- and 
polyfluoroalkyl substances (PFAS) used in commerce or potentially used 
in consumer products, potential exposures associated with the use of 
PFAS in consumer products, and potential human health effects 
associated with exposures to PFAS from their use in consumer products. 
This notice also includes the availability information of a related 
contractor report.</t>
  </si>
  <si>
    <t>Per- and Polyfluoroalkyl Substances; Environmental protection (ICS code(s): 13.020); Domestic safety (ICS code(s): 13.120); Products of the chemical industry (ICS code(s): 71.100)</t>
  </si>
  <si>
    <t>13.020 - Environmental protection; 13.120 - Domestic safety; 71.100 - Products of the chemical industry</t>
  </si>
  <si>
    <t>Consumer information, labelling (TBT); Protection of the environment (TBT); Protection of human health or safety (TBT)</t>
  </si>
  <si>
    <r>
      <rPr>
        <sz val="11"/>
        <rFont val="Calibri"/>
      </rPr>
      <t>https://members.wto.org/crnattachments/2023/TBT/USA/23_12536_00_e.pdf</t>
    </r>
  </si>
  <si>
    <t>Electrical Appliances Fans (Quality Control) Order, 2023</t>
  </si>
  <si>
    <t>Electrical Appliances fans (Quality Control) Order, 2023Electrical appliance- fans are electric fans for household and similar purposes. Their rated voltage is not more than 250 Volt for single phase appliances and 480 Volt for other appliances. It includes Ceiling fans; Duct fans; Partition fans; Pedestal fans; and Table fans.</t>
  </si>
  <si>
    <t>Fans.</t>
  </si>
  <si>
    <t>23.120 - Ventilators. Fans. Air-conditioners</t>
  </si>
  <si>
    <r>
      <rPr>
        <sz val="11"/>
        <rFont val="Calibri"/>
      </rPr>
      <t>https://members.wto.org/crnattachments/2023/TBT/IND/23_12530_00_e.pdf</t>
    </r>
  </si>
  <si>
    <t>Electrical Appliances for domestic water heating (Quality Control) Order, 2023</t>
  </si>
  <si>
    <t>Electrical Appliances for domestic water heating (Quality Control) Order, 2023Electrical appliance for domestic water heating typically heat water via resistor elements that are powered by electricity or piped natural gas. Electric water heaters are often used in domestic settings to supply hot water to small residential and commercial buildings. It includes stationary storage type electric water heaters, instantaneous water heaters, and Immersion Water Heaters. Some water heater use piped natural gas (PNG) for heating.</t>
  </si>
  <si>
    <t>Electrical Appliances for domestic water heating.</t>
  </si>
  <si>
    <t>91.140.65 - Water heating equipment; 97.100 - Domestic, commercial and industrial heating appliances</t>
  </si>
  <si>
    <t>Protection of the environment (TBT); Protection of human health or safety (TBT); Prevention of deceptive practices and consumer protection (TBT)</t>
  </si>
  <si>
    <r>
      <rPr>
        <sz val="11"/>
        <rFont val="Calibri"/>
      </rPr>
      <t>https://members.wto.org/crnattachments/2023/TBT/IND/23_12529_00_e.pdf</t>
    </r>
  </si>
  <si>
    <t>Draft Ministerial Regulation on Rechargeable Electrical Energy Storage System (REESS) of vehicles of category M and N (TIS 3026-2563(2020))</t>
  </si>
  <si>
    <t>The draft Ministerial Regulation mandates the Rechargeable Electrical Energy Storage System (REESS) of vehicles of categories M and N to conform with the standard for vehicles of category M and N with regard to specific requirements for the electric power train (TIS 3026-2563(2020)).This standard covers safety requirements with respect to the Rechargeable Electrical Energy Storage System (REESS) of vehicles of categories M and N, equipped with one or more traction motor(s) operated by electric power and not permanently connected to the grid.This standard does not cover lead-acid REESS(s) and REESS(s) whose primary use is to supply power for starting the engine and/or lighting and/or other vehicle auxiliaries systems.</t>
  </si>
  <si>
    <t>Rechargeable Electrical Energy Storage System (REESS) of vehicles of category M and N (ICS 43.120)</t>
  </si>
  <si>
    <t>43.120 - Electric road vehicles</t>
  </si>
  <si>
    <r>
      <rPr>
        <sz val="11"/>
        <rFont val="Calibri"/>
      </rPr>
      <t>https://members.wto.org/crnattachments/2023/TBT/THA/23_12545_00_x.pdf</t>
    </r>
  </si>
  <si>
    <t>The Ministerial decree No. 196 /2023 (2 pages, in Arabic) mandating the Egyptian standard ES 4911 " Lighters — Safety specifications".</t>
  </si>
  <si>
    <t>The Ministerial Decree No. 196 /2023(2 pages, in Arabic) gives the producers and importers a six -month transitional period to abide by the Egyptian standard ES 4911 which  specifies requirements for lighters to ensure a reasonable degree of safety for normal use or reasonably foreseeable misuse of such lighters by users. It applies to all flame-producing products commonly known as cigarette lighters, cigar lighters and pipe lighters.It does not apply to matches and flame-producing products intended solely for igniting materials other than cigarettes, cigars, and pipes.Worth mentioning is that this standard is technically identical with ISO 9994:2018.</t>
  </si>
  <si>
    <t>Miscellaneous domestic and commercial equipment (ICS code(s): 97.180)</t>
  </si>
  <si>
    <t>Israel</t>
  </si>
  <si>
    <t>SI 60601 part 1 – Medical electrical equipment:  General requirements for basic safety and essential performance</t>
  </si>
  <si>
    <t>Revision of the Mandatory Standard SI 60601 part 1, dealing with medical electrical equipment. This draft standard revision adopts the International Standard IEC 60601-1 – Edition 3.2: 2020-08 with a few changes in the normative references that appear in the standard's Hebrew section.  The major differences between the old version and this new revised draft standard are an outcome of adopting Amendment 2 to the International Standard. Both the old standard and the new proposed standard will apply from the entry into force of this revision for a period of 4 years. During this time, medical electrical equipment may be tested according to any of these standards. </t>
  </si>
  <si>
    <t>Medical electrical equipment </t>
  </si>
  <si>
    <t>9018 - Instruments and appliances used in medical, surgical, dental or veterinary sciences, incl. scintigraphic apparatus, other electro-medical apparatus and sight-testing instruments, n.e.s.; 901910 - Mechano-therapy appliances; massage apparatus; psychological aptitude-testing apparatus; 9405 - Lamps and lighting fittings, incl. searchlights and spotlights, and parts thereof, n.e.s; illuminated signs, illuminated name-plates and the like having a permanently fixed light source, and parts thereof, n.e.s.</t>
  </si>
  <si>
    <t>11.040 - Medical equipment</t>
  </si>
  <si>
    <r>
      <rPr>
        <sz val="11"/>
        <rFont val="Calibri"/>
      </rPr>
      <t>https://members.wto.org/crnattachments/2023/TBT/ISR/23_12472_00_x.pdf</t>
    </r>
  </si>
  <si>
    <t>SI 1003 part 2: Vitreous and porcelain enamels - Release from enamelled articles in contact with food - Methods of test and limits</t>
  </si>
  <si>
    <t xml:space="preserve">The requirements of the existing Mandatory Standard, SI 1003 part 2, dealing with enamelled articles, shall be declared voluntary. This declaration is in-line with the mandatory standardization objective to protect public health. This standard adopts the International Standard ISO 4531 - First Edition: 2018-09 with a few necessary national deviations. This document specifies a simulating method of test for determination of metal-ions from enamelled articles, which are intended to come into contact with food. It also specifies limits for amelled articles, which are intended to come into contact with food. It is applicable to enamelled articles, including tanks and vessels, which are intended to be used for the preparation, cooking, serving and storage of food._x000D_
_x000D_
_x000D_
_x000D_
</t>
  </si>
  <si>
    <t>Vitreous and porcelain enamels</t>
  </si>
  <si>
    <t>732392 - Table, kitchen or other household articles, and parts thereof, of cast iron, enamelled (excl. cans, boxes and similar containers of heading 7310; waste baskets; shovels, corkscrews and other articles of the nature of a work implement; articles of cutlery, spoons, ladles, forks etc. of heading 8211 to 8215; ornamental articles; sanitary ware)</t>
  </si>
  <si>
    <t>25.220.50 - Enamels; 67.250 - Materials and articles in contact with foodstuffs; 97.040.60 - Cookware, cutlery and flatware</t>
  </si>
  <si>
    <r>
      <rPr>
        <sz val="11"/>
        <rFont val="Calibri"/>
      </rPr>
      <t>https://members.wto.org/crnattachments/2023/TBT/ISR/23_12470_00_x.pdf</t>
    </r>
  </si>
  <si>
    <t>Chinese Taipei</t>
  </si>
  <si>
    <t>Proposal for Amendments to Regulations Governing Verification and Inspection of Measuring Instruments</t>
  </si>
  <si>
    <t>The Bureau of Standards, Metrology and Inspection (BSMI) proposes to amend the “Regulations Governing Verification and Inspection of Measuring Instruments.” The major changes are as follows:1.      Illuminance meters which are used by environmental protection authorities and air pollutant testing organizations will be added to the scope of legal measurement instruments subject to verification;2.      “Not for trade use” will be required to be labelled on the measuring instruments of which the verification scale interval is more than 10,000 and is not for trade use; and3.      Physical signature will not be required for online applications for verification.</t>
  </si>
  <si>
    <t>Illuminance meters</t>
  </si>
  <si>
    <t>17.020 - Metrology and measurement in general</t>
  </si>
  <si>
    <t>Consumer information, labelling (TBT); Quality requirements (TBT)</t>
  </si>
  <si>
    <r>
      <rPr>
        <sz val="11"/>
        <rFont val="Calibri"/>
      </rPr>
      <t>https://members.wto.org/crnattachments/2023/TBT/TPKM/23_12499_00_e.pdf
https://members.wto.org/crnattachments/2023/TBT/TPKM/23_12499_00_x.pdf</t>
    </r>
  </si>
  <si>
    <t>Notice of modification to the List of Permitted Food Enzymes to enable the use of lipase from Saccharomyces cerevisiae LALL-LI in bread, flour, whole wheat flour and unstandardized bakery products</t>
  </si>
  <si>
    <t>Health Canada's Food Directorate completed a premarket safety assessment of a food additive submission seeking approval for the use of lipase from Saccharomyces cerevisiae LALL-LI in bread, flour, whole wheat flour and unstandardized bakery products.Lipase from other sources is already permitted for use in Canada in the foods requested by the petitioner. However, prior to this Notice, the source organism, S. cerevisiae LALL-LI, was not a permitted source for any food enzyme in Canada.The results of the premarket assessment support the safety of lipase from S. cerevisiae LALL-LI for its requested uses. Consequently, Health Canada has enabled the use of lipase from S. cerevisiae LALL-LI as described in the information document by modifying the List of Permitted Food Enzymes, effective September 13, 2023.The purpose of the information document is to publicly announce the Department's decision in this regard and to provide the appropriate contact information for those wishing to submit an inquiry or new scientific information relevant to the safety of this food additive.</t>
  </si>
  <si>
    <t>Lipase from Saccharomyces cerevisiae LALL-LI in bread, flour, whole wheat flour and unstandardized bakery products (ICS Codes: 67.220.20, 67.060)</t>
  </si>
  <si>
    <t>67.060 - Cereals, pulses and derived products; 67.220.20 - Food additives</t>
  </si>
  <si>
    <r>
      <rPr>
        <sz val="11"/>
        <rFont val="Calibri"/>
      </rPr>
      <t>https://members.wto.org/crnattachments/2023/SPS/CAN/23_12503_00_e.pdf
https://members.wto.org/crnattachments/2023/SPS/CAN/23_12503_00_f.pdf</t>
    </r>
  </si>
  <si>
    <t>Fresh Ginger (Zingiber officinale and Z. zerumbet) for Human Consumption</t>
  </si>
  <si>
    <t>MPI is reviewing the pre-export phytosanitary inspection requirements for the fresh ginger import health standard. The proposed changes will remove the requirement for NPPOs to inspect each grower lot and can determine lot homogeneity according to ISPM 31.</t>
  </si>
  <si>
    <t>Fresh ginger</t>
  </si>
  <si>
    <t>09101 - - Ginger:</t>
  </si>
  <si>
    <t>Plant health; Plant diseases</t>
  </si>
  <si>
    <t>Australia; China; Fiji; Papua New Guinea; Samoa; Thailand; Tonga; Vanuatu and Niue</t>
  </si>
  <si>
    <r>
      <rPr>
        <sz val="11"/>
        <rFont val="Calibri"/>
      </rPr>
      <t>https://members.wto.org/crnattachments/2023/SPS/NZL/23_12474_00_e.pdf
https://members.wto.org/crnattachments/2023/SPS/NZL/23_12474_01_e.pdf</t>
    </r>
  </si>
  <si>
    <t>152.02: Importation and Clearance of Fresh Fruit and Vegetables into New Zealand</t>
  </si>
  <si>
    <t>MPI is reviewing the pre-export phytosanitary inspection requirements for all fruit and vegetable import schedules (from all countries) under import health standard 152.02. The proposed changes will align our standard with the relevant International Standards for Phytosanitary Measures. MPI is also proposing to remove Peronoscleraspora sorghi from the pest list for sweetcorn from Australia.</t>
  </si>
  <si>
    <t>Fresh produce for human consumption</t>
  </si>
  <si>
    <t>07 - EDIBLE VEGETABLES AND CERTAIN ROOTS AND TUBERS; 08 - EDIBLE FRUIT AND NUTS; PEEL OF CITRUS FRUIT OR MELONS</t>
  </si>
  <si>
    <t>Plant health; Pests</t>
  </si>
  <si>
    <r>
      <rPr>
        <sz val="11"/>
        <rFont val="Calibri"/>
      </rPr>
      <t>https://members.wto.org/crnattachments/2023/SPS/NZL/23_12473_00_e.pdf
https://members.wto.org/crnattachments/2023/SPS/NZL/23_12473_01_e.pdf</t>
    </r>
  </si>
  <si>
    <t>Armenia</t>
  </si>
  <si>
    <t>Draft Decision of the Collegium of the Eurasian Economic Commission on Amendments to the Regulation on Common veterinary (sanitary and veterinary) requirements for goods subject to veterinary control (surveillance) and Draft Decision of the Collegium of the Eurasian Economic Commission on Amendments to the Decision of the Commission of the Customs Union of April 7, 2011 No. 607</t>
  </si>
  <si>
    <t>The drafts update veterinary requirements of the Eurasian Economic Union concerning the frequency of laboratory tests of non-food raw materials of animal origin intended for feeding fur-bearing animals without preliminary heat treatment. The drafts also approve a new chapter of veterinary requirements and the corresponding form of a veterinary certificate for gelatine, collagen, and adhesives of animal origin.</t>
  </si>
  <si>
    <t>Goods (products) subject to veterinary control</t>
  </si>
  <si>
    <t>Animal health; Animal diseases</t>
  </si>
  <si>
    <r>
      <rPr>
        <sz val="11"/>
        <rFont val="Calibri"/>
      </rPr>
      <t>https://members.wto.org/crnattachments/2023/SPS/ARM/23_12477_00_x.pdf</t>
    </r>
  </si>
  <si>
    <t>Draft resolution 1204, 14 September 2023</t>
  </si>
  <si>
    <t>This Draft Resolution contains provisions on the health requirements relating to non-clinical safety studies for the market authorization of industrialized medicines for human use.The non-clinical studies of medication safety of this draft resolution must follow guidelines from The International Council for Harmonisation of Technical Requirements for Pharmaceuticals for Human Use (ICH)</t>
  </si>
  <si>
    <t>Medicaments (ICS code(s): 11.120.10)</t>
  </si>
  <si>
    <t>11.120.10 - Medicaments</t>
  </si>
  <si>
    <r>
      <rPr>
        <sz val="11"/>
        <rFont val="Calibri"/>
      </rPr>
      <t>https://members.wto.org/crnattachments/2023/TBT/BRA/23_12452_00_x.pdf
Draft: http://antigo.anvisa.gov.br/documents/10181/6654999/CONSULTA+P%C3%9ABLICA+N+1204+GGMED.pdf/f2ee27e8-8e79-44c7-992c-2042453a4ce5
Comment form: https://pesquisa.anvisa.gov.br/index.php/591814?lang=pt-BR
The comment form link is going to be available on 22 September 2023.</t>
    </r>
  </si>
  <si>
    <t>Proposed Maximum Residue Limit: Difenoconazole (PMRL2023-43)</t>
  </si>
  <si>
    <t>The objective of the notified document PMRL2023-43 is to consult on the listed maximum residue limit (MRL) for difenoconazole that has been proposed by Health Canada’s Pest Management Regulatory Agency (PMRA).MRL (ppm)1   Raw Agricultural Commodity (RAC) and/or Processed Commodity      8.0              Leaves of root and tuber vegetables (human food or animal feed) (crop group 2, except garden beet tops2, radish leaves3 and turnip greens3)1 ppm = parts per million2 Garden beet tops are excluded from this MRL action as an MRL of 8.0 ppm is already established for this commodity.3 Radish leaves and turnip greens are excluded from this MRL action as an MRL of 35 ppm is already established for these commodities.The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</si>
  <si>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difenoconazole in or on leaves of root and tuber vegetables (ICS: 65.020, 65.100, 67.040, 67.080).</t>
  </si>
  <si>
    <t>65.020 - Farming and forestry; 65.100 - Pesticides and other agrochemicals; 67.040 - Food products in general; 67.080 - Fruits. Vegetables</t>
  </si>
  <si>
    <t>Maximum residue limits (MRLs); Pesticides; Food safety; Human health</t>
  </si>
  <si>
    <t>Import health standard: Grain and Seeds for Consumption, Feed or Processing</t>
  </si>
  <si>
    <t>This notification relates to a minor amendment to the import health standard: Grain and Seeds for Consumption, Feed or Processing. The amendment involves adding requirements for the importation of Glycine max seeds for sprouting into the Standard, which is currently governed by a Chief Technical Officer (CTO) Direction. This amendment incorporates the conditions outlined in the CTO decision document and does not include any other changes to the requirements of the Standard. Imports have been carried out under this CTO for many years, so the integration of this CTO direction into the Standard does not materially change the commodities being imported. The objective of this change is to reduce confusion and delays at the border and enhance the accessibility of these requirements for all importers and MPI border personnel. </t>
  </si>
  <si>
    <t>Grain and Seeds for Consumption, Feed, and Processing</t>
  </si>
  <si>
    <r>
      <rPr>
        <sz val="11"/>
        <rFont val="Calibri"/>
      </rPr>
      <t>https://members.wto.org/crnattachments/2023/SPS/NZL/23_12476_00_e.pdf</t>
    </r>
  </si>
  <si>
    <t>Import Health Standard for Fresh Rambutan for Human Consumption</t>
  </si>
  <si>
    <t>MPI is reviewing the pre-export phytosanitary inspection requirements for the fresh rambutan import health standard. The proposed changes will remove the requirement for NPPOs to inspect each grower lot and can determine lot homogeneity according to ISPM 31.</t>
  </si>
  <si>
    <t>Fresh rambutan</t>
  </si>
  <si>
    <t>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t>
  </si>
  <si>
    <t>Viet Nam</t>
  </si>
  <si>
    <r>
      <rPr>
        <sz val="11"/>
        <rFont val="Calibri"/>
      </rPr>
      <t>https://members.wto.org/crnattachments/2023/SPS/NZL/23_12475_00_e.pdf</t>
    </r>
  </si>
  <si>
    <t>DEAS 1170:2023 Cashew Flour – Specification</t>
  </si>
  <si>
    <t>This draft East African Standard specifies requirements, sampling and test methods for cashew flour obtained from milling of cashew kernels derived from nuts of cashew tree (of varieties of Anacardium occidentale L.) intended for human consumption.</t>
  </si>
  <si>
    <t>Cashew nuts: (HS code(s): 08013); Animal and vegetable fats and oils (ICS code(s): 67.200.10)</t>
  </si>
  <si>
    <t>67.200.10 - Animal and vegetable fats and oils</t>
  </si>
  <si>
    <r>
      <rPr>
        <sz val="11"/>
        <rFont val="Calibri"/>
      </rPr>
      <t>https://members.wto.org/crnattachments/2023/SPS/KEN/23_12445_00_e.pdf</t>
    </r>
  </si>
  <si>
    <t>Proposed Maximum Residue Limit: Pydiflumetofen (PMRL2023-42)</t>
  </si>
  <si>
    <t>The objective of the notified document PMRL2023-42 is to consult on the listed maximum residue limit (MRL) for pydiflumetofen that has been proposed by Health Canada’s Pest Management Regulatory Agency (PMRA).MRL (ppm)1 Raw     Agricultural Commodity (RAC) and/or Processed Commodity       10                          Leaves of root and tuber vegetables (human food or animal feed) (crop group 2, except garden beet tops2, radish leaves3 and turnip greens3)1 ppm = parts per million2 Garden beet tops are excluded from this MRL action as an MRL of 10 ppm is already established for this commodity.3 Radish leaves and turnip greens are excluded from this MRL action as an MRL of 50 ppm is already established for these commodities.The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</si>
  <si>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pydiflumetofen in or on leaves of root and tuber vegetables (ICS: 65.020, 65.100, 67.040, 67.080)</t>
  </si>
  <si>
    <t>Japan</t>
  </si>
  <si>
    <t>Revision of the Specifications and Standards for Foods, Food Additives, etc. under the Food Sanitation Act (revision of agricultural chemical residue standards)</t>
  </si>
  <si>
    <t>Proposal of maximum residue limits (MRLs) for the following agricultural chemical pesticide / veterinary drug: Cyfluthrin</t>
  </si>
  <si>
    <t>・    Meat and edible meat offal (HS code(s): 02.01, 02.02, 02.03, 02.04, 02.05, 02.06, 02.07, 02.08 and 02.09)_x000D_
・    Dairy produce, birds' eggs and natural honey (HS code(s): 04.01, 04.07, 04.08 and 04.09)_x000D_
・    Animal originated products (HS code(s): 05.04)_x000D_
・    Edible vegetables and certain roots and tubers (HS code(s): 07.01, 07.02, 07.03, 07.04, 07.05, 07.06, 07.07, 07.08, 07.09, 07.10 and 07.13)_x000D_
・    Edible fruit and nuts, peel of citrus fruit (HS code(s): 08.05, 08.06, 08.07, 08.08, 08.09, 08.10, 08.11 and 08.14)_x000D_
・    Tea, mate and spices (HS code(s): 09.02, 09.03, 09.04, 09.05, 09.06, 09.07, 09.08, 09.09 and 09.10)_x000D_
・    Cereals (HS code(s): 10.01, 10.02, 10.03, 10.04, 10.05, 10.07 and 10.08)_x000D_
・    Oil seeds and oleaginous fruits, miscellaneous grains, seeds and fruit (HS code(s): 12.01, 12.02, 12.10, 12.12)_x000D_
・    Animal fats and oils (HS code(s): 15.01, 15.02 and 15.06)    </t>
  </si>
  <si>
    <t>0201 - Meat of bovine animals, fresh or chilled;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0809 - Apricots, cherries, peaches incl. nectarines, plums and sloes, fresh; 0808 - Apples, pears and quinces, fresh; 0807 - Melons, incl. watermelons, and papaws "papayas", fresh; 0806 - Grapes, fresh or dried; 0805 - Citrus fruit, fresh or dried; 0713 - Dried leguminous vegetables, shelled, whether or not skinned or split; 0710 - Vegetables, uncooked or cooked by steaming or boiling in water, frozen;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0708 - Leguminous vegetables, shelled or unshelled, fresh or chilled; 0707 - Cucumbers and gherkins, fresh or chilled.; 0705 - Lettuce "Lactuca sativa" and chicory "Cichorium spp.", fresh or chilled; 0704 - Cabbages, cauliflowers, kohlrabi, kale and similar edible brassicas, fresh or chilled; 0703 - Onions, shallots, garlic, leeks and other alliaceous vegetables, fresh or chilled; 0702 - Tomatoes, fresh or chilled.; 0701 - Potatoes, fresh or chilled; 0504 - Guts, bladders and stomachs of animals (other than fish), whole and pieces thereof, fresh, chilled, frozen, salted, in brine, dried or smoked.; 0409 - Natural honey.; 0408 - Birds' eggs, not in shell, and egg yolks, fresh, dried, cooked by steaming or by boiling in water, moulded, frozen or otherwise preserved, whether or not containing added sugar or other sweetening matter; 0407 - Birds' eggs, in shell, fresh, preserved or cooked; 0401 - Milk and cream, not concentrated nor containing added sugar or other sweetening matter;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0811 - Fruit and nuts, uncooked or cooked by steaming or boiling in water, frozen, whether or not containing added sugar or other sweetening matter; 0814 - Peel of citrus fruit or melons (including watermelons), fresh, frozen, dried or provisionally preserved in brine, in sulphur water or in other preservative solutions.; 0902 - Tea, whether or not flavoured; 1501 - Pig fat, incl. lard, and poultry fat, rendered or otherwise extracted (excl. lard stearin and lard oil);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1210 - Hop cones, fresh or dried, whether or not ground, powdered or in the form of pellets; lupulin; 1202 - Groundnuts, whether or not shelled or broken (excl. roasted or otherwise cooked); 1201 - Soya beans, whether or not broken; 1008 - Buckwheat, millet, canary seed and other cereals (excl. wheat and meslin, rye, barley, oats, maize, rice and grain sorghum); 1007 - Grain sorghum; 1005 - Maize or corn; 1004 - Oats; 1502 - Fats of bovine animals, sheep or goats (excl. oil and oleostearin); 1003 - Barley; 1001 - Wheat and meslin;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0909 - Seeds of anis, badian, fennel, coriander, cumin or caraway; juniper berries; 0908 - Nutmeg, mace and cardamoms; 0907 - Cloves, whole fruit, cloves and stems; 0906 - Cinnamon and cinnamon-tree flowers; 0905 - Vanilla; 0904 - Pepper of the genus Piper; dried or crushed or ground fruits of the genus Capsicum or of the genus Pimenta; 0903 - Maté.; 1002 - Rye; 1506 - Other animal fats and oils and their fractions, whether or not refined, but not chemically modified.</t>
  </si>
  <si>
    <t>Maximum residue limits (MRLs); Veterinary drugs; Pesticides; Food safety; Human health</t>
  </si>
  <si>
    <r>
      <rPr>
        <sz val="11"/>
        <rFont val="Calibri"/>
      </rPr>
      <t>https://members.wto.org/crnattachments/2023/SPS/JPN/23_12426_00_e.pdf</t>
    </r>
  </si>
  <si>
    <t>Revision of the Specifications and Standards for Foods, Food Additives, Etc. under the Food Sanitation Act (revision of agricultural chemical residue standards)</t>
  </si>
  <si>
    <t>Proposal of maximum residue limits (MRLs) for the following agricultural chemical pesticide: Cyflufenamid</t>
  </si>
  <si>
    <t>・    Meat and edible meat offal (HS: 02.01, 02.02, 02.03, 02.04, 02.05, 02.06, 02.07, 02.08 and 02.09)_x000D_
・    Fish and crustaceans, molluscs and other aquatic invertebrates (HS: 03.02, 03.03, 03.04, 03.06, 03.07 and 03.08)_x000D_
・    Dairy produce, birds' eggs and natural honey (HS: 04.01, 04.07, 04.08 and 04.09)_x000D_
・    Animal originated products (HS: 05.04)_x000D_
・    Edible vegetables and certain roots and tubers (HS: 07.02, 07.07, 07.08, 07.09 and 07.10)_x000D_
・    Edible fruit and nuts, peel of citrus fruit (HS: 08.06, 08.07, 08.08, 08.09, 08.10 and 08.11)_x000D_
・    Cereals (HS: 10.01, 10.02, 10.03, 10.04, 10.07 and 10.08)_x000D_
・    Oil seeds and oleaginous fruits, miscellaneous grains, seeds and fruit (HS: 12.10)_x000D_
・    Animal fats and oils (HS: 15.01, 15.02 and 15.06)    </t>
  </si>
  <si>
    <t>0201 - Meat of bovine animals, fresh or chilled; 0708 - Leguminous vegetables, shelled or unshelled,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0710 - Vegetables, uncooked or cooked by steaming or boiling in water, frozen; 0806 - Grapes, fresh or dried; 0807 - Melons, incl. watermelons, and papaws "papayas", fresh; 0808 - Apples, pears and quinces, fresh; 0809 - Apricots, cherries, peaches incl. nectarines, plums and sloes,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1001 - Wheat and meslin; 1002 - Rye; 1003 - Barley; 1004 - Oats; 1007 - Grain sorghum; 1008 - Buckwheat, millet, canary seed and other cereals (excl. wheat and meslin, rye, barley, oats, maize, rice and grain sorghum); 1210 - Hop cones, fresh or dried, whether or not ground, powdered or in the form of pellets; lupulin; 1501 - Pig fat, incl. lard, and poultry fat, rendered or otherwise extracted (excl. lard stearin and lard oil); 0707 - Cucumbers and gherkins, fresh or chilled.; 1502 - Fats of bovine animals, sheep or goats (excl. oil and oleostearin); 0702 - Tomatoes, fresh or chilled.; 0409 - Natural honey.;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0302 - Fish, fresh or chilled (excl. fish fillets and other fish meat of heading 0304); 0303 - Frozen fish (excl. fish fillets and other fish meat of heading 0304); 0304 - Fish fillets and other fish meat, whether or not minced, fresh, chilled or frozen; 0306 - Crustaceans, whether in shell or not, live, fresh, chilled, frozen, dried, salted or in brine, even smoked, incl. crustaceans in shell cooked by steaming or by boiling in water; 0307 - Molluscs, fit for human consumption, even smoked, whether in shell or not, live, fresh, chilled, frozen, dried, salted or in brine; 0308 - Aquatic invertebrates other than crustaceans and molluscs, live, fresh, chilled, frozen, dried, salted or in brine, even smoked;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0504 - Guts, bladders and stomachs of animals (other than fish), whole and pieces thereof, fresh, chilled, frozen, salted, in brine, dried or smoked.; 1506 - Other animal fats and oils and their fractions, whether or not refined, but not chemically modified.</t>
  </si>
  <si>
    <r>
      <rPr>
        <sz val="11"/>
        <rFont val="Calibri"/>
      </rPr>
      <t>https://members.wto.org/crnattachments/2023/SPS/JPN/23_12420_00_e.pdf</t>
    </r>
  </si>
  <si>
    <t>Saudi Arabia, Kingdom of</t>
  </si>
  <si>
    <t>Lead-acid starter batteries – part1: General requirements and methods of test </t>
  </si>
  <si>
    <t>This amendment of the SASO IEC 60095-1 standard is concerned to 12V Lead-acid starter batteries intended to use in road vehicles :The major national modifications included to this amendment of the standard to the following clauses :  6. Charging modes and functions9.7 Water consumption testTable 6 – Summary of requirements</t>
  </si>
  <si>
    <t>29.220.20 - Acid secondary cells and batteries 43.040.10 - Electrical and electronic equipment</t>
  </si>
  <si>
    <t>29.220.20 - Acid secondary cells and batteries; 43.040.10 - Electrical and electronic equipment</t>
  </si>
  <si>
    <r>
      <rPr>
        <sz val="11"/>
        <rFont val="Calibri"/>
      </rPr>
      <t>https://members.wto.org/crnattachments/2023/TBT/SAU/23_12441_00_e.pdf
www.saso.gov.sa</t>
    </r>
  </si>
  <si>
    <t>Climate 2023</t>
  </si>
  <si>
    <t>Proposed rule amendments and public hearing via Zoom on 18 September 2023 - The Department of Environmental Quality has opened the public comment period for proposed permanent rule amendments to chapter 340 of the Oregon Administrative Rules. DEQ is proposing rule amendments to chapter 340, Divisions 215272271216, and 12Greenhouse Gas Reporting Program, Division 215Third Party Verification, Division 272 Climate Protection Program, Division 271 Air Contaminant Discharge Program, Division 216 Enforcement Procedure and Civil Penalties, Division 12The Climate 2023 Rulemaking is a joint rulemaking of DEQ’s teams that implement the Greenhouse Gas Reporting Program (GHG RP), Third Party Verification (3PV) and Climate Protection Program (CPP). The rulemaking proposes a variety of clarifications to program requirements and a limited number of program modifications. The rulemaking incorporates process improvements and technical clarifications for regulated companies while continuing to support the goals of these programs. DEQ is conducting a joint rulemaking, inclusive of amendments to multiple divisions, due to the interconnectedness of these three programs. Background on the Oregon Greenhouse Gas Emissions Program 2021, part of Oregon’s Climate Protection Program, is available at https://www.oregon.gov/deq/rulemaking/Pages/rghgcr2021.aspxDEQ plans to hold one public hearing on 18 September 2023, 4 p.m. PDT, and anyone may attend. This hearing is being held remotely via Zoom; advance registration is required.  Register here</t>
  </si>
  <si>
    <t>Climate protection; Environmental protection (ICS code(s): 13.020); Air quality in general (ICS code(s): 13.040.01)</t>
  </si>
  <si>
    <t>13.020 - Environmental protection; 13.040.01 - Air quality in general</t>
  </si>
  <si>
    <r>
      <rPr>
        <sz val="11"/>
        <rFont val="Calibri"/>
      </rPr>
      <t>https://members.wto.org/crnattachments/2023/TBT/USA/23_12408_00_e.pdf</t>
    </r>
  </si>
  <si>
    <t>Proposal of maximum residue limits (MRLs) for the following agricultural chemical pesticide: Dicloromezotiaz</t>
  </si>
  <si>
    <t>・    Edible vegetables and certain roots and tubers (HS code(s): 07.04, 07.05, 07.06, 07.09 and 07.10)_x000D_
・    Spices (HS code(s): 09.10)_x000D_
・    Oil seeds and oleaginous fruits, miscellaneous grains, seeds and fruit (HS code(s): 12.12)</t>
  </si>
  <si>
    <t>0704 - Cabbages, cauliflowers, kohlrabi, kale and similar edible brassicas, fresh or chilled; 0705 - Lettuce "Lactuca sativa" and chicory "Cichorium spp.", fresh or chilled; 0706 - Carrots, turnips, salad beetroot, salsify, celeriac, radishes and similar edible roots,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0710 - Vegetables, uncooked or cooked by steaming or boiling in water, frozen;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t>
  </si>
  <si>
    <r>
      <rPr>
        <sz val="11"/>
        <rFont val="Calibri"/>
      </rPr>
      <t>https://members.wto.org/crnattachments/2023/SPS/JPN/23_12421_00_e.pdf</t>
    </r>
  </si>
  <si>
    <t>Proposal of maximum residue limits (MRLs) for the following agricultural chemical pesticide: Pydiflumetofen</t>
  </si>
  <si>
    <t>・    Meat and edible meat offal (HS code(s): 02.01, 02.02, 02.03, 02.04, 02.05, 02.06, 02.07, 02.08 and 02.09)_x000D_
・    Dairy produce, birds' eggs and natural honey (HS code(s): 04.01, 04.07, 04.08 and 04.09)_x000D_
・    Animal originated products (HS code(s): 05.04)_x000D_
・    Edible vegetables and certain roots and tubers (HS code(s): 07.01, 07.02, 07.03, 07.04, 07.05, 07.06, 07.07, 07.08, 07.09, 07.10, 07.13 and 07.14)_x000D_
・    Edible fruit and nuts, peel of citrus fruit (HS code(s): 08.01, 08.02, 08.05, 08.06, 08.07, 08.08, 08.09, 08.10, 08.11 and 08.14)_x000D_
・    Mate and spices (HS code(s): 09.03, 09.04, 09.05, 09.06, 09.07, 09.08, 09.09 and 09.10)_x000D_
・    Cereals (HS code(s): 10.01, 10.02, 10.03, 10.04, 10.05, 10.07 and 10.08)_x000D_
・    Products of the milling industry (HS code(s): 11.02 and 11.04)_x000D_
・    Oil seeds and oleaginous fruits, miscellaneous grains, seeds and fruit (HS code(s): 12.01, 12.02, 12.04, 12.05, 12.06, 12.07 and 12.12)_x000D_
・    Animal fats and oils (HS code(s): 15.01, 15.02 and 15.06)</t>
  </si>
  <si>
    <t>0201 - Meat of bovine animals, fresh or chilled; 0811 - Fruit and nuts, uncooked or cooked by steaming or boiling in water, frozen, whether or not containing added sugar or other sweetening matter; 0814 - Peel of citrus fruit or melons (including watermelons), fresh, frozen, dried or provisionally preserved in brine, in sulphur water or in other preservative solutions.; 0903 - Maté.; 0904 - Pepper of the genus Piper; dried or crushed or ground fruits of the genus Capsicum or of the genus Pimenta; 0905 - Vanilla; 0906 - Cinnamon and cinnamon-tree flowers; 0907 - Cloves, whole fruit, cloves and stems; 0908 - Nutmeg, mace and cardamoms; 0909 - Seeds of anis, badian, fennel, coriander, cumin or caraway; juniper berries;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1001 - Wheat and meslin; 1002 - Rye; 1003 - Barley; 1004 - Oats; 1005 - Maize or corn; 1007 - Grain sorghum; 1008 - Buckwheat, millet, canary seed and other cereals (excl. wheat and meslin, rye, barley, oats, maize, rice and grain sorghum); 1102 - Cereal flours (excl. wheat or meslin); 1104 - Cereal grains otherwise worked, e.g. hulled, rolled, flaked, pearled, sliced or kibbled; germ of cereals, whole, rolled, flaked or ground (excl. cereal flours, and husked and semi- or wholly milled rice and broken rice); 1201 - Soya beans, whether or not broken; 1202 - Groundnuts, whether or not shelled or broken (excl. roasted or otherwise cooked); 1204 - Linseed, whether or not broken.; 1205 - Rape or colza seeds, whether or not broken; 1206 - Sunflower seeds, whether or not broken.; 1207 - Other oil seeds and oleaginous fruits, whether or not broken (excl. edible nuts, olives, soya beans, groundnuts, copra, linseed, rape or colza seeds and sunflower seeds);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1501 - Pig fat, incl. lard, and poultry fat, rendered or otherwise extracted (excl. lard stearin and lard oil);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0809 - Apricots, cherries, peaches incl. nectarines, plums and sloes, fresh; 0808 - Apples, pears and quinces, fresh; 0807 - Melons, incl. watermelons, and papaws "papayas", fresh;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0409 - Natural honey.; 0504 - Guts, bladders and stomachs of animals (other than fish), whole and pieces thereof, fresh, chilled, frozen, salted, in brine, dried or smoked.; 1502 - Fats of bovine animals, sheep or goats (excl. oil and oleostearin); 0701 - Potatoes, fresh or chilled; 0703 - Onions, shallots, garlic, leeks and other alliaceous vegetables, fresh or chilled; 0704 - Cabbages, cauliflowers, kohlrabi, kale and similar edible brassicas, fresh or chilled; 0705 - Lettuce "Lactuca sativa" and chicory "Cichorium spp.", fresh or chilled; 0707 - Cucumbers and gherkins, fresh or chilled.; 0708 - Leguminous vegetables, shelled or unshelled,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0710 - Vegetables, uncooked or cooked by steaming or boiling in water, frozen; 0713 - Dried leguminous vegetables, shelled, whether or not skinned or split; 0714 - Roots and tubers of manioc, arrowroot, salep, Jerusalem artichokes, sweet potatoes and similar roots and tubers with high starch or inulin content, fresh, chilled, frozen or dried, whether or not sliced or in the form of pellets; sago pith; 0801 - Coconuts, Brazil nuts and cashew nuts, fresh or dried, whether or not shelled or peeled; 0802 - Other nuts, fresh or dried, whether or not shelled or peeled (excl. coconuts, Brazil nuts and cashew nuts); 0805 - Citrus fruit, fresh or dried; 0806 - Grapes, fresh or dried; 0702 - Tomatoes, fresh or chilled.; 1506 - Other animal fats and oils and their fractions, whether or not refined, but not chemically modified.</t>
  </si>
  <si>
    <r>
      <rPr>
        <sz val="11"/>
        <rFont val="Calibri"/>
      </rPr>
      <t>https://members.wto.org/crnattachments/2023/SPS/JPN/23_12425_00_e.pdf</t>
    </r>
  </si>
  <si>
    <t>Pet Food Labeling and Licensing Revisions </t>
  </si>
  <si>
    <t>Proposed rule - Amends rule to update labeling requirements and clarify language.  This proposal would amend the Labeling and Licensing Requirements of Sections 19025 and 19041 (respectively) of the regulations set forth in Title 17, of the California Code of Regulations (CCR) which relate to the Pure Pet Food Act of 1969 (Act). Regarding labeling, the amendment would permit pet food producers who meet the requirements set forth in Section 19025 to use the terms “human grade” and “natural” in describing their processed pet food products, delete unclear and non–specific language related to the term human grade, and incorporate labeling guidelines from the Association of American Feed Control Officials (AAFCO) Pet Food and Specialty Pet Food Labeling Guide (Labeling Guide). Regarding licensing, the amendment to Section 19041 would align the fees and licensing period noted in the regulations with the fees and licensing period set forth in the Health and Safety Code. Finally, non–substantive changes are also proposed “producers” or a “producer”). Existing regulations set forth in Section 19025 do not address the use of “natural” on a processed pet food label.</t>
  </si>
  <si>
    <t>Pet food labeling; Animal feeding stuffs (ICS code(s): 65.120)</t>
  </si>
  <si>
    <t>65.120 - Animal feeding stuffs</t>
  </si>
  <si>
    <t>Consumer information, labelling (TBT); Prevention of deceptive practices and consumer protection (TBT)</t>
  </si>
  <si>
    <r>
      <rPr>
        <sz val="11"/>
        <rFont val="Calibri"/>
      </rPr>
      <t>https://members.wto.org/crnattachments/2023/TBT/USA/23_12438_00_e.pdf</t>
    </r>
  </si>
  <si>
    <t>Proposal of maximum residue limits (MRLs) for the following agricultural chemical pesticide: 1,4-Dimethylnaphthalene</t>
  </si>
  <si>
    <t>・    Edible vegetables and certain roots and tubers (HS code(s): 07.01 and 07.10)</t>
  </si>
  <si>
    <t>0701 - Potatoes, fresh or chilled; 0710 - Vegetables, uncooked or cooked by steaming or boiling in water, frozen</t>
  </si>
  <si>
    <t>Food safety; Human health; Pesticides; Maximum residue limits (MRLs)</t>
  </si>
  <si>
    <r>
      <rPr>
        <sz val="11"/>
        <rFont val="Calibri"/>
      </rPr>
      <t>https://members.wto.org/crnattachments/2023/SPS/JPN/23_12423_00_e.pdf</t>
    </r>
  </si>
  <si>
    <t>Draft resolution 1199, 31 August 2023</t>
  </si>
  <si>
    <t>This Draft Resolution establishes lists of constituents, limits of use, claims and complementary labeling of dietary supplements.This regulation will be also notified to the SPS Committee </t>
  </si>
  <si>
    <t>Food technology (ICS code(s): 67)</t>
  </si>
  <si>
    <t>67 - Food technology</t>
  </si>
  <si>
    <r>
      <rPr>
        <sz val="11"/>
        <rFont val="Calibri"/>
      </rPr>
      <t>https://members.wto.org/crnattachments/2023/TBT/BRA/23_12217_00_x.pdf
Draft:http://antigo.anvisa.gov.br/documents/10181/6649610/CONSULTA+PUBLICA+N+1199+COPAR.pdf/6f9d6db8-dc0c-44e0-b331-90e81adb8fea
Comment form: https://pesquisa.anvisa.gov.br/index.php/663924?lang=pt-BR
The comment form link will be available only on 11 september 2023</t>
    </r>
  </si>
  <si>
    <t>Proposal of maximum residue limits (MRLs) for the following agricultural chemical pesticide: Paraquat dichloride, Paraquat</t>
  </si>
  <si>
    <t>・    Meat and edible meat offal (HS code(s): 02.01, 02.02, 02.03, 02.04, 02.05, 02.06, 02.07, 02.08 and 02.09)_x000D_
・    Dairy produce and birds' eggs natural honey (HS code(s): 04.01, 04.07 and 04.08)_x000D_
・    Animal originated products (HS code(s): 05.04)_x000D_
・    Edible vegetables and certain roots and tubers (HS code(s): 07.01, 07.02, 07.03, 07.04, 07.05, 07.06, 07.07, 07.08, 07.09, 07.10, 07.13 and 07.14)_x000D_
・    Edible fruit and nuts, peel of citrus fruit (HS code(s): 08.01, 08.02, 08.03, 08.04, 08.05, 08.06, 08.07, 08.08, 08.09, 08.10, 08.11 and 08.14)_x000D_
・    Coffee, tea, mate and spices (HS code(s): 09.01, 09.02, 09.03, 09.04, 09.05, 09.06, 09.07, 09.08, 09.09 and 09.10)_x000D_
・    Cereals (HS code(s): 10.01, 10.02, 10.03, 10.04, 10.05, 10.06, 10.07 and 10.08)_x000D_
・    Oil seeds and oleaginous fruits, miscellaneous grains, seeds and fruit (HS code(s): 12.01, 12.02, 12.04, 12.05, 12.06, 12.07, 12.10 and 12.12)_x000D_
・    Animal or vegetable fats and oils (HS code(s): 15.01, 15.02, 15.06 and 15.12)_x000D_
・    Cocoa and cocoa preparations (HS code(s): 18.01)    </t>
  </si>
  <si>
    <t>0201 - Meat of bovine animals, fresh or chilled; 0814 - Peel of citrus fruit or melons (including watermelons), fresh, frozen, dried or provisionally preserved in brine, in sulphur water or in other preservative solutions.; 0901 - Coffee, whether or not roasted or decaffeinated; coffee husks and skins; coffee substitutes containing coffee in any proportion; 0902 - Tea, whether or not flavoured; 0903 - Maté.; 0904 - Pepper of the genus Piper; dried or crushed or ground fruits of the genus Capsicum or of the genus Pimenta; 0905 - Vanilla; 0906 - Cinnamon and cinnamon-tree flowers; 0907 - Cloves, whole fruit, cloves and stems; 0908 - Nutmeg, mace and cardamoms; 0909 - Seeds of anis, badian, fennel, coriander, cumin or caraway; juniper berries;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1001 - Wheat and meslin; 1002 - Rye; 1003 - Barley; 0811 - Fruit and nuts, uncooked or cooked by steaming or boiling in water, frozen, whether or not containing added sugar or other sweetening matter; 1004 - Oats; 1006 - Rice; 1007 - Grain sorghum; 1008 - Buckwheat, millet, canary seed and other cereals (excl. wheat and meslin, rye, barley, oats, maize, rice and grain sorghum); 1201 - Soya beans, whether or not broken; 1202 - Groundnuts, whether or not shelled or broken (excl. roasted or otherwise cooked); 1204 - Linseed, whether or not broken.; 1205 - Rape or colza seeds, whether or not broken; 1206 - Sunflower seeds, whether or not broken.; 1207 - Other oil seeds and oleaginous fruits, whether or not broken (excl. edible nuts, olives, soya beans, groundnuts, copra, linseed, rape or colza seeds and sunflower seeds); 1210 - Hop cones, fresh or dried, whether or not ground, powdered or in the form of pellets; lupulin;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1501 - Pig fat, incl. lard, and poultry fat, rendered or otherwise extracted (excl. lard stearin and lard oil); 1502 - Fats of bovine animals, sheep or goats (excl. oil and oleostearin); 1506 - Other animal fats and oils and their fractions, whether or not refined, but not chemically modified.; 1005 - Maize or corn; 1512 - Sunflower-seed, safflower or cotton-seed oil and fractions thereof, whether or not refined, but not chemically modified;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0808 - Apples, pears and quinces, fresh;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0504 - Guts, bladders and stomachs of animals (other than fish), whole and pieces thereof, fresh, chilled, frozen, salted, in brine, dried or smoked.; 0701 - Potatoes, fresh or chilled; 0702 - Tomatoes, fresh or chilled.; 0809 - Apricots, cherries, peaches incl. nectarines, plums and sloes, fresh; 0703 - Onions, shallots, garlic, leeks and other alliaceous vegetables, fresh or chilled; 0705 - Lettuce "Lactuca sativa" and chicory "Cichorium spp.", fresh or chilled; 0707 - Cucumbers and gherkins, fresh or chilled.; 0708 - Leguminous vegetables, shelled or unshelled,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0710 - Vegetables, uncooked or cooked by steaming or boiling in water, frozen; 0713 - Dried leguminous vegetables, shelled, whether or not skinned or split; 0714 - Roots and tubers of manioc, arrowroot, salep, Jerusalem artichokes, sweet potatoes and similar roots and tubers with high starch or inulin content, fresh, chilled, frozen or dried, whether or not sliced or in the form of pellets; sago pith; 0801 - Coconuts, Brazil nuts and cashew nuts, fresh or dried, whether or not shelled or peeled; 0802 - Other nuts, fresh or dried, whether or not shelled or peeled (excl. coconuts, Brazil nuts and cashew nuts); 0803 - Bananas, incl. plantains, fresh or dried; 0804 - Dates, figs, pineapples, avocados, guavas, mangoes and mangosteens, fresh or dried; 0805 - Citrus fruit, fresh or dried; 0806 - Grapes, fresh or dried; 0807 - Melons, incl. watermelons, and papaws "papayas", fresh; 0704 - Cabbages, cauliflowers, kohlrabi, kale and similar edible brassicas, fresh or chilled; 1801 - Cocoa beans, whole or broken, raw or roasted.</t>
  </si>
  <si>
    <r>
      <rPr>
        <sz val="11"/>
        <rFont val="Calibri"/>
      </rPr>
      <t>https://members.wto.org/crnattachments/2023/SPS/JPN/23_12424_00_e.pdf</t>
    </r>
  </si>
  <si>
    <t>Advanced Clean Cars II Program </t>
  </si>
  <si>
    <t>Proposed rule - Amends rules to incorporate by reference California's Advanced Clean Cars II regulations, which will require manufacturers of passenger cars and light-duty trucks to meet an annual zero-emission vehicle requirement intended to increase the percentage of ZEVs sold in the State that meet the new minimum technical requirements.A public hearing concerning the proposal will be conducted virtually via the Department's video conferencing software on 21 September 2023 at 9:30 A.M.Eastern Time. Meeting ID: 230 156 178 133.If you are interested in providing oral comments at the virtual public hearing, please email the Department no later than 5:00 P.M. Eastern Time on 19 September 2023, with your contact information (name, organization, telephone number, and email address).  You must provide a valid email address so the Department can send you an email confirming receipt of your interest to testify orally at the hearing and provide you with a separate option for a telephone call-in line if you do not have access to a computer or mobile device that can connect to Microsoft Teams.</t>
  </si>
  <si>
    <r>
      <rPr>
        <sz val="11"/>
        <rFont val="Calibri"/>
      </rPr>
      <t>https://members.wto.org/crnattachments/2023/TBT/USA/23_12439_00_e.pdf</t>
    </r>
  </si>
  <si>
    <t>Proposal of maximum residue limits (MRLs) for the following agricultural chemical pesticide: Dimesulfazet</t>
  </si>
  <si>
    <t>・    Fish and crustaceans, molluscs and other aquatic invertebrates (HS code(s): 03.02, 03.03, 03.04, 03.06, 03.07 and 03.08)_x000D_
・    Cereals (HS code(s): 10.06)</t>
  </si>
  <si>
    <t>1006 - Rice; 0308 - Aquatic invertebrates other than crustaceans and molluscs, live, fresh, chilled, frozen, dried, salted or in brine, even smoked; 0307 - Molluscs, fit for human consumption, even smoked, whether in shell or not, live, fresh, chilled, frozen, dried, salted or in brine; 0306 - Crustaceans, whether in shell or not, live, fresh, chilled, frozen, dried, salted or in brine, even smoked, incl. crustaceans in shell cooked by steaming or by boiling in water; 0304 - Fish fillets and other fish meat, whether or not minced, fresh, chilled or frozen; 0303 - Frozen fish (excl. fish fillets and other fish meat of heading 0304); 0302 - Fish, fresh or chilled (excl. fish fillets and other fish meat of heading 0304)</t>
  </si>
  <si>
    <r>
      <rPr>
        <sz val="11"/>
        <rFont val="Calibri"/>
      </rPr>
      <t>https://members.wto.org/crnattachments/2023/SPS/JPN/23_12422_00_e.pdf</t>
    </r>
  </si>
  <si>
    <t>ENERGY EFFICIENCY, FUNCTIONALITY AND LABELLING REQUIREMENTS FOR LIGHTING PRODUCTS PART 2</t>
  </si>
  <si>
    <t>THIS DOCUMENT IS A DRAFT AMENDEMENT TO SAUDI STANDARD CIRCULATED SASO 2902:2018/AMD2:2023 "ENERGY EFFICIENCY, FUNCTIONALITY AND LABELLING REQUIREMENTS FOR LIGHTING PRODUCTS PART 2" FOR COMMENT. IT IS, THEREFORE SUBJECT TO CHANGE AND MAY NOT BE REFERRED UNTIL APPROVED BY THE BOARD OF DIRECTORS</t>
  </si>
  <si>
    <t>Lighting in general (ICS code(s): 91.160.01); Interior lighting (ICS code(s): 91.160.10)</t>
  </si>
  <si>
    <t>91.160.01 - Lighting in general; 91.160.10 - Interior lighting</t>
  </si>
  <si>
    <t>Consumer information, labelling (TBT); Protection of the environment (TBT)</t>
  </si>
  <si>
    <r>
      <rPr>
        <sz val="11"/>
        <rFont val="Calibri"/>
      </rPr>
      <t>https://members.wto.org/crnattachments/2023/TBT/SAU/23_12442_00_e.pdf</t>
    </r>
  </si>
  <si>
    <t>Proposal of maximum residue limits (MRLs) for the following agricultural chemical_x000D_
Pesticide: Buprofezin</t>
  </si>
  <si>
    <t>・    Meat and edible meat offal (HS code(s): 02.01, 02.02, 02.03, 02.04, 02.05, 02.06, 02.07, 02.08 and 02.09)_x000D_
・    Fish and crustaceans, molluscs and other aquatic invertebrates (HS code(s): 03.02, 03.03, 03.04, 03.06, 03.07 and 03.08)_x000D_
・    Dairy produce, birds' eggs and natural honey (HS code(s): 04.01, 04.07, 04.08 and 04.09)_x000D_
・    Animal originated products (HS code(s): 05.04)_x000D_
・    Edible vegetables and certain roots and tubers (HS code(s): 07.02, 07.03, 07.05, 07.07, 07.08, 07.09 and 07.10)_x000D_
・    Edible fruit and nuts, peel of citrus fruit (HS code(s): 08.01, 08.02, 08.03, 08.04, 08.05, 08.06, 08.07, 08.08, 08.09, 08.10, 08.11 and 08.14)_x000D_
・    Coffee, tea and spices (HS code(s): 09.01, 09.02, 09.04, 09.05, 09.06, 09.07, 09.08, 09.09 and 09.10)_x000D_
・    Cereals (HS code(s): 10.01, 10.02, 10.03, 10.04, 10.06, 10.07 and 10.08)_x000D_
・    Oil seeds and oleaginous fruits, miscellaneous grains, seeds and fruit (HS code(s): 12.01, 12.07 and 12.12)_x000D_
・    Animal or vegetable fats and oils (HS code(s): 15.01, 15.02, 15.06 and 15.09)</t>
  </si>
  <si>
    <t>02 - MEAT AND EDIBLE MEAT OFFAL; 0806 - Grapes, fresh or dried; 0807 - Melons, incl. watermelons, and papaws "papayas", fresh; 0808 - Apples, pears and quinces, fresh; 0809 - Apricots, cherries, peaches incl. nectarines, plums and sloes,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0814 - Peel of citrus fruit or melons (including watermelons), fresh, frozen, dried or provisionally preserved in brine, in sulphur water or in other preservative solutions.; 0901 - Coffee, whether or not roasted or decaffeinated; coffee husks and skins; coffee substitutes containing coffee in any proportion; 0902 - Tea, whether or not flavoured; 0904 - Pepper of the genus Piper; dried or crushed or ground fruits of the genus Capsicum or of the genus Pimenta; 0905 - Vanilla; 0906 - Cinnamon and cinnamon-tree flowers; 0907 - Cloves, whole fruit, cloves and stems; 0805 - Citrus fruit, fresh or dried; 0908 - Nutmeg, mace and cardamoms;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1001 - Wheat and meslin; 1002 - Rye; 1003 - Barley; 1004 - Oats; 1006 - Rice; 1007 - Grain sorghum; 1008 - Buckwheat, millet, canary seed and other cereals (excl. wheat and meslin, rye, barley, oats, maize, rice and grain sorghum); 1201 - Soya beans, whether or not broken; 1207 - Other oil seeds and oleaginous fruits, whether or not broken (excl. edible nuts, olives, soya beans, groundnuts, copra, linseed, rape or colza seeds and sunflower seeds);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1501 - Pig fat, incl. lard, and poultry fat, rendered or otherwise extracted (excl. lard stearin and lard oil); 1502 - Fats of bovine animals, sheep or goats (excl. oil and oleostearin); 0909 - Seeds of anis, badian, fennel, coriander, cumin or caraway; juniper berries; 1506 - Other animal fats and oils and their fractions, whether or not refined, but not chemically modified.; 0804 - Dates, figs, pineapples, avocados, guavas, mangoes and mangosteens, fresh or dried; 0802 - Other nuts, fresh or dried, whether or not shelled or peeled (excl. coconuts, Brazil nuts and cashew nuts); 0201 - Meat of bovine animals, fresh or chilled;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0209 - Pig fat, free of lean meat, and poultry fat, not rendered or otherwise extracted, fresh, chilled, frozen, salted, in brine, dried or smoked; 0302 - Fish, fresh or chilled (excl. fish fillets and other fish meat of heading 0304); 0303 - Frozen fish (excl. fish fillets and other fish meat of heading 0304); 0304 - Fish fillets and other fish meat, whether or not minced, fresh, chilled or frozen; 0306 - Crustaceans, whether in shell or not, live, fresh, chilled, frozen, dried, salted or in brine, even smoked, incl. crustaceans in shell cooked by steaming or by boiling in water; 0307 - Molluscs, fit for human consumption, even smoked, whether in shell or not, live, fresh, chilled, frozen, dried, salted or in brine; 0803 - Bananas, incl. plantains, fresh or dried; 0308 - Aquatic invertebrates other than crustaceans and molluscs, live, fresh, chilled, frozen, dried, salted or in brine, even smoked; 0407 - Birds' eggs, in shell, fresh, preserved or cooked; 0408 - Birds' eggs, not in shell, and egg yolks, fresh, dried, cooked by steaming or by boiling in water, moulded, frozen or otherwise preserved, whether or not containing added sugar or other sweetening matter; 0409 - Natural honey.; 0504 - Guts, bladders and stomachs of animals (other than fish), whole and pieces thereof, fresh, chilled, frozen, salted, in brine, dried or smoked.; 0702 - Tomatoes, fresh or chilled.; 0703 - Onions, shallots, garlic, leeks and other alliaceous vegetables, fresh or chilled; 0705 - Lettuce "Lactuca sativa" and chicory "Cichorium spp.", fresh or chilled; 0707 - Cucumbers and gherkins, fresh or chilled.; 0708 - Leguminous vegetables, shelled or unshelled,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0710 - Vegetables, uncooked or cooked by steaming or boiling in water, frozen; 08 - EDIBLE FRUIT AND NUTS; PEEL OF CITRUS FRUIT OR MELONS; 0801 - Coconuts, Brazil nuts and cashew nuts, fresh or dried, whether or not shelled or peeled; 0401 - Milk and cream, not concentrated nor containing added sugar or other sweetening matter; 1509 - Olive oil and its fractions obtained from the fruit of the olive tree solely by mechanical or other physical means under conditions that do not lead to deterioration of the oil, whether or not refined, but not chemically modified</t>
  </si>
  <si>
    <r>
      <rPr>
        <sz val="11"/>
        <rFont val="Calibri"/>
      </rPr>
      <t>https://members.wto.org/crnattachments/2023/SPS/JPN/23_12419_00_e.pdf</t>
    </r>
  </si>
  <si>
    <t>DEAS 1168:2023 Edible coconut oil − Specification</t>
  </si>
  <si>
    <t>This draft East African Standard specifies requirements, sampling and test methods for virgin and refined coconut oil derived from the kernel of the coconut (Cocos nucifera L.) intended for human consumption.</t>
  </si>
  <si>
    <t>Coconut "copra", palm kernel or babassu oil and fractions thereof, whether or not refined, but not chemically modified (HS code(s): 1513); Animal and vegetable fats and oils (ICS code(s): 67.200.10)</t>
  </si>
  <si>
    <t>1513 - Coconut "copra", palm kernel or babassu oil and fractions thereof, whether or not refined, but not chemically modified</t>
  </si>
  <si>
    <r>
      <rPr>
        <sz val="11"/>
        <rFont val="Calibri"/>
      </rPr>
      <t>https://members.wto.org/crnattachments/2023/TBT/KEN/23_12373_00_e.pdf</t>
    </r>
  </si>
  <si>
    <t>DEAS 887:2023 Crude and semi refined palm oil — Specification</t>
  </si>
  <si>
    <t>This East African standard specifies the requirements, sampling and test methods for crude and semi refined (neutralized and/or bleached) palm oil derived from the fleshy mesocarp of the fruit of oil palm (Elaeis guineensis) intended for further processing.</t>
  </si>
  <si>
    <t>Palm oil and its fractions, whether or not refined (excl. chemically modified) (HS code(s): 1511); Animal and vegetable fats and oils (ICS code(s): 67.200.10)</t>
  </si>
  <si>
    <t>1511 - Palm oil and its fractions, whether or not refined (excl. chemically modified)</t>
  </si>
  <si>
    <t>Protection of human health or safety (TBT); Reducing trade barriers and facilitating trade (TBT); Consumer information, labelling (TBT); Quality requirements (TBT); Harmonization (TBT); Prevention of deceptive practices and consumer protection (TBT)</t>
  </si>
  <si>
    <r>
      <rPr>
        <sz val="11"/>
        <rFont val="Calibri"/>
      </rPr>
      <t>https://members.wto.org/crnattachments/2023/TBT/KEN/23_12378_00_e.pdf</t>
    </r>
  </si>
  <si>
    <r>
      <rPr>
        <sz val="11"/>
        <rFont val="Calibri"/>
      </rPr>
      <t>https://members.wto.org/crnattachments/2023/SPS/KEN/23_12396_00_e.pdf</t>
    </r>
  </si>
  <si>
    <r>
      <rPr>
        <sz val="11"/>
        <rFont val="Calibri"/>
      </rPr>
      <t>https://members.wto.org/crnattachments/2023/SPS/KEN/23_12390_00_e.pdf</t>
    </r>
  </si>
  <si>
    <t>- Cashew nuts: (HS code(s): 08013); Animal and vegetable fats and oils (ICS code(s): 67.200.10)</t>
  </si>
  <si>
    <r>
      <rPr>
        <sz val="11"/>
        <rFont val="Calibri"/>
      </rPr>
      <t>https://members.wto.org/crnattachments/2023/TBT/KEN/23_12363_00_e.pdf</t>
    </r>
  </si>
  <si>
    <t>DEAS 1171:2023 Peanut/groundnut flour - Specification</t>
  </si>
  <si>
    <t>This draft East African Standard specifies requirements, sampling, and test methods for peanut/groundnut flour from the varieties of Arachis hypogaea L. intended for human consumption.</t>
  </si>
  <si>
    <t>Other: (HS code(s): 12024); Animal and vegetable fats and oils (ICS code(s): 67.200.10)</t>
  </si>
  <si>
    <t>12024 - - Other:</t>
  </si>
  <si>
    <r>
      <rPr>
        <sz val="11"/>
        <rFont val="Calibri"/>
      </rPr>
      <t>https://members.wto.org/crnattachments/2023/SPS/KEN/23_12385_00_e.pdf</t>
    </r>
  </si>
  <si>
    <t>Prevention of deceptive practices and consumer protection (TBT); Harmonization (TBT); Quality requirements (TBT); Consumer information, labelling (TBT); Reducing trade barriers and facilitating trade (TBT); Protection of human health or safety (TBT)</t>
  </si>
  <si>
    <t>National Standards of the P.R.C., General safety specification for umbrellas</t>
  </si>
  <si>
    <t>This document specifies the safety requirements, test methods and identification of umbrella products.This document applies to umbrella products.</t>
  </si>
  <si>
    <t>Umbrella products (HS code(s): 6601); (ICS code(s): 97.180)</t>
  </si>
  <si>
    <t>6601 - Umbrellas and sun umbrellas, incl. walking-stick umbrellas, garden umbrellas and similar umbrellas (excl. toy umbrellas and beach tents)</t>
  </si>
  <si>
    <r>
      <rPr>
        <sz val="11"/>
        <rFont val="Calibri"/>
      </rPr>
      <t>https://members.wto.org/crnattachments/2023/TBT/CHN/23_12402_00_x.pdf</t>
    </r>
  </si>
  <si>
    <t>DEAS 1171:2023 Peanut/groundnut flour — Specification</t>
  </si>
  <si>
    <t>- Other: (HS code(s): 12024); Animal and vegetable fats and oils (ICS code(s): 67.200.10)</t>
  </si>
  <si>
    <r>
      <rPr>
        <sz val="11"/>
        <rFont val="Calibri"/>
      </rPr>
      <t>https://members.wto.org/crnattachments/2023/TBT/KEN/23_12368_00_e.pdf</t>
    </r>
  </si>
  <si>
    <t>DEAS 1169:2023 Raw Macadamia nuts- inshell — Specification</t>
  </si>
  <si>
    <t>This Draft East African Standard specifies the requirements, sampling and test methods for raw macadamia nuts- inshell of varieties grown from Macadamia integrifolia, and Macadamia tetraphylla, and their hybrids whose kernels are intended for human consumption.</t>
  </si>
  <si>
    <t>- Macadamia nuts: (HS code(s): 08026); Animal and vegetable fats and oils (ICS code(s): 67.200.10)</t>
  </si>
  <si>
    <t>08026 - - Macadamia nuts:</t>
  </si>
  <si>
    <t>Consumer information, labelling (TBT); Protection of human health or safety (TBT); Quality requirements (TBT); Harmonization (TBT); Prevention of deceptive practices and consumer protection (TBT); Reducing trade barriers and facilitating trade (TBT)</t>
  </si>
  <si>
    <r>
      <rPr>
        <sz val="11"/>
        <rFont val="Calibri"/>
      </rPr>
      <t>https://members.wto.org/crnattachments/2023/TBT/KEN/23_12358_00_e.pdf</t>
    </r>
  </si>
  <si>
    <t>Reducing trade barriers and facilitating trade (TBT); Prevention of deceptive practices and consumer protection (TBT); Harmonization (TBT); Quality requirements (TBT); Protection of human health or safety (TBT); Consumer information, labelling (TBT)</t>
  </si>
  <si>
    <t>Macadamia nuts: (HS code(s): 08026); Animal and vegetable fats and oils (ICS code(s): 67.200.10)</t>
  </si>
  <si>
    <r>
      <rPr>
        <sz val="11"/>
        <rFont val="Calibri"/>
      </rPr>
      <t>https://members.wto.org/crnattachments/2023/SPS/KEN/23_12395_00_e.pdf</t>
    </r>
  </si>
  <si>
    <t>Draft Commission Implementing Decision on harmonised conditions for the use of radio spectrum for mobile communication services on board vessels in the Union, repealing Decision 2010/166/EU </t>
  </si>
  <si>
    <t>This draft Commission Implementing Decision requires EU Member States to designate and make available, on a non-exclusive, non-interference and non-protected basis, the frequency bands  880-915 MHz, 925-960 MHz,  1 710-1 785 MHz, 1 805-1 880 MHz, 1 920-1 980 MHz, 2 110-2 170 MHz 2 500-2 570 MHz and 2 620-2 690 MHz for the implementation of GSM, UMTS, LTE non-AAS and 5G NR non-AAS on board vessels, in compliance with the technical conditions set out in the Annex to the Decision. It repeals Commission Decision 2010/166/EU.</t>
  </si>
  <si>
    <t>Radio equipment for mobile communication services on board vessels (MCV services); Transport by water (ICS:03.220.40);_x000D_
Radiocommunications in general (ICS:33.060.01)</t>
  </si>
  <si>
    <t>03.220.40 - Transport by water; 33.060.01 - Radiocommunications in general</t>
  </si>
  <si>
    <t>Harmonization (TBT)</t>
  </si>
  <si>
    <r>
      <rPr>
        <sz val="11"/>
        <rFont val="Calibri"/>
      </rPr>
      <t>https://members.wto.org/crnattachments/2023/TBT/EEC/23_12401_01_e.pdf
https://members.wto.org/crnattachments/2023/TBT/EEC/23_12401_00_e.pdf</t>
    </r>
  </si>
  <si>
    <t>KEBS Public notice to stakeholders on all sugar being imported during the duty-free window. </t>
  </si>
  <si>
    <t>Pursuant to paragraphs 7(2) and 9(2) of Legal Notice 78 of 2020 read together with Paragraph 3(3) of Legal Notice 212 of 2020, KEBS wishes to inform all stakeholders and the general public that all sugar being imported during the duty-free window established under Gazette No.10358 dated 9th August 2023 will be handled as follows:All imported sugar accompanied with Certificates of Conformity (CoCs) will be reinspected and tested at the Ports of Entry free of charge.The sampling will take place in the presence of the importer or appointed agent and will be subjected to tests to verify compliance with the relevant requirements of the standards. ALL imported sugar consignments shipped from countries where KEBS has appointed inspection companies and are not accompanied by Certificates of Conformity (CoCs) will be inspected upon arrival at a fee equivalent to five percent (5%) of the approved customs values.All sugar imports originating from countries where no inspection agent has been contracted by KEBS, will continue being subjected to destination inspection upon payment of an inspection fee equivalent to zero-point six percent (0.6%) of the approved customs value and testing fee (where applicable).</t>
  </si>
  <si>
    <t>Sugar and sugar products (ICS code(s): 67.180.10)</t>
  </si>
  <si>
    <t>67.180.10 - Sugar and sugar products</t>
  </si>
  <si>
    <t>Prevention of deceptive practices and consumer protection (TBT); Protection of human health or safety (TBT); Quality requirements (TBT); Reducing trade barriers and facilitating trade (TBT)</t>
  </si>
  <si>
    <r>
      <rPr>
        <sz val="11"/>
        <rFont val="Calibri"/>
      </rPr>
      <t>https://members.wto.org/crnattachments/2023/TBT/KEN/23_12384_00_e.pdf</t>
    </r>
  </si>
  <si>
    <t>Import Health Standard: Fresh lemon (Citrus limon) for human consumption</t>
  </si>
  <si>
    <t>Changes to pests requiring phytosanitary measures on fresh citrus; changes to align phytosanitary inspection sample requirements with ISPM 31.</t>
  </si>
  <si>
    <t>Fresh lemon (Citrus limon) for human consumption</t>
  </si>
  <si>
    <t>080550 - Fresh or dried lemons "Citrus limon, Citrus limonum" and limes "Citrus aurantifolia, Citrus latifolia"</t>
  </si>
  <si>
    <t>Australia; Brazil; China; Egypt; Fiji; Mexico; Peru; Samoa; United States of America; Vanuatu; Viet Nam</t>
  </si>
  <si>
    <r>
      <rPr>
        <sz val="11"/>
        <rFont val="Calibri"/>
      </rPr>
      <t>https://members.wto.org/crnattachments/2023/SPS/NZL/23_12343_00_e.pdf
https://members.wto.org/crnattachments/2023/SPS/NZL/23_12343_01_e.pdf</t>
    </r>
  </si>
  <si>
    <t>Proposed amendment of the “Regulations on Renewal of Manufacturing Permission, etc.”</t>
  </si>
  <si>
    <t>The Korean Ministry of Food and Drug Safety is proposing to amend the “Regulations on Renewal of Manufacturing Permission, etc.” as follows:_x000D_
1)    Reorganizing the requirement attached documents considering the characteristics of each medical device product _x000D_
2)    Incorporating key review points for each renewal cycle, etc.</t>
  </si>
  <si>
    <t>Medical devices</t>
  </si>
  <si>
    <r>
      <rPr>
        <sz val="11"/>
        <rFont val="Calibri"/>
      </rPr>
      <t>https://members.wto.org/crnattachments/2023/TBT/KOR/23_12356_00_x.pdf</t>
    </r>
  </si>
  <si>
    <t>Import Health Standard: Fresh grapefruit (Citrus paradisi) for human consumption</t>
  </si>
  <si>
    <t>Fresh grapefruit (Citrus paradisi) for human consumption</t>
  </si>
  <si>
    <t>080540 - Fresh or dried grapefruit and pomelos</t>
  </si>
  <si>
    <t>Australia; China; Egypt; Japan; Peru; Samoa; United States of America; Vanuatu</t>
  </si>
  <si>
    <r>
      <rPr>
        <sz val="11"/>
        <rFont val="Calibri"/>
      </rPr>
      <t>https://members.wto.org/crnattachments/2023/SPS/NZL/23_12344_00_e.pdf
https://members.wto.org/crnattachments/2023/SPS/NZL/23_12344_01_e.pdf</t>
    </r>
  </si>
  <si>
    <t>Import Health Standard: Fresh mandarin, tangelo and tangorCitrus reticulata, Citrus reticulata × Citrus paradisi and Citrus reticulata × Citrus sinensisfor human consumption</t>
  </si>
  <si>
    <t>Fresh mandarin, tangelo and tangor (Citrus reticulata, Citrus reticulata  Citrus paradisi and Citrus reticulata  Citrus sinensis) for human consumption</t>
  </si>
  <si>
    <t>0805 - Citrus fruit, fresh or dried</t>
  </si>
  <si>
    <t>Australia; Brazil; China; Egypt; Japan; Korea, Republic of; Morocco; Peru; Samoa; United States of America; Vanuatu</t>
  </si>
  <si>
    <r>
      <rPr>
        <sz val="11"/>
        <rFont val="Calibri"/>
      </rPr>
      <t>https://members.wto.org/crnattachments/2023/SPS/NZL/23_12342_00_e.pdf
https://members.wto.org/crnattachments/2023/SPS/NZL/23_12342_01_e.pdf</t>
    </r>
  </si>
  <si>
    <t>Proposal for a Regulation of the European Parliament and of the Council laying down Union procedures for the authorisation and supervision of medicinal products for human use and establishing rules governing the European Medicines Agency, amending Regulation (EC) No 1394/2007 and Regulation (EU) No 536/2014 and repealing Regulation (EC) No 726/2004, Regulation (EC) No 141/2000 and Regulation (EC) No 1901/2006 (COM(2023)193 final) </t>
  </si>
  <si>
    <t>This Regulation lays down Union procedures for the authorisation, supervision and pharmacovigilance of medicinal products for human use at Union level, establishes rules and procedures at Union and at Member State level relating to the security of supply of medicinal products and lays down the governance provisions of the European Medicines Agency established by Regulation (EC) No 726/2004 which shall carry out the tasks relating to medicinal products for human use that are laid down in this Regulation, Regulation (EU) No 2019/6 and other relevant Union legal acts.It revises and replaces Regulation (EC) 726/2004 (general), Regulation (EC) 141/2000 (rare disease medicines) and Regulation (EC) 1901/2006 (paediatric medicines).The Regulation contains both technical regulations and conformity assessment procedures. 1. Technical regulations: The Regulation establishes certain conditions for the marketing authorisation of medicinal products for human use at central (EU) level. The Regulation also establishes rules at Union and at Member State level relating to the security of supply of medicinal products including the monitoring and management of shortages and critical shortages.2. Conformity assessment procedures: The Regulation establishes the procedures for the authorisation of medicinal products for human use at central (EU) level. It also establishes procedures at Union and at Member State level relating to the security of supply of medicinal products including the monitoring and management of shortages and critical shortages.</t>
  </si>
  <si>
    <t>Medicinal products for human use and investigational medicinal products for human use </t>
  </si>
  <si>
    <t>11.040 - Medical equipment; 11.120 - Pharmaceutics</t>
  </si>
  <si>
    <r>
      <rPr>
        <sz val="11"/>
        <rFont val="Calibri"/>
      </rPr>
      <t>https://members.wto.org/crnattachments/2023/TBT/EEC/23_12355_00_e.pdf
https://members.wto.org/crnattachments/2023/TBT/EEC/23_12355_01_e.pdf
https://eur-lex.europa.eu/legal-content/EN/TXT/?uri=CELEX:52023PC0193</t>
    </r>
  </si>
  <si>
    <t>Draft Commission Regulation amending Commission Regulation (EU) 2017/1151 as regards the emission type approval procedures for light passenger and commercial vehicles running exclusively on CO2 neutral fuels </t>
  </si>
  <si>
    <t>This draft Commission Regulation amends Commission Regulation (EU) 2017/1151 in order to allow type approval of vehicles running exclusively on CO2 neutral fuels</t>
  </si>
  <si>
    <t>Motor Vehicles; 43.020 – Road vehicles in general</t>
  </si>
  <si>
    <r>
      <rPr>
        <sz val="11"/>
        <rFont val="Calibri"/>
      </rPr>
      <t>https://members.wto.org/crnattachments/2023/TBT/EEC/23_12353_00_e.pdf
https://members.wto.org/crnattachments/2023/TBT/EEC/23_12353_01_e.pdf</t>
    </r>
  </si>
  <si>
    <t>Proposal for a Directive of the European Parliament and of the Council on the Union code relating to medicinal products for human use, and repealing Directive 2001/83/EC and Directive 2009/35/EC (COM(2023)192 final) </t>
  </si>
  <si>
    <t>This Directive lays down rules for the placing on the market, manufacturing, import, export, supply, distribution, pharmacovigilance, control and use of medicinal products for human use. It repeals and replaces Directive 2001/83/EC and Directive 2009/35/EC and it incorporates relevant parts of Regulation (EC) No 1901/2006;The Directive contains both technical regulations and conformity assessment procedures. 1. Technical regulations: The Directive establishes standards of quality, safety and efficacy for the authorisation of medicinal products as it establishes the conditions for the marketing authorisation of medicinal products for human use at central (EU) and national (in different Member States) levels. The Directive also establishes the conditions for the manufacturing authorisation and wholesale distribution authorisation. It moreover establishes requirements on labelling and packaging.2. Conformity assessment procedures: The Directive establishes the procedures for the authorisation of medicinal products for human use at central (EU) and national (in different Member States. It also establishes procedures for the manufacturing authorisation and wholesale distribution authorisation. The Directive moreove establishes procedures for controls, supervision and inspections.   </t>
  </si>
  <si>
    <r>
      <rPr>
        <sz val="11"/>
        <rFont val="Calibri"/>
      </rPr>
      <t>https://members.wto.org/crnattachments/2023/TBT/EEC/23_12354_00_e.pdf
https://members.wto.org/crnattachments/2023/TBT/EEC/23_12354_01_e.pdf</t>
    </r>
  </si>
  <si>
    <t>Textiles –Polypropylene (PP)/High Density Polyethylene (HDPE) Laminated Woven Sacks for Mail Sorting, Storage, Transport and Distribution (Quality Control) Order, 2023</t>
  </si>
  <si>
    <t>The Order seeks to ensure conformity of the Textiles –Polypropylene (PP)/High Density Polyethylene (HDPE) Laminated Woven Sacks for Mail Sorting, Storage, Transport and Distribution to the Indian Standard, as amended from time to time, as specified in the Table of the Order. </t>
  </si>
  <si>
    <t>Textiles –Polypropylene (PP)/High Density Polyethylene (HDPE) Laminated Woven Sacks for Mail Sorting, Storage, Transport and Distribution (IS 17399:2020) </t>
  </si>
  <si>
    <t>55.080 - Sacks. Bags</t>
  </si>
  <si>
    <r>
      <rPr>
        <sz val="11"/>
        <rFont val="Calibri"/>
      </rPr>
      <t>https://members.wto.org/crnattachments/2023/TBT/IND/23_12328_00_e.pdf</t>
    </r>
  </si>
  <si>
    <t>Import Health Standard: Fresh Tahitian Lime (Citrus latifolia) for Human Consumption</t>
  </si>
  <si>
    <t>Fresh Tahitian lime (Citrus latifolia) for consumption</t>
  </si>
  <si>
    <t>Australia; Brazil; Fiji; Mexico; Peru; Samoa; Vanuatu; Viet Nam; Cook Islands and New Caledonia</t>
  </si>
  <si>
    <r>
      <rPr>
        <sz val="11"/>
        <rFont val="Calibri"/>
      </rPr>
      <t>https://members.wto.org/crnattachments/2023/SPS/NZL/23_12338_00_e.pdf
https://members.wto.org/crnattachments/2023/SPS/NZL/23_12338_01_e.pdf</t>
    </r>
  </si>
  <si>
    <t>Import health standard: Fresh pomelo (Citrus maxima) for human consumption</t>
  </si>
  <si>
    <t>Fresh pomelo (Citrus maxima) for consumption</t>
  </si>
  <si>
    <t>China; Egypt; Samoa; United States of America; Vanuatu; Viet Nam</t>
  </si>
  <si>
    <r>
      <rPr>
        <sz val="11"/>
        <rFont val="Calibri"/>
      </rPr>
      <t>https://members.wto.org/crnattachments/2023/SPS/NZL/23_12339_00_e.pdf
https://members.wto.org/crnattachments/2023/SPS/NZL/23_12339_01_e.pdf</t>
    </r>
  </si>
  <si>
    <t>Anhydrous Ammonia (Quality Control) Order, 2023</t>
  </si>
  <si>
    <t xml:space="preserve">Anhydrous ammonia (NH3) is an efficient and widely used source of nitrogen fertilizer. It is relatively easy to apply and is readily available to producers. Anhydrous means “without water”. When used as an agricultural fertilizer, NH3 is compressed into a liquid.  So, for protection of human health and environment, the BIS standard of Anhydrous ammonia needs to be made mandatory. _x000D_
The locally manufactured or imported Anhydrous ammonia shall conform to the Indian Standard IS 662 : 2020 and shall bear the standard mark under license from the Bureau of Indian Standards (BIS) as per Scheme-II of Schedule-II of the Bureau of Indian Standards (Conformity Assessment) Regulations, 2018. The use of standard mark is governed by the provisions of Bureau of Indian Standards Act, 2016 and the Rules and Regulations made thereunder. Bureau of Indian Standards shall be the certifying and enforcing authority._x000D_
</t>
  </si>
  <si>
    <t>Anhydrous Ammonia (HS CODE – 28141000)</t>
  </si>
  <si>
    <t>281410 - Anhydrous ammonia</t>
  </si>
  <si>
    <t>65.080 - Fertilizers</t>
  </si>
  <si>
    <t>Protection of human health or safety (TBT); Protection of the environment (TBT); Quality requirements (TBT)</t>
  </si>
  <si>
    <r>
      <rPr>
        <sz val="11"/>
        <rFont val="Calibri"/>
      </rPr>
      <t>https://members.wto.org/crnattachments/2023/TBT/IND/23_12319_00_e.pdf</t>
    </r>
  </si>
  <si>
    <t>Ethylene Oxide (Quality Control) Order, 2023 </t>
  </si>
  <si>
    <t xml:space="preserve">Ethylene oxide is used in organic synthesis, especially in the production of ethylene glycol. It forms starting material for the manufacture of acrylonitrile and non-ionic surfactants. It is also used as a fumigant for foodstuffs and in textiles and pharmaceutical industry.  So, for protection of human health and environment, the BIS standard of Ethylene oxide needs to be made mandatory. _x000D_
The locally manufactured or imported Ethylene Oxide shall conform to the Indian Standard (IS 5573: 1984) and shall bear the standard mark under license from the Bureau of Indian Standards (BIS) as per Scheme-II of Schedule-II of the Bureau of Indian Standards (Conformity Assessment) Regulations, 2018. The use of standard mark is governed by the provisions of Bureau of Indian Standards Act, 2016 and the Rules and Regulations made thereunder. Bureau of Indian Standards shall be the certifying and enforcing authority._x000D_
</t>
  </si>
  <si>
    <t>Ethylene Oxide (HS CODE – 29101000)</t>
  </si>
  <si>
    <t>291010 - Oxirane "ethylene oxide"</t>
  </si>
  <si>
    <t>71.080 - Organic chemicals</t>
  </si>
  <si>
    <r>
      <rPr>
        <sz val="11"/>
        <rFont val="Calibri"/>
      </rPr>
      <t>https://members.wto.org/crnattachments/2023/TBT/IND/23_12320_00_e.pdf</t>
    </r>
  </si>
  <si>
    <t>Industrial Grade Urea (Quality Control) Order, 2023 </t>
  </si>
  <si>
    <t xml:space="preserve">Industrial Grade Urea is used in production of Water-soluble fertilizers, Dyes and Pigment industries, cattle feed. It also used in manufacturing of Urea Formaldehyde resin, production of Diesel exhaust fluid for pollution abatement, plywood and adhesive industries. So, for protection of human health and environment, the BIS standard of Industrial Grade Urea needs to be made mandatory._x000D_
The locally manufactured or imported Industrial Grade Urea shall conform to the Indian Standard IS 1781: 2022, and shall bear the standard mark under license from the Bureau of Indian Standards (BIS) as per Scheme-II of Schedule-II of the Bureau of Indian Standards (Conformity Assessment) Regulations, 2018. The use of standard mark is governed by the provisions of Bureau of Indian Standards Act, 2016 and the Rules and Regulations made thereunder. Bureau of Indian Standards shall be the certifying and enforcing authority._x000D_
</t>
  </si>
  <si>
    <t>Industrial Grade Urea (HS CODE 31021000)</t>
  </si>
  <si>
    <t>310210 - Urea, whether or not in aqueous solution (excl. that in tablets or similar forms, or in packages with a gross weight of &lt;= 10 kg)</t>
  </si>
  <si>
    <r>
      <rPr>
        <sz val="11"/>
        <rFont val="Calibri"/>
      </rPr>
      <t>https://members.wto.org/crnattachments/2023/TBT/IND/23_12322_00_e.pdf</t>
    </r>
  </si>
  <si>
    <t>Textiles – High Density Polyethylene (HDPE) Polypropylene (PP) Woven sacks for Packaging of 25 kg Polymer Materials  (Quality Control) Order, 2023 </t>
  </si>
  <si>
    <t>The Order seeks to ensure conformity of the Textiles – High Density Polyethylene (HDPE) Polypropylene (PP) Woven sacks for Packaging of 25 kg Polymer Materials  to the Indian Standard, as amended from time to time, as specified in the Table of the Order. </t>
  </si>
  <si>
    <t>Textiles – High Density Polyethylene (HDPE) Polypropylene (PP) Woven sacks for Packaging of 25 kg Polymer Materials (IS 16703:2017)</t>
  </si>
  <si>
    <r>
      <rPr>
        <sz val="11"/>
        <rFont val="Calibri"/>
      </rPr>
      <t>https://members.wto.org/crnattachments/2023/TBT/IND/23_12329_00_e.pdf</t>
    </r>
  </si>
  <si>
    <t>Textiles – High Density Polyethylene (HDPE)/ Polypropylene (PP) Woven Sacks for Packaging Fertilizers (Quality Control) Order, 2023</t>
  </si>
  <si>
    <t>The Order seeks to ensure conformity of the Textiles – High Density Polyethylene (HDPE)/ Polypropylene (PP) Woven Sacks for Packaging Fertilizers to the Indian Standard, as amended from time to time, as specified in the Table of the Order. </t>
  </si>
  <si>
    <t>Textiles – High Density Polyethylene (HDPE)/ Polypropylene (PP) Woven Sacks for Packaging Fertilizers (IS 9755:2021) </t>
  </si>
  <si>
    <r>
      <rPr>
        <sz val="11"/>
        <rFont val="Calibri"/>
      </rPr>
      <t>https://members.wto.org/crnattachments/2023/TBT/IND/23_12332_00_e.pdf</t>
    </r>
  </si>
  <si>
    <t>Monocrotophos (Quality Control) Order, 2023 </t>
  </si>
  <si>
    <t xml:space="preserve">Monocrotophos, technical, exists in two isomeric forms, namely, cis isomer and trans isomer. Of these two isomeric forms, only the cis isomer is effective. This is a systemic as well as contact insecticide and employed in the preparation of pesticidal formulations for the control of insect and acarine pests of agricultural crops. So, for protection of human health and environment, the BIS standard of Monocrotophos needs to be made mandatory. _x000D_
The locally manufactured or imported Monocrotophos shall conform to the Indian Standard (IS 8025: 1990) and shall bear the standard mark under license from the Bureau of Indian Standards (BIS) as per Scheme-II of Schedule-II of the Bureau of Indian Standards (Conformity Assessment) Regulations, 2018. The use of standard mark is governed by the provisions of Bureau of Indian Standards Act, 2016 and the Rules and Regulations made thereunder. Bureau of Indian Standards shall be the certifying and enforcing authority._x000D_
</t>
  </si>
  <si>
    <t>Monocrotophos (HS CODE – 38089199)</t>
  </si>
  <si>
    <t>380891 - Insecticides, put up in forms or packings for retail sale or as preparations or articles (excl. goods of subheadings 3808.52 to 3808.69)</t>
  </si>
  <si>
    <t>65.100.10 - Insecticides</t>
  </si>
  <si>
    <r>
      <rPr>
        <sz val="11"/>
        <rFont val="Calibri"/>
      </rPr>
      <t>https://members.wto.org/crnattachments/2023/TBT/IND/23_12323_00_e.pdf</t>
    </r>
  </si>
  <si>
    <t>Import Health Standard: Fresh Mexican lime (Citrus aurantiifolia) for human consumption</t>
  </si>
  <si>
    <t>Fresh Mexican lime (Citrus aurantiifolia) for consumption</t>
  </si>
  <si>
    <t>Australia; Egypt; Peru; Solomon Islands; United States of America; Vanuatu; Viet Nam and New Caledonia</t>
  </si>
  <si>
    <r>
      <rPr>
        <sz val="11"/>
        <rFont val="Calibri"/>
      </rPr>
      <t>https://members.wto.org/crnattachments/2023/SPS/NZL/23_12341_00_e.pdf
https://members.wto.org/crnattachments/2023/SPS/NZL/23_12341_01_e.pdf</t>
    </r>
  </si>
  <si>
    <t>RESOLUCIÓN 0143  Actualización de los requisitos fitosanitarios de cumplimiento obligatorio para la importación de granos de cebada (Hordeum vulgare) para la industria originarios de Australia</t>
  </si>
  <si>
    <t>Revisión y actualización de los requisitos fitosanitarios de cumplimiento obligatorio para la importación de granos de cebada (Hordeum vulgare) para la industria originarios de Australia.</t>
  </si>
  <si>
    <t>Granos de cebada (Hordeum vulgare</t>
  </si>
  <si>
    <t>1003 - Barley</t>
  </si>
  <si>
    <r>
      <rPr>
        <sz val="11"/>
        <rFont val="Calibri"/>
      </rPr>
      <t>https://members.wto.org/crnattachments/2023/SPS/ECU/23_11718_00_s.pdf</t>
    </r>
  </si>
  <si>
    <t>Toluene Diisocyanate (Quality Control) Order, 2023 </t>
  </si>
  <si>
    <t xml:space="preserve">Toluene diisocyanate is used as a chemical intermediate in the production of polyurethane foams, elastomers, and coatings; paints; varnishes; wire enamels; sealants; adhesives; and binders. It is also used as a cross-linking agent in the manufacture of nylon polymers.  So, for protection of human health and environment, the BIS standard of Toluene Diisocyanate needs to be made mandatory._x000D_
The locally manufactured or imported Toluene diisocyanate shall conform to the Indian Standard IS 17916 : 2022, and shall bear the standard mark under license from the Bureau of Indian Standards (BIS) as per Scheme-II of Schedule-II of the Bureau of Indian Standards (Conformity Assessment) Regulations, 2018. The use of standard mark is governed by the provisions of Bureau of Indian Standards Act, 2016 and the Rules and Regulations made thereunder. Bureau of Indian Standards shall be the certifying and enforcing authority._x000D_
</t>
  </si>
  <si>
    <t>Toluene Diisocyanate (HS CODE – 29291020)</t>
  </si>
  <si>
    <t>292910 - Isocyanates</t>
  </si>
  <si>
    <r>
      <rPr>
        <sz val="11"/>
        <rFont val="Calibri"/>
      </rPr>
      <t>https://members.wto.org/crnattachments/2023/TBT/IND/23_12325_00_e.pdf</t>
    </r>
  </si>
  <si>
    <t>Diesel  Engines — NOx Reduction Agent AUS 32 (Quality Control) Order, 2023 </t>
  </si>
  <si>
    <t>The Order seeks to ensure conformity of the Diesel  Engines — NOx Reduction Agent AUS 32 to the Indian Standard, as amended from time to time, as specified in the Table of the Order. </t>
  </si>
  <si>
    <t>Diesel  Engines — NOx Reduction Agent AUS 32 IS17042(Part-1): 2020/ISO 22241-1:2019</t>
  </si>
  <si>
    <r>
      <rPr>
        <sz val="11"/>
        <rFont val="Calibri"/>
      </rPr>
      <t>https://members.wto.org/crnattachments/2023/TBT/IND/23_12327_00_e.pdf</t>
    </r>
  </si>
  <si>
    <t>Alumina Calcined (Quality Control) Order, 2023</t>
  </si>
  <si>
    <t xml:space="preserve">Calcined alumina is used in the manufacture of high-grade ceramic shapes, refractories and fused alumina abrasives. It is also has variety of industrial applications including Structural ceramics, Technical ceramics, Polishing compounds for plastic, metal, and glass, Fillers for Rubber and Plastics, Friction – anti slip, Refractories, Paint &amp; Coatings and Thermal Spray Powders.  So, for protection of human health and environment, the BIS standard of Calcined alumina needs to be made mandatory._x000D_
The locally manufactured or imported Alumina Calcined shall conform to the Indian Standard IS 17441 (Part 1) : 2021, and shall bear the standard mark under license from the Bureau of Indian Standards (BIS) as per Scheme-II of Schedule-II of the Bureau of Indian Standards (Conformity Assessment) Regulations, 2018. The use of standard mark is governed by the provisions of Bureau of Indian Standards Act, 2016 and the Rules and Regulations made thereunder. Bureau of Indian Standards shall be the certifying and enforcing authority._x000D_
</t>
  </si>
  <si>
    <t>Alumina Calcined (HS CODE – 28182010)</t>
  </si>
  <si>
    <t>281820 - Aluminium oxide (excl. artificial corundum)</t>
  </si>
  <si>
    <t>71.060 - Inorganic chemicals</t>
  </si>
  <si>
    <r>
      <rPr>
        <sz val="11"/>
        <rFont val="Calibri"/>
      </rPr>
      <t>https://members.wto.org/crnattachments/2023/TBT/IND/23_12326_00_e.pdf</t>
    </r>
  </si>
  <si>
    <t>Textiles - Polypropylene (PP) Woven, Laminated, Block Bottom Valve Sacks for Packaging of 50 kg Cement (Quality Control) Order, 2023</t>
  </si>
  <si>
    <t>The Order seeks to ensure conformity of the Textiles - Polypropylene (PP) Woven, Laminated, Block Bottom Valve Sacks for Packaging of 50 kg Cement to the Indian Standard, as amended from time to time, as specified in the Table of the Order. </t>
  </si>
  <si>
    <t>Textiles - Polypropylene (PP) Woven, Laminated, Block Bottom Valve Sacks for Packaging of 50 kg Cement (IS 16709:2017) </t>
  </si>
  <si>
    <r>
      <rPr>
        <sz val="11"/>
        <rFont val="Calibri"/>
      </rPr>
      <t>https://members.wto.org/crnattachments/2023/TBT/IND/23_12330_00_e.pdf</t>
    </r>
  </si>
  <si>
    <t>Draft Commission Regulation amending Annex II to Regulation (EC) No 396/2005 of the European Parliament and of the Council as regards maximum residue levels for 2,4-DB, iodosulfuron-methyl, mesotrione and pyraflufen-ethyl (Text with EEA relevance)</t>
  </si>
  <si>
    <t>The proposed draft Regulation concerns the update of existing MRLs for 2,4-DB, iodosulfuron-methyl, mesotrione and pyraflufen-ethyl in certain food products following the evaluation and/or the lack of confirmatory data.</t>
  </si>
  <si>
    <t>Cereals (HS codes: 1001, 1002, 1003, 1004, 1005, 1006, 1007, 1008), foodstuffs of animal origin (HS codes: 0201, 0202, 0203, 0204, 0205, 0206, 0207, 0208, 0209, 0210) and certain products of plant origin, including fruit and vegetables</t>
  </si>
  <si>
    <t>1008 - Buckwheat, millet, canary seed and other cereals (excl. wheat and meslin, rye, barley, oats, maize, rice and grain sorghum); 1007 - Grain sorghum; 1006 - Rice; 1005 - Maize or corn; 1004 - Oats; 1003 - Barley; 1002 - Rye; 1001 - Wheat and meslin; 0210 - Meat and edible offal, salted, in brine, dried or smoked; edible flours and meals of meat or meat offal;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0209 - Pig fat, free of lean meat, and poultry fat, not rendered or otherwise extracted, fresh, chilled, frozen, salted, in brine, dried or smoked; 0201 - Meat of bovine animals, fresh or chilled</t>
  </si>
  <si>
    <r>
      <rPr>
        <sz val="11"/>
        <rFont val="Calibri"/>
      </rPr>
      <t>https://members.wto.org/crnattachments/2023/SPS/EEC/23_12345_01_e.pdf
https://members.wto.org/crnattachments/2023/SPS/EEC/23_12345_00_e.pdf
https://members.wto.org/crnattachments/2023/SPS/EEC/23_12345_02_e.pdf
https://members.wto.org/crnattachments/2023/SPS/EEC/23_12345_03_e.pdf
https://members.wto.org/crnattachments/2023/SPS/EEC/23_12345_04_e.pdf</t>
    </r>
  </si>
  <si>
    <t>Textiles - High Density Polyethylene (HDPE)/ Polypropylene (PP) Woven Sacks for Packaging of 50 kg Cement (Quality Control) Order, 2023</t>
  </si>
  <si>
    <t>The Order seeks to ensure conformity of the Textiles - High Density Polyethylene (HDPE)/ Polypropylene (PP) Woven Sacks for Packaging of 50 kg Cement to the Indian Standard, as amended from time to time, as specified in the Table of the Order.  </t>
  </si>
  <si>
    <t>Textiles - High Density Polyethylene (HDPE)/ Polypropylene (PP) Woven Sacks for Packaging of 50 kg Cement (IS 11652:2017) </t>
  </si>
  <si>
    <r>
      <rPr>
        <sz val="11"/>
        <rFont val="Calibri"/>
      </rPr>
      <t>https://members.wto.org/crnattachments/2023/TBT/IND/23_12331_00_e.pdf</t>
    </r>
  </si>
  <si>
    <t>Import Health Standard: Fresh orange (Citrus sinensis) for human consumption</t>
  </si>
  <si>
    <t>Fresh orange (Citrus sinensis) for consumption</t>
  </si>
  <si>
    <t>080510 - Fresh or dried oranges</t>
  </si>
  <si>
    <t>Australia; Brazil; China; Egypt; Japan; Mexico; Morocco; Peru; Samoa; Spain; United States of America; Vanuatu</t>
  </si>
  <si>
    <r>
      <rPr>
        <sz val="11"/>
        <rFont val="Calibri"/>
      </rPr>
      <t>https://members.wto.org/crnattachments/2023/SPS/NZL/23_12340_00_e.pdf
https://members.wto.org/crnattachments/2023/SPS/NZL/23_12340_01_e.pdf</t>
    </r>
  </si>
  <si>
    <t>Draft Commission Implementing Regulation concerning the authorisation of gentian tincture from Gentiana lutea L. as a feed additive for certain animal species (Text with EEA relevance)</t>
  </si>
  <si>
    <t>The draft act concerns the authorisation as “flavouring compound” of a tincture from the plant Gentiana Lutea L. within the scope of the European Union legislation on feed additives, i.e. Regulation (EC) No. 1831/2003. The measure aims at authorising this additive for all species, but only for categories of animals intended for fattening, and to withdraw the placing on the market of the additive for the rest of the animals. It is proposed to provide transitional periods for the different types of feeds: 12 months for existing stocks of the additive, 15 months for stocks of premixtures produced with the additives mentioned before and 24 months for compound feed produced with the feed additives and premixtures mentioned before.</t>
  </si>
  <si>
    <t>Animal health (SPS); Food safety (SPS)</t>
  </si>
  <si>
    <t>Animal feed; Food safety; Animal health; Human health; Animal diseases; Feed additives</t>
  </si>
  <si>
    <r>
      <rPr>
        <sz val="11"/>
        <rFont val="Calibri"/>
      </rPr>
      <t>https://members.wto.org/crnattachments/2023/SPS/EEC/23_12346_00_e.pdf
https://members.wto.org/crnattachments/2023/SPS/EEC/23_12346_01_e.pdf</t>
    </r>
  </si>
  <si>
    <t>Proposals to Amend the New Zealand (Maximum Residue Levels for Agricultural Compounds) Food Notice</t>
  </si>
  <si>
    <t>The document contains technical details on proposals to amend the current Notice issued under the Food Act 2014 that lists the maximum residue levels (MRLs) for agricultural compounds in New Zealand. MPI proposes the following amendments to the Notice:a)    The amendment of existing MRL entries for the following compounds and commodities:·       Fenpyrazamine: 0.05 mg/kg in grapes;·       Fenpyroximate: 0.15 mg/kg in avocado;·       Fluxapyroxad: 0.15 mg/kg for wheat, ryecorn and triticale grain; and 0.9 mg/kg for barley and oat grain;·       Mefentrifluconazole: 0.5 mg/kg for rye and triticale grain; and 3 mg/kg for barley and oat grain; and·       Sulfoxaflor: 0.01 for eggs, poultry fat, and poultry meat; 0.03 mg/kg for poultry offal; and 0.2 mg/kg for mammalian offal. MRLs for mammalian kidney and liver will be revoked.</t>
  </si>
  <si>
    <t>Vegetables, fruit, animal products, and other food products</t>
  </si>
  <si>
    <r>
      <rPr>
        <sz val="11"/>
        <rFont val="Calibri"/>
      </rPr>
      <t>https://members.wto.org/crnattachments/2023/SPS/NZL/23_12337_00_e.pdf</t>
    </r>
  </si>
  <si>
    <t>Resolución 0102 que resuelve los requisitos fitosanitarios de cumplimiento obligatorio para la importación de plantas en sustrato de arándano (Vaccinium corymbosum) para plantar originarias de Perú</t>
  </si>
  <si>
    <t>Requisitos fitosanitarios de cumplimiento obligatorio para la importación de plantas en sustrato de arándano (Vaccinium corymbosum) para plantar originarias de Perú, Resolución 0102 de 30 de mayo de 2023. </t>
  </si>
  <si>
    <t>Plantas en sustrato de arándano (Vaccinium corymbosum</t>
  </si>
  <si>
    <t>060220 - Edible fruit or nut trees, shrubs and bushes, whether or not grafted</t>
  </si>
  <si>
    <r>
      <rPr>
        <sz val="11"/>
        <rFont val="Calibri"/>
      </rPr>
      <t>https://members.wto.org/crnattachments/2023/SPS/ECU/23_11720_00_s.pdf</t>
    </r>
  </si>
  <si>
    <t>RESOLUCIÓN 0134 Requisitos fitosanitarios de cumplimiento obligatorio para la importación de granos de arroz (Oryza sativa) pulido para consumo originarios de Uruguay</t>
  </si>
  <si>
    <t>Requisitos fitosanitarios de cumplimiento obligatorio para la importación de granos de arroz (Oryza sativa) pulido para consumo originarios de Uruguay.</t>
  </si>
  <si>
    <t>Granos de arroz (Oryza sativa) pulido</t>
  </si>
  <si>
    <t>1006 - Rice</t>
  </si>
  <si>
    <r>
      <rPr>
        <sz val="11"/>
        <rFont val="Calibri"/>
      </rPr>
      <t>https://members.wto.org/crnattachments/2023/SPS/ECU/23_11721_00_s.pdf</t>
    </r>
  </si>
  <si>
    <t>Captafol (Quality Control) Order, 2023 </t>
  </si>
  <si>
    <t xml:space="preserve">Captafol is a fungicide. It is used to control almost all fungal diseases of plants except powdery mildews. It is also used to control certain seed‑ and soil‑borne organisms. So, for protection of human health and environment, the BIS standard of Captafol needs to be made mandatory. _x000D_
The locally manufactured or imported Captafol shall conform to the Indian Standard (IS 10300: 2023) and shall bear the standard mark under license from the Bureau of Indian Standards (BIS) as per Scheme-II of Schedule-II of the Bureau of Indian Standards (Conformity Assessment) Regulations, 2018. The use of standard mark is governed by the provisions of Bureau of Indian Standards Act, 2016 and the Rules and Regulations made thereunder. Bureau of Indian Standards shall be the certifying and enforcing authority._x000D_
</t>
  </si>
  <si>
    <t>Captafol  (HS CODE – 29308000)</t>
  </si>
  <si>
    <t>293080 - Aldicarb (ISO), Captafol (ISO) and methamidophos (ISO)</t>
  </si>
  <si>
    <t>65.100.30 - Fungicides</t>
  </si>
  <si>
    <r>
      <rPr>
        <sz val="11"/>
        <rFont val="Calibri"/>
      </rPr>
      <t>https://members.wto.org/crnattachments/2023/TBT/IND/23_12321_00_e.pdf</t>
    </r>
  </si>
  <si>
    <t>Sodium Cyanide (Quality Control) Order, 2023</t>
  </si>
  <si>
    <t xml:space="preserve">Sodium cyanide finds extensive use in the extraction of gold and silver from ores, in ore floatation process, pharmaceuticals and complexing agents, synthesis of intermediate compounds for preparation of hydrocyanic acid, heat treatment salts, preparation of metallic salts, etc, This is also used as insecticides/weedicides; in the preparation of cyanuric chloride, cleaning of metals, as fumigant and in the manufacture of dyes and pigments and nylon intermediate.  So, for protection of human health and environment, the BIS standard of Sodium cyanide needs to be made mandatory._x000D_
The locally manufactured or imported Sodium cyanide shall conform to the Indian Standard IS 11782: 1986, and shall bear the standard mark under license from the Bureau of Indian Standards (BIS) as per Scheme-II of Schedule-II of the Bureau of Indian Standards (Conformity Assessment) Regulations, 2018. The use of standard mark is governed by the provisions of Bureau of Indian Standards Act, 2016 and the Rules and Regulations made thereunder. Bureau of Indian Standards shall be the certifying and enforcing authority._x000D_
</t>
  </si>
  <si>
    <t>Sodium Cyanide (HS CODE 28371100)</t>
  </si>
  <si>
    <t>283711 - Sodium cyanide</t>
  </si>
  <si>
    <r>
      <rPr>
        <sz val="11"/>
        <rFont val="Calibri"/>
      </rPr>
      <t>https://members.wto.org/crnattachments/2023/TBT/IND/23_12324_00_e.pdf</t>
    </r>
  </si>
  <si>
    <t>Propuesta de requisitos fitosanitarios para la importación de semillas de pimiento para la siembra originarias de Corea del Sur</t>
  </si>
  <si>
    <t>Propuesta de requisitos fitosanitarios para la importación de semillas de pimiento para la siembra originarias de Corea del Sur que establece los requisitos fitosanitarios de cumplimiento obligatorio para la importación de semillas de pimiento (Capsicum annuum) para la siembra originarias de Corea del Sur.</t>
  </si>
  <si>
    <t>Semillas de pimiento (Capsicum annuum) para la siembra</t>
  </si>
  <si>
    <t>120991 - Vegetable seeds, for sowing</t>
  </si>
  <si>
    <t>Plant health; Seeds</t>
  </si>
  <si>
    <r>
      <rPr>
        <sz val="11"/>
        <rFont val="Calibri"/>
      </rPr>
      <t>https://members.wto.org/crnattachments/2023/SPS/ECU/23_11719_00_s.pdf</t>
    </r>
  </si>
  <si>
    <t>DEAS 461-2: 2023, Hair dye — Specification — Part 2: Aryl di-amine-based liquid oxidation, First Edition</t>
  </si>
  <si>
    <t>This Draft East African Standard specifies requirements, sampling and test methods for permanent liquid oxidation hair dyes which are aryl di-amine based._x000D_
Note: The product may also be referred to as ready for use hair dye. This standard does not apply to powder hair dyes, plant-based hair dyes, hair dye shampoo and metallicbased hair dyes (temporary).</t>
  </si>
  <si>
    <t>Preparations for use on the hair (excl. shampoos, preparations for permanent waving or straightening and hair lacquers) (HS code(s): 330590); Cosmetics. Toiletries (ICS code(s): 71.100.70); Hair dye</t>
  </si>
  <si>
    <t>330590 - Preparations for use on the hair (excl. shampoos, preparations for permanent waving or straightening and hair lacquers)</t>
  </si>
  <si>
    <t>71.100.70 - Cosmetics. Toiletries</t>
  </si>
  <si>
    <t>Protection of the environment (TBT); Protection of human health or safety (TBT); Prevention of deceptive practices and consumer protection (TBT); Consumer information, labelling (TBT); Quality requirements (TBT); Harmonization (TBT); Reducing trade barriers and facilitating trade (TBT)</t>
  </si>
  <si>
    <r>
      <rPr>
        <sz val="11"/>
        <rFont val="Calibri"/>
      </rPr>
      <t>https://members.wto.org/crnattachments/2023/TBT/UGA/23_12298_00_e.pdf</t>
    </r>
  </si>
  <si>
    <t>Resolución 0165 que establece los requisitos fitosanitarios de cumplimiento obligatorio para la importación de semillas de pimiento (Capsicum annuum) para la siembra originarias de Corea del Sur</t>
  </si>
  <si>
    <t>Requisitos fitosanitarios de cumplimiento obligatorio para la importación de semillas de pimiento (Capsicum annuum) para la siembra originarias de Corea del Sur.</t>
  </si>
  <si>
    <t>Semillas de pimiento (Capsicum annuum</t>
  </si>
  <si>
    <r>
      <rPr>
        <sz val="11"/>
        <rFont val="Calibri"/>
      </rPr>
      <t>https://members.wto.org/crnattachments/2023/SPS/ECU/23_11717_00_s.pdf</t>
    </r>
  </si>
  <si>
    <t>DEAS 336: 2023, Hair remover — Specification — Alkaline thioglycollic based, Third Edition </t>
  </si>
  <si>
    <t>This Draft East African Standard specifies the requirements, sampling and test methods for alkaline thioglycollic based hair removers._x000D_
Note: The product may also be referred to as chemical depilatory. This standard does not cover hair removers of the epilatory type and those having metallic sulphides or stannite composition.</t>
  </si>
  <si>
    <t>(HS code(s): 330790); Cosmetics. Toiletries (ICS code(s): 71.100.70), Hair remover</t>
  </si>
  <si>
    <t>330790 - Depilatories and other perfumery, toilet or cosmetic preparations, n.e.s.</t>
  </si>
  <si>
    <t>Reducing trade barriers and facilitating trade (TBT); Harmonization (TBT); Quality requirements (TBT); Consumer information, labelling (TBT); Prevention of deceptive practices and consumer protection (TBT); Protection of human health or safety (TBT); Protection of the environment (TBT)</t>
  </si>
  <si>
    <r>
      <rPr>
        <sz val="11"/>
        <rFont val="Calibri"/>
      </rPr>
      <t>https://members.wto.org/crnattachments/2023/TBT/UGA/23_12283_00_e.pdf</t>
    </r>
  </si>
  <si>
    <t>DEAS 840: 2023, Shaving cream — Specification, Second Edition</t>
  </si>
  <si>
    <t>This Draft East African Standard specifies the requirements, sampling and test methods for shaving creams.</t>
  </si>
  <si>
    <t>Shaving preparations, incl. pre-shave and aftershave products (HS code(s): 330710); Cosmetics. Toiletries (ICS code(s): 71.100.70); Shaving creams</t>
  </si>
  <si>
    <t>330710 - Shaving preparations, incl. pre-shave and aftershave products</t>
  </si>
  <si>
    <r>
      <rPr>
        <sz val="11"/>
        <rFont val="Calibri"/>
      </rPr>
      <t>https://members.wto.org/crnattachments/2023/TBT/UGA/23_12293_00_e.pdf</t>
    </r>
  </si>
  <si>
    <t>Propuesta de requisitos fitosanitarios para la importación de semillas de cáñamo para la siembra originarias de Suiza</t>
  </si>
  <si>
    <t>Propuesta de requisitos fitosanitarios para la importación de semillas de cáñamo para la siembra originarias de Suiza.</t>
  </si>
  <si>
    <t>Plantas de cáñamo (Cannabis sativa) en sustrato para plantar</t>
  </si>
  <si>
    <t>1209 - Seeds, fruits and spores, for sowing (excl. leguminous vegetables and sweetcorn, coffee, tea, maté and spices, cereals, oil seeds and oleaginous fruits, and seeds and fruit used primarily in perfumery, medicaments or for insecticidal, fungicidal or similar purposes)</t>
  </si>
  <si>
    <r>
      <rPr>
        <sz val="11"/>
        <rFont val="Calibri"/>
      </rPr>
      <t>https://members.wto.org/crnattachments/2023/SPS/ECU/23_11715_00_s.pdf</t>
    </r>
  </si>
  <si>
    <t>DEAS 461-1: 2023, Hair dye — Specification — Part 1: Aryl diamine based formulated powder, Third Edition</t>
  </si>
  <si>
    <t>This Draft East African Standard specifies the requirements and sampling and test methods for aryl diamine based formulated powder hair dyes. This standard only covers permanent powder hair dyes based on aryl di-amines which act as primary intermediates in dyes. It does not apply to vegetable-based hair dyes, metallic-based hair dyes and liquid hair dye.</t>
  </si>
  <si>
    <r>
      <rPr>
        <sz val="11"/>
        <rFont val="Calibri"/>
      </rPr>
      <t>https://members.wto.org/crnattachments/2023/TBT/UGA/23_12288_00_e.pdf</t>
    </r>
  </si>
  <si>
    <t>Draft Resolution 1202, 8 September 2023</t>
  </si>
  <si>
    <t>This draft resolution proposes changes to the monographs of 24 active ingredients on the Monograph List of Active Ingredients for Pesticides, Household Cleaning Products and Wood Preservatives, which was published by Normative Instruction 103 on 19 October 2021 in the Brazilian Official Gazette (DOU - Diário Oficial da União): B26 - Bifenthrin, B54 - Bixafem, B55 - Emamectin Benzoate, C18 - Chlorothalonil, C49 - Ethyl Carfentrazone, C63 - Lambda-Cyhalothrin, C70 - Chlorantraniliprole, C74 - Cyantraniliprole, D17 - Diflubenzuron, D39 - Dimethomorph, D41 - Diafentiurom, D55 - Dinotefuran, E33 - Spiropidion, F42.1 - Fluroxypyr methyl, which now has the code F42, G01 - Glyphosate, G05 - Ammonium glufosinate, M01 - Malathion, P17 - Propargite, P34 - Pyriproxyfen.</t>
  </si>
  <si>
    <r>
      <rPr>
        <sz val="11"/>
        <rFont val="Calibri"/>
      </rPr>
      <t>https://members.wto.org/crnattachments/2023/SPS/BRA/23_12312_00_x.pdf
Draft: http://antigo.anvisa.gov.br/documents/10181/6653368/CONSULTA+P%C3%9ABLICA+N+1202+GGTOX.pdf/cc7eca63-6a02-4cf9-9a27-8592fad8c6e3
Comment form:  https://www.gov.br/anvisa/pt-br/centraisdeconteudo/publicacoes/agrotoxicos/formulario-padrao-consulta-publica-ggtox.docx/view</t>
    </r>
  </si>
  <si>
    <t>Public Consultation - Draft of ORDINANCE - Approves the guidelines of the National Bovine Spongiform Encephalopathy Program - PNEEB for the application of official prevention and surveillance measures and for maintaining the negligible risk status of bovine spongiform encephalopathy - BSE in the country</t>
  </si>
  <si>
    <t>Public Consultation. Draft of ORDINANCE. Approves the guidelines of the National Bovine Spongiform Encephalopathy Program - PNEEB for the application of official prevention and surveillance measures and for maintaining the negligible risk status of bovine spongiform encephalopathy - BSE in the country.</t>
  </si>
  <si>
    <t>Animal products</t>
  </si>
  <si>
    <t>Animal health; Animal diseases; Bovine Spongiform Encephalopathy (BSE)</t>
  </si>
  <si>
    <r>
      <rPr>
        <sz val="11"/>
        <rFont val="Calibri"/>
      </rPr>
      <t>https://members.wto.org/crnattachments/2023/SPS/BRA/23_12276_00_e.pdf
https://members.wto.org/crnattachments/2023/SPS/BRA/23_12276_00_x.pdf</t>
    </r>
  </si>
  <si>
    <t>Draft Commission Implementing Regulation approving trihydrogen pentapotassium di(peroxomonosulfate) di(sulfate) as an existing active substance for use in biocidal products of product-types 2, 3, 4 and 5 in accordance with Regulation (EU) No 528/2012 of the European Parliament and of the Council </t>
  </si>
  <si>
    <t>This draft Commission Implementing Regulation approves trihydrogen pentapotassium di(peroxomonosulfate) di(sulfate) as an existing active substance for use in biocidal products of product-types 2, 3, 4 and 5.</t>
  </si>
  <si>
    <t>Biocidal products</t>
  </si>
  <si>
    <t>Protection of human health or safety (TBT); Protection of the environment (TBT); Harmonization (TBT)</t>
  </si>
  <si>
    <r>
      <rPr>
        <sz val="11"/>
        <rFont val="Calibri"/>
      </rPr>
      <t>https://members.wto.org/crnattachments/2023/TBT/EEC/23_12305_00_e.pdf
https://members.wto.org/crnattachments/2023/TBT/EEC/23_12305_01_e.pdf</t>
    </r>
  </si>
  <si>
    <t>Proposal P1062 Defining added sugars for claims – Call for submissions</t>
  </si>
  <si>
    <t>The proposal considers amending the Australia New Zealand Food Standards Code (the Code) to define and clarify added sugars for the purposes of making voluntary nutrition content claims about added sugars.Food Standards Australia New Zealand (FSANZ) has undertaken an assessment and developed a proposed draft variation to the Code. Standards affected are:(a) Schedule 4 Nutrition, health and related claims, table to section S4—3.The proposed draft variation amends the required conditions for making permitted ‘no added sugar(s)’ and ‘unsweetened’ nutrition content claims by defining added sugar and clarifying what ingredients disqualify a food from making such claims when added. Upon adoption, a two year transition period is proposed.</t>
  </si>
  <si>
    <t>Imported and domestically produced food making ‘no added sugar(s)’ or ‘unsweetened’ voluntary nutrition content claims.</t>
  </si>
  <si>
    <t>67.180 - Sugar. Sugar products. Starch</t>
  </si>
  <si>
    <t>Food standards; Labelling; Nutrition information</t>
  </si>
  <si>
    <t>Mauritius</t>
  </si>
  <si>
    <t>Food Act 2022 (English; 42 pages]Draft Food Regulations 2023 [English; 93 pages]</t>
  </si>
  <si>
    <t>The Draft Food Regulations 2023 are intended to replace the Food Regulations of 1999, with the overarching aim of fortifying food control framework in Mauritius to align with international food standards. These regulations specify the requirements for the following:·         Food composition and labelling, including labelling requirements for pre-packed food;·         Packages for food, including standards for food grade material, which can be used for packaging;·         Pre-approval permit for any novel food, food produced using gene technology and irradiated food;·         Examination and sampling of food for clearance at border level as well as surveillance at domestic level;·         Food hygiene pertaining to building and facilities, food handling practices and personal hygiene of food handlers;·         Contaminants levels to protect the market from the sale of unsafe food;·         Chilled and frozen food to enable the transport, storage, display and sale of perishable food safely;·         Food additives, which can be used in specific food and at which level;·         Salt, which is allowed for sale;·         Cereal and cereal product for the sale of fortified flour;·         Egg and egg product to ensure their safe consumption;·         Special purpose food for the health protection of infants and children;·         Edible oil or fat concerning saturated fat and trans-fat;·         Mayonnaise and sauce for its their production;·         Milk and milk product to ensure their safety and nutritional quality;·         Meat and meat product processing and sale;·         Fish and fish product, which are safe for human consumption;·         Packaged water and natural mineral water for its their production and sale;·         Food safety management system requirement for food establishments involved in specific types of food, mayonnaise, fish and fish product, meat and meat product, and packaged water and natural mineral water; andfood prohibited for sale in educational institutions, such pre-primary, primary and secondary school.</t>
  </si>
  <si>
    <t>(HS code(s): 02; 03; 04; 05; 06; 07; 08; 09; 10; 11; 12; 13; 14; 15; 16; 17; 18; 19; 20; 21; 22; 23; 24; 25; 26; 27; 28; 29; 30; 31; 32; 33; 34; 35)</t>
  </si>
  <si>
    <t>02 - MEAT AND EDIBLE MEAT OFFAL; 33 - ESSENTIAL OILS AND RESINOIDS; PERFUMERY, COSMETIC OR TOILET PREPARATIONS; 32 - TANNING OR DYEING EXTRACTS; TANNINS AND THEIR DERIVATIVES; DYES, PIGMENTS AND OTHER COLOURING MATTER; PAINTS AND VARNISHES; PUTTY AND OTHER MASTICS; INKS; 31 - FERTILISERS; 30 - PHARMACEUTICAL PRODUCTS; 29 - ORGANIC CHEMICALS; 28 - INORGANIC CHEMICALS; ORGANIC OR INORGANIC COMPOUNDS OF PRECIOUS METALS, OF RARE-EARTH METALS, OF RADIOACTIVE ELEMENTS OR OF ISOTOPES; 27 - MINERAL FUELS, MINERAL OILS AND PRODUCTS OF THEIR DISTILLATION; BITUMINOUS SUBSTANCES; MINERAL WAXES; 26 - ORES, SLAG AND ASH; 25 - SALT; SULPHUR; EARTHS AND STONE; PLASTERING MATERIALS, LIME AND CEMENT; 24 - TOBACCO AND MANUFACTURED TOBACCO SUBSTITUTES; PRODUCTS, WHETHER OR NOT CONTAINING NICOTINE, INTENDED FOR INHALATION WITHOUT COMBUSTION; OTHER NICOTINE CONTAINING PRODUCTS INTENDED FOR THE INTAKE OF NICOTINE INTO THE HUMAN BODY; 23 - RESIDUES AND WASTE FROM THE FOOD INDUSTRIES; PREPARED ANIMAL FODDER; 22 - BEVERAGES, SPIRITS AND VINEGAR; 21 - MISCELLANEOUS EDIBLE PREPARATIONS; 20 - PREPARATIONS OF VEGETABLES, FRUIT, NUTS OR OTHER PARTS OF PLANTS; 19 - PREPARATIONS OF CEREALS, FLOUR, STARCH OR MILK; PASTRYCOOKS' PRODUCTS; 18 - COCOA AND COCOA PREPARATIONS; 17 - SUGARS AND SUGAR CONFECTIONERY; 03 - FISH AND CRUSTACEANS, MOLLUSCS AND OTHER AQUATIC INVERTEBRATES; 04 - DAIRY PRODUCE; BIRDS' EGGS; NATURAL HONEY; EDIBLE PRODUCTS OF ANIMAL ORIGIN, NOT ELSEWHERE SPECIFIED OR INCLUDED; 05 - PRODUCTS OF ANIMAL ORIGIN, NOT ELSEWHERE SPECIFIED OR INCLUDED; 06 - LIVE TREES AND OTHER PLANTS; BULBS, ROOTS AND THE LIKE; CUT FLOWERS AND ORNAMENTAL FOLIAGE; 07 - EDIBLE VEGETABLES AND CERTAIN ROOTS AND TUBERS; 08 - EDIBLE FRUIT AND NUTS; PEEL OF CITRUS FRUIT OR MELONS; 34 - SOAP, ORGANIC SURFACE-ACTIVE AGENTS, WASHING PREPARATIONS, LUBRICATING PREPARATIONS, ARTIFICIAL WAXES, PREPARED WAXES, POLISHING OR SCOURING PREPARATIONS, CANDLES AND SIMILAR ARTICLES, MODELLING PASTES, ‘DENTAL WAXES’ AND DENTAL PREPARATIONS WITH A BASIS OF PLASTER; 09 - COFFEE, TEA, MATÉ AND SPICES; 11 - PRODUCTS OF THE MILLING INDUSTRY; MALT; STARCHES; INULIN; WHEAT GLUTEN; 12 - OIL SEEDS AND OLEAGINOUS FRUITS; MISCELLANEOUS GRAINS, SEEDS AND FRUIT; INDUSTRIAL OR MEDICINAL PLANTS; STRAW AND FODDER; 13 - LAC; GUMS, RESINS AND OTHER VEGETABLE SAPS AND EXTRACTS; 14 - VEGETABLE PLAITING MATERIALS; VEGETABLE PRODUCTS NOT ELSEWHERE SPECIFIED OR INCLUDED; 15 - ANIMAL, VEGETABLE OR MICROBIAL FATS AND OILS AND THEIR CLEAVAGE PRODUCTS; PREPARED EDIBLE FATS; ANIMAL OR VEGETABLE WAXES; 16 - PREPARATIONS OF MEAT, OF FISH, OF CRUSTACEANS, MOLLUSCS OR OTHER AQUATIC INVERTEBRATES, OR OF INSECTS; 10 - CEREALS; 35 - ALBUMINOIDAL SUBSTANCES; MODIFIED STARCHES; GLUES; ENZYMES</t>
  </si>
  <si>
    <t>67.040 - Food products in general</t>
  </si>
  <si>
    <t>Quality requirements (TBT); Protection of human health or safety (TBT); Prevention of deceptive practices and consumer protection (TBT); Consumer information, labelling (TBT)</t>
  </si>
  <si>
    <r>
      <rPr>
        <sz val="11"/>
        <rFont val="Calibri"/>
      </rPr>
      <t>Food Act 2022: https://mauritiusassembly.govmu.org/mauritiusassembly/wp-content/uploads/2023/03/act1222.pdf 
Draft Food Regulation 2023 https://health.govmu.org/health/wp-content/uploads/2023/09/DRAFT-FOOD-REGULATIONS-2023-.pdf</t>
    </r>
  </si>
  <si>
    <t>Draft Commission Implementing Decision not approving Willaertia magna c2c maky as an active substance for use in biocidal products of product-type 11 in accordance with Regulation (EU) No 528/2012 of the European Parliament and of the Council </t>
  </si>
  <si>
    <t>This draft Commission Implementing Decision does not approve Willaertia magna c2c maky as an active substance for use in biocidal products of product-type 11</t>
  </si>
  <si>
    <t>Protection of the environment (TBT); Protection of human health or safety (TBT); Harmonization (TBT)</t>
  </si>
  <si>
    <r>
      <rPr>
        <sz val="11"/>
        <rFont val="Calibri"/>
      </rPr>
      <t>https://members.wto.org/crnattachments/2023/TBT/EEC/23_12311_00_e.pdf</t>
    </r>
  </si>
  <si>
    <t>“Designation of Consumer Chemical Products subject to Safety Verification, and Safety and Labeling Standards Thereof”</t>
  </si>
  <si>
    <t>Major Contents: _x000D_
- Strengthening and improvement safety and labeling standards of Consumer Chemical Products_x000D_
- Reinforcement of ‘container and packaging’ safety management, etc</t>
  </si>
  <si>
    <t>Consumer Chemical Products subject to Safety Verification_x000D_
These products are designated and publicly notified by the Minister of Environment as deemed to be risky from a risk assessment conducted in accordance with the Consumer Chemical Products and Biocides Safety Control Act.</t>
  </si>
  <si>
    <r>
      <rPr>
        <sz val="11"/>
        <rFont val="Calibri"/>
      </rPr>
      <t>https://members.wto.org/crnattachments/2023/TBT/KOR/23_12278_00_x.pdf
https://members.wto.org/crnattachments/2023/TBT/KOR/23_12278_01_x.pdf</t>
    </r>
  </si>
  <si>
    <t>Proposed Maximum Residue Limit: Mefentrifluconazole (PMRL2023-41)</t>
  </si>
  <si>
    <t>The objective of the notified document PMRL2023-41 is to consult on the listed maximum residue limits (MRLs) for mefentrifluconazole that have been proposed by Health Canada’s Pest Management Regulatory Agency (PMRA).MRL (ppm)1      Raw Agricultural Commodity (RAC) and/or Processed Commodity       30                 Leafy vegetables (crop group 4-13, except head lettuce)       20                 Leaves of root and tuber vegetables (human food or animal feed) (crop group 2)       5.0                Bushberries (crop subgroup 13-07B, except gooseberries2); head lettuce       4.0                Green onions (crop subgroup 3-07B); dried tomatoes       2.0                Low growing berries (crop subgroup 13-07G)        1.5                Bananas; sugarcane cane       0.9                Fruiting vegetables (crop group 8-09)       0.7                Root vegetable (except sugar beet) (crop subgroup 1B)       0.5                 Melon (crop subgroup 9A); green coffee beans       0.2                Bulb onions (crop subgroup 3-07A); squash/cucumber (crop subgroup 9B); undelinted cotton seeds      0.15                Sunflowers (crop subgroup 20B, revised)1 ppm = parts per million2 An MRL of 1.5 ppm is already established for gooseberries under crop subgroup 13-07F (Small fruits vine climbing, except fuzzy kiwifruit)The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</si>
  <si>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mefentrifluconazole in or on various commodities (ICS codes: 65.020, 65.100, 67.040, 67.080, 67.140, 67.180, 67.200) </t>
  </si>
  <si>
    <t>65.020 - Farming and forestry; 65.100 - Pesticides and other agrochemicals; 67.040 - Food products in general; 67.080 - Fruits. Vegetables; 67.140 - Tea. Coffee. Cocoa; 67.180 - Sugar. Sugar products. Starch; 67.200 - Edible oils and fats. Oilseeds</t>
  </si>
  <si>
    <t>Increased Enrichment of Conventional and Accident Tolerant Fuel 
Designs for Light-Water Reactors</t>
  </si>
  <si>
    <t>Regulatory basis; request for comment by 22 November 2023 - The U.S. Nuclear Regulatory Commission (NRC) is requesting 
comments on a regulatory basis to support a rulemaking to amend the 
NRC's regulations related to the use of conventional and accident 
tolerant light-water reactor fuel designs. The NRC's goal is to 
establish effective and efficient licensing of applications using fuels 
enriched to greater than 5.0 and less than 20.0 weight percent uranium-
235. The NRC will hold a public meeting to promote a full understanding 
of the planned rulemaking and facilitate public comment on the 
regulatory basis.</t>
  </si>
  <si>
    <t>Fuel designs for light-water reactors; Special wastes (ICS code(s): 13.030.30); Radiation protection (ICS code(s): 13.280); Nuclear power plants. Safety (ICS code(s): 27.120.20); Fissile materials and nuclear fuel technology (ICS code(s): 27.120.30); Barrels. Drums. Canisters (ICS code(s): 55.140)</t>
  </si>
  <si>
    <t>13.030.30 - Special wastes; 13.280 - Radiation protection; 27.120.20 - Nuclear power plants. Safety; 27.120.30 - Fissile materials and nuclear fuel technology; 55.140 - Barrels. Drums. Canisters</t>
  </si>
  <si>
    <r>
      <rPr>
        <sz val="11"/>
        <rFont val="Calibri"/>
      </rPr>
      <t>https://members.wto.org/crnattachments/2023/TBT/USA/23_12277_00_e.pdf</t>
    </r>
  </si>
  <si>
    <t>Requisitos fitosanitarios de cumplimiento obligatorio para la importación de semillas de trébol (Trifolium spp.), para la siembra originarias de los Estados Unidos</t>
  </si>
  <si>
    <t>Establecimiento de  los requisitos fitosanitarios de cumplimiento obligatorio para la importación de semillas de trébol (Trifolium spp.), para la siembra originarias de los Estados Unidos de América.</t>
  </si>
  <si>
    <t>Semillas de trébol (Trifolium spp.)</t>
  </si>
  <si>
    <r>
      <rPr>
        <sz val="11"/>
        <rFont val="Calibri"/>
      </rPr>
      <t>https://members.wto.org/crnattachments/2023/SPS/ECU/23_11716_00_s.pdf</t>
    </r>
  </si>
  <si>
    <t> Proposed amendments to the Regulations on GMP for Medicinal Products </t>
  </si>
  <si>
    <t>The Regulations on GMP for Medicinal Products defined detailed guidelines and principles of good manufacturing practice for medicinal products. The following is the proposed amendment to this Regulations :- Annex 1, Annex 2 and Annex 2of2 to this regulations are amended to be equivalent to Annex 1, Annex 2B and Annex 2A of the current PIC/S GMP Guide.</t>
  </si>
  <si>
    <t>Medicinal Products, Pharmaceuticals</t>
  </si>
  <si>
    <r>
      <rPr>
        <sz val="11"/>
        <rFont val="Calibri"/>
      </rPr>
      <t>https://members.wto.org/crnattachments/2023/TBT/KOR/23_12279_00_x.pdf</t>
    </r>
  </si>
  <si>
    <t>Food Act 2022, Draft Food Regulations 2023</t>
  </si>
  <si>
    <t>The Draft Food Regulations 2023 will replace the current Food Regulations 1999, with the objective to further strengthen the food control framework in Mauritius by setting standards for the following:§  Food composition and labelling, including labelling requirements for pre-packed food;§  Packages for food, including standards for food grade material, which can be used for packaging;§  Pre-approval permit for any novel food, food produced using gene technology and irradiated food;§  Examination and sampling of food for clearance at border level as well as surveillance at domestic level;§  Food hygiene pertaining to building and facilities, food handling practices and personal hygiene of food handlers;§  Contaminants levels to protect the market from the sale of unsafe food;§  Chilled and frozen food to enable the transport, storage, display and sale of perishable food safely;§  Food additives, which can be used in specific food and at which level;§  Salt, which is allowed for sale;§  Cereal and cereal product for the sale of fortified flour;§  Egg and egg product to ensure their safe consumption;§  Special purpose food for the health protection of infants and children;§  Edible oil or fat concerning saturated fat and trans-fat;§  Mayonnaise and sauce for their production;§  Milk and milk product to ensure their safety and nutritional quality;§  Meat and meat product processing and sale;§  Fish and fish product, which are safe for human consumption;§  Packaged water and natural mineral water for their production and sale;§  Food safety management system requirement for food establishments involved in specific types of food, mayonnaise, fish and fish product, meat and meat product, and packaged water and natural mineral water; and§  Food prohibited for sale in educational institutions, such pre-primary, primary and secondary schools. </t>
  </si>
  <si>
    <t>Meat and edible meat offal (HS code(s): 02); Fish and crustaceans, molluscs and other aquatic invertebrates (HS code(s): 03); Dairy produce; Birds' eggs; Natural honey; Edible products of animal origin, not elsewhere specified or included (HS code(s): 04); Products of animal origin, not elsewhere specified or included (HS code(s): 05); Live trees and other plants; Bulbs, roots and the like; Cut flowers and ornamental foliage (HS code(s): 06); Edible vegetables and certain roots and tubers (HS code(s): 07); Edible fruit and nuts; Peel of citrus fruit or melons (HS code(s): 08); Coffee, tea, maté and spices (HS code(s): 09); Cereals (HS code(s): 10); Products of the milling industry; Malt; Starches; Inulin; Wheat gluten (HS code(s): 11); Oil seeds and oleaginous fruits; Miscellaneous grains, seeds and fruit; Industrial or medicinal plants; Straw and fodder (HS code(s): 12); Lac; Gums, resins and other vegetable saps and extracts (HS code(s): 13); Vegetable plaiting materials; vegetable products not elsewhere specified or included (HS code(s): 14); Animal, vegetable or microbial fats and oils and their cleavage products; prepared edible fats; animal or vegetable waxes (HS code(s): 15); Preparations of meat, of fish, of crustaceans, molluscs or other aquatic invertebrates, or of insects (HS code(s): 16); Sugars and sugar confectionery (HS code(s): 17); Cocoa and cocoa preparations (HS code(s): 18); Preparations of cereals, flour, starch or milk; Pastrycooks' products (HS code(s): 19); Preparations of vegetables, fruit, nuts or other parts of plants (HS code(s): 20); Miscellaneous edible preparations (HS code(s): 21); Beverages, spirits and vinegar (HS code(s): 22); Residues and waste from the food industries; Prepared animal fodder (HS code(s): 23); Tobacco and manufactured tobacco substitutes; Products, whether or not containing nicotine, intended for inhalation without combustion; other nicotine containing products intended for the intake of nicotine into the human body (HS code(s): 24); Salt; Sulphur; Earths and stone; Plastering materials, lime and cement (HS code(s): 25)</t>
  </si>
  <si>
    <t>02 - MEAT AND EDIBLE MEAT OFFAL; 03 - FISH AND CRUSTACEANS, MOLLUSCS AND OTHER AQUATIC INVERTEBRATES; 04 - DAIRY PRODUCE; BIRDS' EGGS; NATURAL HONEY; EDIBLE PRODUCTS OF ANIMAL ORIGIN, NOT ELSEWHERE SPECIFIED OR INCLUDED; 05 - PRODUCTS OF ANIMAL ORIGIN, NOT ELSEWHERE SPECIFIED OR INCLUDED; 06 - LIVE TREES AND OTHER PLANTS; BULBS, ROOTS AND THE LIKE; CUT FLOWERS AND ORNAMENTAL FOLIAGE; 07 - EDIBLE VEGETABLES AND CERTAIN ROOTS AND TUBERS; 08 - EDIBLE FRUIT AND NUTS; PEEL OF CITRUS FRUIT OR MELONS; 09 - COFFEE, TEA, MATÉ AND SPICES; 10 - CEREALS; 11 - PRODUCTS OF THE MILLING INDUSTRY; MALT; STARCHES; INULIN; WHEAT GLUTEN; 12 - OIL SEEDS AND OLEAGINOUS FRUITS; MISCELLANEOUS GRAINS, SEEDS AND FRUIT; INDUSTRIAL OR MEDICINAL PLANTS; STRAW AND FODDER; 13 - LAC; GUMS, RESINS AND OTHER VEGETABLE SAPS AND EXTRACTS; 14 - VEGETABLE PLAITING MATERIALS; VEGETABLE PRODUCTS NOT ELSEWHERE SPECIFIED OR INCLUDED; 15 - ANIMAL, VEGETABLE OR MICROBIAL FATS AND OILS AND THEIR CLEAVAGE PRODUCTS; PREPARED EDIBLE FATS; ANIMAL OR VEGETABLE WAXES; 16 - PREPARATIONS OF MEAT, OF FISH, OF CRUSTACEANS, MOLLUSCS OR OTHER AQUATIC INVERTEBRATES, OR OF INSECTS; 17 - SUGARS AND SUGAR CONFECTIONERY; 18 - COCOA AND COCOA PREPARATIONS; 21 - MISCELLANEOUS EDIBLE PREPARATIONS; 20 - PREPARATIONS OF VEGETABLES, FRUIT, NUTS OR OTHER PARTS OF PLANTS; 19 - PREPARATIONS OF CEREALS, FLOUR, STARCH OR MILK; PASTRYCOOKS' PRODUCTS; 22 - BEVERAGES, SPIRITS AND VINEGAR; 23 - RESIDUES AND WASTE FROM THE FOOD INDUSTRIES; PREPARED ANIMAL FODDER; 24 - TOBACCO AND MANUFACTURED TOBACCO SUBSTITUTES; PRODUCTS, WHETHER OR NOT CONTAINING NICOTINE, INTENDED FOR INHALATION WITHOUT COMBUSTION; OTHER NICOTINE CONTAINING PRODUCTS INTENDED FOR THE INTAKE OF NICOTINE INTO THE HUMAN BODY; 25 - SALT; SULPHUR; EARTHS AND STONE; PLASTERING MATERIALS, LIME AND CEMENT</t>
  </si>
  <si>
    <r>
      <rPr>
        <sz val="11"/>
        <rFont val="Calibri"/>
      </rPr>
      <t>Food Act 2022: https://mauritiusassembly.govmu.org/mauritiusassembly/wp-content/uploads/2023/03/act1222.pdf
Draft Food Regulations 2023: https://health.govmu.org/health/wp-content/uploads/2023/09/DRAFT-FOOD-REGULATIONS-2023-.pdf</t>
    </r>
  </si>
  <si>
    <t>Those foods, food additives, food utensils, food containers or packaging classified under 7 specific CCC codes</t>
  </si>
  <si>
    <t>Commodities classified under seven specific CCC codes shall follow the "Regulations of Inspection of Imported Foods and Related Products" if they are used for foods, food additives, food utensils, food containers or packaging. The importers shall apply for inspection to the Food and Drug Administration, Ministry of Health and Welfare.</t>
  </si>
  <si>
    <t> Foods, food additives, food utensils, food containers or packaging</t>
  </si>
  <si>
    <t>Human health; Food safety; Packaging; Food additives</t>
  </si>
  <si>
    <r>
      <rPr>
        <sz val="11"/>
        <rFont val="Calibri"/>
      </rPr>
      <t>https://members.wto.org/crnattachments/2023/SPS/TPKM/23_12250_00_e.pdf
http://www.fda.gov.tw/TC/newsContent.aspx?cid=5072&amp;id=29064
http://www.fda.gov.tw/TC/newsContent.aspx?cid=5072&amp;id=29065</t>
    </r>
  </si>
  <si>
    <t>DEAS 1172: 2023, Wastewater discharged on land and into water bodies— Specification</t>
  </si>
  <si>
    <t xml:space="preserve">This draft east African standard specifies the requirements of wastewater discharged on land and into water bodies from municipal and industrial activities. The standard does not cover requirements for hazardous effluents that are classified as restricted substances which should be evaluated under relevant international agreements, conventions and protocols._x000D_
</t>
  </si>
  <si>
    <t>Sewage water (ICS code(s): 13.060.30)</t>
  </si>
  <si>
    <t>13.060.30 - Sewage water</t>
  </si>
  <si>
    <t>Cost saving and productivity enhancement (TBT); Reducing trade barriers and facilitating trade (TBT); Harmonization (TBT); Quality requirements (TBT); Protection of the environment (TBT); Consumer information, labelling (TBT); Prevention of deceptive practices and consumer protection (TBT); Protection of human health or safety (TBT); Protection of animal or plant life or health (TBT)</t>
  </si>
  <si>
    <r>
      <rPr>
        <sz val="11"/>
        <rFont val="Calibri"/>
      </rPr>
      <t>https://members.wto.org/crnattachments/2023/TBT/RWA/23_12252_00_e.pdf</t>
    </r>
  </si>
  <si>
    <t>Partial revision of Regulations for Radio Equipment etc</t>
  </si>
  <si>
    <t>Amendment to the regulation for the above WLAN System.</t>
  </si>
  <si>
    <t>Wireless LAN (WLAN) System (5.2, 6GHz band)</t>
  </si>
  <si>
    <t>33 - TELECOMMUNICATIONS. AUDIO AND VIDEO ENGINEERING</t>
  </si>
  <si>
    <r>
      <rPr>
        <sz val="11"/>
        <rFont val="Calibri"/>
      </rPr>
      <t>https://members.wto.org/crnattachments/2023/TBT/JPN/23_12258_00_e.pdf</t>
    </r>
  </si>
  <si>
    <t>Grenada</t>
  </si>
  <si>
    <t>Wheat Flour - Specification </t>
  </si>
  <si>
    <t>This is the first revision of GDS 12:1992 – Specification for Wheat FlourThis draft standard applies and specifies the characteristics of wheat flour (also called flour, white flour, or enriched flour) for human consumption prepared from Triticum aestivum L. (common wheat) or, Triticum compactum Host (club wheat) or mixtures thereof which is pre-packaged for sale or sold in bulk.   It is applicable to self-rising flour.The draft standard is not applicable to any product made from durum wheat (hard wheat, Triticum durum Desf.), singly or in combination with other wheat, whole meal, whole wheat flour or semolinas, farina milled from Triticum aestiuvum L. (common whet), Triticum compactum Host (club wheat), or mixtures thereof, wheat flour to be used in brewing, forthe production of starch or gluten, or for non-food industrial use, wheat flour in which the protein content has been reduced, wheat flour after the milling process which has been subjected to special treatments other than bleaching or drying and wheat flour which has added ingredients other than those stipulated in this standard. </t>
  </si>
  <si>
    <t>Wheat or meslin flour. (HS code(s): 1101)</t>
  </si>
  <si>
    <t>1101 - Wheat or meslin flour.</t>
  </si>
  <si>
    <t>67.060 - Cereals, pulses and derived products</t>
  </si>
  <si>
    <t>Projet d'Ordonnance sur les produits du tabac et les cigarettes électroniques (OPTab)</t>
  </si>
  <si>
    <t>Le présent avant-projet d'ordonnance sur les produits du tabac et les cigarettes électroniques règle en particulier :− la définition et la classification des produits similaires (comme les produits à chauffer à base de plantes, les produits nicotiniques à priser ou les produits sans tabac pour pipe à eau) ainsi que les prescriptions spécifiques pour ces produits;− la présentation des mises en garde définies dans la LPTab;− le contenu des mises en garde combinées pour les produits du tabac à fumer et les produits à fumer à base de plantes;− les obligations des entreprises, notamment le devoir d'autocontrôle et de déclaration des produits;− les tâches des autorités d'exécution, notamment les contrôles et les achats tests</t>
  </si>
  <si>
    <t>Les produits du tabac comprenant les produits composés de parties de feuilles de plantes du genre Nicotiana (tabac) et notamment destinés à être fumés, inhalés, prisés ou mâchés. (numéro tarifaire pertinent : 2401.1010 - 2404.1100).Les cigarettes électroniques sont également compris dans le champ d’application de la nouvelle loi (les numéros tarifaires pertinents : (i) cigarettes électroniques : 8543.4000; (ii) cartouches d’e-liquides sans nicotine : 2404.1910, 2404.1990; (iii) cartouches d’e-liquides avec nicotine : 2404.1210, 2404.1290).Les produits similaires qui sont classés dans les catégories de produits du tabac ou de cigarettes électroniques de la loi s’ils sont comparables à ces produits par leur contenu ou par leur mode de consommation.a. produit à chauffer à base de plantes: un dispositif permettant d’inhaler les émissions d’un produit solide sans tabac, à base de plantes, chauffé au moyen d’une source externe d’énergie, ainsi que les recharges pour ce dispositif; (numéro tarifaire : avec nicotine 2404.1210, 2404.1290; sans nicotine 2404.1910)b. produit nicotinique à priser: un produit sans tabac à consommer par voie nasale et contenant de la nicotine; (numéro tarifaire : 2404.9900)c. produit sans tabac pour pipe à eau: un produit sans tabac ni autres plantes à consommer au moyen d'une pipe à eau; (numéro tarifaire : avec nicotine 2404.1210, 2404.1290 ; sans nicotine 2404.1910, 2404.1990)d. produit sans tabac et sans nicotine à usage oral: un produit sans tabac et sans nicotine sous forme de poudre à consommer entre la lèvre et la gencive; (numéro tarifaire : 2404.9110 2404.9190)e. produit sans tabac et sans nicotine à priser: un produit sans tabac et sans nicotine à consommer par voie nasale. (numéro tarifaire : 2404.9900)</t>
  </si>
  <si>
    <t>24 - TOBACCO AND MANUFACTURED TOBACCO SUBSTITUTES; PRODUCTS, WHETHER OR NOT CONTAINING NICOTINE, INTENDED FOR INHALATION WITHOUT COMBUSTION; OTHER NICOTINE CONTAINING PRODUCTS INTENDED FOR THE INTAKE OF NICOTINE INTO THE HUMAN BODY; 85 - ELECTRICAL MACHINERY AND EQUIPMENT AND PARTS THEREOF; SOUND RECORDERS AND REPRODUCERS, TELEVISION IMAGE AND SOUND RECORDERS AND REPRODUCERS, AND PARTS AND ACCESSORIES OF SUCH ARTICLES</t>
  </si>
  <si>
    <t>65.160 - Tobacco, tobacco products and related equipment</t>
  </si>
  <si>
    <t>Prevention of deceptive practices and consumer protection (TBT); Consumer information, labelling (TBT); Protection of human health or safety (TBT)</t>
  </si>
  <si>
    <r>
      <rPr>
        <sz val="11"/>
        <rFont val="Calibri"/>
      </rPr>
      <t>https://www.fedlex.admin.ch/filestore/fedlex.data.admin.ch/eli/dl/proj/2022/101/cons_1/doc_1/fr/pdf-a/fedlex-data-admin-ch-eli-dl-proj-2022-101-cons_1-doc_1-fr-pdf-a.pdf</t>
    </r>
  </si>
  <si>
    <t>Draft resolution 1200, 01 September 2023</t>
  </si>
  <si>
    <t>This Draft Resolution contains provisions on the establishment of an optimized procedure for the analysis and decision of requests for registration of medical devices, through the use of analyzes carried out by an Equivalent Foreign Regulatory Authority.For the purposes of adopting the optimized analysis procedure, the following AREE and
respective proof of registration or authorization:&gt;I - Australia: Australia Therapeutic Goods Administration (TGA) – Australian Register of Therapeutic
Goods (ARTG);&gt;II - Canada: Health Canada (HC) – Medical Device License;
III - Japan: Japan Ministry of Health, Labor and Welfare (MHLW) – Pre-market approval (Shonin) from
MHLW; It is&gt;IV - United States of America (USA): US Food and Drug Administration (US FDA) – 510K
Clearance or Premarket Approval (PMA).</t>
  </si>
  <si>
    <t>Medical equipment (ICS code(s): 11.040)</t>
  </si>
  <si>
    <r>
      <rPr>
        <sz val="11"/>
        <rFont val="Calibri"/>
      </rPr>
      <t>https://members.wto.org/crnattachments/2023/TBT/BRA/23_12219_00_x.pdf
Draft: http://antigo.anvisa.gov.br/documents/10181/6649665/consulta_+publica_1200_2023+SGCOL+DP+.pdf/2c4f52c0-762f-4028-b17f-c4aa621e1ef6
Comment form: https://pesquisa.anvisa.gov.br/index.php/922864?lang=pt-BR
The comment form link will be available only on 11 September 2023.</t>
    </r>
  </si>
  <si>
    <t>Draft Notification of the Committee on Labels, entitled The electric unicycle is a label-controlled product</t>
  </si>
  <si>
    <t>The draft notification prescribes the electric unicycle as label-controlled products. This draft notification applies to an electric unicycle, a set of devices for making the body move by the user or the driver must maintain balance and control the speed to move forward and backward or twist to go sideways. The main component is only one spinning wheel and consumes the energy from electrical energy accumulators such as batteries and capacitors. In this regard, it shall include the unicycle electric bike or any other vehicle with an electric single wheel as a component.The label of this label-controlled product shall indicate the text, pictures, artificial designs or image as appropriate, and shall not cause misunderstanding about the essence of the product. The label also shall be in Thai language or a foreign language with Thai for explanation.The label of this label-controlled product does not apply to the label of products manufactured for export and not for sale in Thailand.</t>
  </si>
  <si>
    <t>Electric Unicycle</t>
  </si>
  <si>
    <r>
      <rPr>
        <sz val="11"/>
        <rFont val="Calibri"/>
      </rPr>
      <t>https://members.wto.org/crnattachments/2023/TBT/THA/23_12251_00_e.pdf
https://members.wto.org/crnattachments/2023/TBT/THA/23_12251_00_x.pdf</t>
    </r>
  </si>
  <si>
    <t>Protection of animal or plant life or health (TBT); Protection of human health or safety (TBT); Prevention of deceptive practices and consumer protection (TBT); Consumer information, labelling (TBT); Protection of the environment (TBT); Quality requirements (TBT); Harmonization (TBT); Reducing trade barriers and facilitating trade (TBT); Cost saving and productivity enhancement (TBT)</t>
  </si>
  <si>
    <t>Pipeline Safety: Safety of Gas Distribution Pipelines and Other 
Pipeline Safety Initiatives</t>
  </si>
  <si>
    <t>Notice of proposed rulemaking - PHMSA proposes revisions to the pipeline safety regulations to require operators of gas distribution pipelines to update their distribution integrity management programs (DIMP), emergency response plans, operations and maintenance manuals, and other safety practices. These proposals implement provisions of the Leonel Rondon Pipeline Safety Act--part of the Protecting our Infrastructure of Pipelines and Enhancing Safety Act of 2020--and a National Transportation Safety Board (NTSB) recommendation directed toward preventing catastrophic incidents resulting from overpressurization of low-pressure gas distribution systems similar to that which occurred on a gas distribution pipeline system in Merrimack Valley on 13 September 2018. PHMSA also proposes to codify use of its State Inspection Calculation Tool, which is used to help states determine the base-level amount of time needed for inspections to maintain an adequate pipeline safety program. Further, PHMSA proposes other pipeline safety initiatives for all part 192-regulated pipelines, including gas transmission and gathering pipelines, such as updating emergency response plans and inspection requirements. Finally, PHMSA proposes to apply annual reporting requirements to small, liquefied petroleum gas (LPG) operators in lieu of DIMP requirements.</t>
  </si>
  <si>
    <t>Pipeline safety; gas transmission lines; Pipeline components and pipelines (ICS code(s): 23.040); Equipment for petroleum and natural gas industries (ICS code(s): 75.180); Petroleum products and natural gas handling equipment (ICS code(s): 75.200)</t>
  </si>
  <si>
    <t>23.040 - Pipeline components and pipelines; 75.180 - Equipment for petroleum and natural gas industries; 75.200 - Petroleum products and natural gas handling equipment</t>
  </si>
  <si>
    <r>
      <rPr>
        <sz val="11"/>
        <rFont val="Calibri"/>
      </rPr>
      <t>https://members.wto.org/crnattachments/2023/TBT/USA/23_12270_00_e.pdf</t>
    </r>
  </si>
  <si>
    <t>Draft Resolution 1199, 31 August 2023</t>
  </si>
  <si>
    <t>This draft resolution establishes lists of constituents, limits of use, claims and complementary labelling of dietary supplements. This regulation will be also notified to the TBT Committee.</t>
  </si>
  <si>
    <t>Human health; Labelling; Food safety</t>
  </si>
  <si>
    <r>
      <rPr>
        <sz val="11"/>
        <rFont val="Calibri"/>
      </rPr>
      <t>https://members.wto.org/crnattachments/2023/SPS/BRA/23_12222_00_x.pdf
Draft: http://antigo.anvisa.gov.br/documents/10181/6649610/CONSULTA+PUBLICA+N+1199+COPAR.pdf/6f9d6db8-dc0c-44e0-b331-90e81adb8fea
Comment form:  https://pesquisa.anvisa.gov.br/index.php/663924?lang=pt-BR
The comment form link will be available only on 11 September 2023.</t>
    </r>
  </si>
  <si>
    <t>Anthropomorphic Test Devices; THOR 50th Percentile Adult Male 
Test Dummy; Incorporation by Reference</t>
  </si>
  <si>
    <t>Notice of proposed rulemaking - This document proposes to amend NHTSA's regulations to include an advanced crash test dummy, the Test Device for Human Occupant Restraint (THOR) 50th percentile adult male (THOR-50M). The dummy represents an adult male of roughly average height and weight and is designed for use in frontal crash tests. NHTSA plans to issue a separate NPRM to amend Federal Motor Vehicle Safety Standard (FMVSS) No. 208, "Occupant crash protection," to specify the THOR-50M as an alternative (at the vehicle manufacturer's option) to the 50th percentile adult male dummy currently specified in FMVSS No. 208 for use in frontal crash compliance tests.</t>
  </si>
  <si>
    <t>Anthropomorphic test devices; Test conditions and procedures in general (ICS code(s): 19.020); Road vehicles in general (ICS code(s): 43.020); Crash protection and restraint systems (ICS code(s): 43.040.80)</t>
  </si>
  <si>
    <t>19.020 - Test conditions and procedures in general; 43.020 - Road vehicles in general; 43.040.80 - Crash protection and restraint systems</t>
  </si>
  <si>
    <t>Protection of human health or safety (TBT); Prevention of deceptive practices and consumer protection (TBT)</t>
  </si>
  <si>
    <r>
      <rPr>
        <sz val="11"/>
        <rFont val="Calibri"/>
      </rPr>
      <t>https://members.wto.org/crnattachments/2023/TBT/USA/23_12268_00_e.pdf</t>
    </r>
  </si>
  <si>
    <t>Resolution 812, 31 August 2023</t>
  </si>
  <si>
    <t>This Resolution contains provisions on substances and drugs subject to special control and Good Pharmaceutical Practices for the sanitary control of the functioning, dispensing and commercialization of products and the provision of pharmaceutical services in pharmacies and drugstores and other provisions.</t>
  </si>
  <si>
    <t>Pharmaceutics (ICS code(s): 11.120)</t>
  </si>
  <si>
    <r>
      <rPr>
        <sz val="11"/>
        <rFont val="Calibri"/>
      </rPr>
      <t>https://members.wto.org/crnattachments/2023/TBT/BRA/23_12220_00_x.pdf
http://antigo.anvisa.gov.br/documents/10181/5824703/RDC_812_2023_.pdf/bfaa3099-f58a-4f57-835b-0796c1f33200</t>
    </r>
  </si>
  <si>
    <t>Proposal P1062 Defining added sugars for claims – Call for Submissions document (70 pages, in English). </t>
  </si>
  <si>
    <t>The proposal considers amending the Australia New Zealand Food Standards Code (the Code) to define and clarify added sugars for the purposes of making voluntary nutrition content claims about added sugars.Food Standards Australia New Zealand (FSANZ) has undertaken an assessment and developed a proposed draft variation to the Code. Standards affected are:(a) Schedule 4 Nutrition, health and related claims, table to section S4—3.The proposed draft variation amends the required conditions for making permitted ‘no added sugar(s)’ and ‘unsweetened’ nutrition content claims by defining added sugar and clarifying what ingredients disqualify  a food from making such claims when added. Upon adoption, a two year transition period is proposed.</t>
  </si>
  <si>
    <t>Normative Instruction 247, 1 September 2023</t>
  </si>
  <si>
    <t>This normative instruction proposes the inclusion of active ingredient  P72 - PENFLUFEM on the Monograph List of Active Ingredients for Pesticides, Household Cleaning Products and Wood Preservatives, which was published by Normative Instruction 103 on 19 October 2021 in the Brazilian Official Gazette (DOU - Diário Oficial da União).</t>
  </si>
  <si>
    <t>Pesticides; Food safety; Human health</t>
  </si>
  <si>
    <r>
      <rPr>
        <sz val="11"/>
        <rFont val="Calibri"/>
      </rPr>
      <t>https://members.wto.org/crnattachments/2023/SPS/BRA/23_12223_00_x.pdf
Draft: http://antigo.anvisa.gov.br/documents/10181/6594320/IN_247_2023_.pdf/d1c5ed10-40a1-46b2-847f-958c66b523c8</t>
    </r>
  </si>
  <si>
    <t>Draft resolution 1201, 01 September 2023</t>
  </si>
  <si>
    <t>This Draft Resolution contains provisions on the criteria for acceptance of toxicological evaluations of Technical Products for registration purposes resulting from decisions by the Equivalent Foreign Regulatory Authority (AREE).For the purposes of adopting the optimized analysis procedure, the following will be considered following AREE: I - European Food Safety Authority – European Food Safety Authority (EFSA); II - North American Environmental Protection Agency - United States Environmental Protection Agency (EPA); III - Australian Pesticides and Veterinary Medicines Authority -Australian Pesticides and Veterinary Medicines Authority (APVMA); IV – Ministry of Health of Canada – Health Canada Pest Management Regulatory Agency (PMRA); V - Ministry of Health, Labor and Welfare of Japan - Ministry of Health, Labor and Welfare of Japan (MHLW) or Ministry of Agriculture, Forestry and Fisheries of Japan - Ministry of Agriculture, Forestry and Fisheries of Japan (JMAFF).</t>
  </si>
  <si>
    <r>
      <rPr>
        <sz val="11"/>
        <rFont val="Calibri"/>
      </rPr>
      <t>https://members.wto.org/crnattachments/2023/TBT/BRA/23_12218_00_x.pdf
Draft: http://antigo.anvisa.gov.br/documents/10181/6649855/CONSULTA+P%C3%9ABLICA+N+1201+GGTOX.pdf/f6fdd5ea-b0c6-4757-8788-1f300b2056ca 
Comment form: https://pesquisa.anvisa.gov.br/index.php/771261?lang=pt-BR
The comment form link will be available only on 11 September 2023.</t>
    </r>
  </si>
  <si>
    <t>DKS 132:2023 Woven bags made from natural fibres for cereals.</t>
  </si>
  <si>
    <t>This Kenya Standard specifies the constructional and performance requirements of woven bags made from natural fibres to contain 50 kg and 90 kg load of cereals or pulses. It also prescribes the packing and marking requirements of a bale containing the bags, ready for dispatch.The standard is not applicable to small grain cereals (rice).</t>
  </si>
  <si>
    <t>Natural fibres (ICS code(s): 59.060.10)</t>
  </si>
  <si>
    <t>59.060.10 - Natural fibres</t>
  </si>
  <si>
    <t>Consumer information, labelling (TBT); Prevention of deceptive practices and consumer protection (TBT); Quality requirements (TBT); Reducing trade barriers and facilitating trade (TBT); Cost saving and productivity enhancement (TBT)</t>
  </si>
  <si>
    <r>
      <rPr>
        <sz val="11"/>
        <rFont val="Calibri"/>
      </rPr>
      <t xml:space="preserve">https://members.wto.org/crnattachments/2023/TBT/KEN/23_12196_00_e.pdf
Kenya Bureau of Standards
WTO/TBT National Enquiry Point
P.O. Box: 54974-00200
 Nairobi
 Kenya
Telephone: + (254) 020 605490
 605506/6948258
Fax: + (254) 020 609660/609665
E-mail: info@kebs.org; Website: http://www.kebs.org
</t>
    </r>
  </si>
  <si>
    <t>Draft Commission Implementing Regulation approving Alkyl (C12-16) dimethylbenzyl ammonium chloride (ADBAC/BKC (C12-C16)) as an existing active substance for use in biocidal products of product-type 2 in accordance with Regulation (EU) No 528/2012 of the European Parliament and of the Council </t>
  </si>
  <si>
    <t>This draft Commission Implementing Regulation approves Alkyl (C12-16) dimethylbenzyl ammonium chloride (ADBAC/BKC (C12-C16)) as an existing active substance for use in biocidal products of product-type 2.</t>
  </si>
  <si>
    <r>
      <rPr>
        <sz val="11"/>
        <rFont val="Calibri"/>
      </rPr>
      <t>https://members.wto.org/crnattachments/2023/TBT/EEC/23_12190_00_e.pdf
https://members.wto.org/crnattachments/2023/TBT/EEC/23_12190_01_e.pdf</t>
    </r>
  </si>
  <si>
    <t>Veterinary health certificates intended for dispatch to the Republic of Türkiye: a. For flavouring innards for use in the manufacture of petfood; b. For gelatine and collagen not intended for human consumption to be used as feed material or for purposes outside the feed chain; c. For egg products not intended for human consumption that could be used as feed material; d. For treated pig bristles; e. For treated game trophies and other preparations of birds and ungulates, consisting only of bones, horns, hooves, claws, antlers, teeth, hides or skins</t>
  </si>
  <si>
    <t>Rules, procedures and models relating to veterinary health certificates are laid down by the Ministry of Agriculture and Forestry in accordance with paragraph 7 of Article 31 of Law No. 5996 (G/SPS/N/TUR/9).Below veterinary health certificate models have been prepared partly in compliance with the Commission Regulation (EU) No. 142/2011 of 25 February 2011: ·         Veterinary health certificate for flavouring innards for use in the manufacture of petfood, intended for dispatch to Türkiye;·         Veterinary health certificate for gelatine and collagen not intended for human consumption to be used as feed material or for purposes outside the feed chain, intended for dispatch to Türkiye;·         Veterinary health certificate for egg products not intended for human consumption that could be used as feed material, intended for dispatch to Türkiye;·         Veterinary health certificate for treated pig bristles, intended for dispatch to Türkiye;·         Veterinary health certificate for treated game trophies and other preparations of birds and ungulates, consisting only of bones, horns, hooves, claws, antlers, teeth, hides or skins, intended for dispatch to Türkiye.</t>
  </si>
  <si>
    <t>Flavouring innards for the manufacture of petfood,  gelatine and collagen not intended for human consumption to be used as feed material or for purposes outside the feed chain, egg products not intended for human consumption that could be used as feed material,  treated pig bristles, game trophies and other preparations from animals</t>
  </si>
  <si>
    <t>Protect humans from animal/plant pest or disease (SPS); Animal health (SPS); Food safety (SPS)</t>
  </si>
  <si>
    <t>Animal health; Human health; Food safety; Animal diseases; Animal feed</t>
  </si>
  <si>
    <r>
      <rPr>
        <sz val="11"/>
        <rFont val="Calibri"/>
      </rPr>
      <t>https://members.wto.org/crnattachments/2023/SPS/TUR/23_12192_00_e.pdf
https://members.wto.org/crnattachments/2023/SPS/TUR/23_12192_01_e.pdf
https://members.wto.org/crnattachments/2023/SPS/TUR/23_12192_02_e.pdf
https://members.wto.org/crnattachments/2023/SPS/TUR/23_12192_03_e.pdf
https://members.wto.org/crnattachments/2023/SPS/TUR/23_12192_04_e.pdf
https://www.tarimorman.gov.tr/Konular/Veteriner-Hizmetleri/Ihracat-Ithalat/Ithalat</t>
    </r>
  </si>
  <si>
    <t>Spinosad; Pesticide Tolerances. Final Rule</t>
  </si>
  <si>
    <t>This regulation establishes tolerances for residues of spinosad in or on Spice group 26, and Stalk and stem vegetable subgroup 22A.</t>
  </si>
  <si>
    <r>
      <rPr>
        <sz val="11"/>
        <rFont val="Calibri"/>
      </rPr>
      <t>https://www.govinfo.gov/content/pkg/FR-2023-08-28/html/2023-18346.htm</t>
    </r>
  </si>
  <si>
    <t>Animal biosecurity advice notice: Update to equine piroplasmosis import conditions for horses from approved countries</t>
  </si>
  <si>
    <t>The Australian Government Department of Agriculture, Fisheries and Forestry (the department) has updated the equine piroplasmosis related import conditions for horses from approved countries. This is in response to the World Organisation for Animal Health (WOAH) updating the Terrestrial Animal Health Code chapter for equine piroplasmosis. The department will contact affected trading partners directly to update veterinary health certification. Trade may continue uninterrupted from countries approved to export horses to Australia.</t>
  </si>
  <si>
    <t>Live horses</t>
  </si>
  <si>
    <t>01012 - - Horses:</t>
  </si>
  <si>
    <r>
      <rPr>
        <sz val="11"/>
        <rFont val="Calibri"/>
      </rPr>
      <t>https://www.agriculture.gov.au/biosecurity-trade/policy/risk-analysis/memos/ba2023-a11</t>
    </r>
  </si>
  <si>
    <t>Draft Law of Ukraine "On Amendments to the Law of Ukraine of 4 February 2021 No. 1206-IX on "Veterinary Medicine""</t>
  </si>
  <si>
    <t>The draft Law of Ukraine "On Amendments to the Law of Ukraine of 4 February 2021 No. 1206-IX on "Veterinary Medicine"" is developed in order to improve the current legislation in the field of animal health and welfare and remove inconsistencies with the legislation of the European Union.The draft Law suggests the comprehensive regulation of the key issues related to:_x000D_
1) ensuring animal welfare in terms of improving the procedure for financing veterinary and sanitary measures;_x000D_
2) improvement of state veterinary and sanitary control (supervision) measures to ensure animal welfare and marketing of veterinary drugs; _x000D_
3) production, marketing, registration and use of veterinary drugs;_x000D_
4) issuance of accompanying veterinary documents and international veterinary certificates;5) the activities of licensed veterinarians and veterinarians of licensed veterinary establishments;_x000D_
6) alignment of licensing of business activities relating to veterinary practice, production of veterinary medicinal drugs, wholesale and retail sale of veterinary medicinal drugs, import of veterinary medicinal drugs with the requirements of the licensing legislation;7) empowering the central executive body that implements the state policy in the field of veterinary medicine and animal welfare to approve:- criteria, the compliance with which will give educational institutions as well as organisations (unions, associations) of the relevant field the opportunity to be authorised to train specialists on the issues of compliance with the requirements of the animal welfare legislation; _x000D_
- training programmes for specialists on the issues of compliance with the requirements of the animal welfare legislation; _x000D_
- the form of the certificate to be issued to confirm that the relevant persons have sufficient knowledge acquired as a result of the training;8) authorisation of the central executive body that implements the state policy in the field of veterinary medicine and animal welfare to ensure the organisation of training for specialists on the issues of compliance with the requirements of the animal welfare legislation.</t>
  </si>
  <si>
    <t>Veterinary drugs, food of animal origin</t>
  </si>
  <si>
    <t>Food safety (SPS); Animal health (SPS); Protect humans from animal/plant pest or disease (SPS)</t>
  </si>
  <si>
    <t>Human health; Animal health; Food safety; Animal diseases; Veterinary drugs</t>
  </si>
  <si>
    <r>
      <rPr>
        <sz val="11"/>
        <rFont val="Calibri"/>
      </rPr>
      <t>https://members.wto.org/crnattachments/2023/SPS/UKR/23_12195_00_x.pdf
https://minagro.gov.ua/npa/pro-vnesennya-zmin-do-zakonu-ukrayini-vid-04-lyutogo-2021-roku-1206-ih-pro-veterinarnu-medicinu</t>
    </r>
  </si>
  <si>
    <t>Fija exigencias sanitarias para la internación a Chile de carnes de cerdo enfriadas o congeladas y deroga resolución No 3.397 de 1998</t>
  </si>
  <si>
    <t>Se actualizan los requisitos sanitarios para la importación a Chile de carne de cerdo, de acuerdo con las recomendaciones de la OMSA. Para mayor detalle revisar el documento adjunto a esta notificación.</t>
  </si>
  <si>
    <t>Carnes de cerdo enfriadas o congeladas</t>
  </si>
  <si>
    <t>0203 - Meat of swine, fresh, chilled or frozen</t>
  </si>
  <si>
    <r>
      <rPr>
        <sz val="11"/>
        <rFont val="Calibri"/>
      </rPr>
      <t>https://members.wto.org/crnattachments/2023/SPS/CHL/23_12191_00_s.pdf
https://members.wto.org/crnattachments/2023/SPS/CHL/23_12191_01_s.pdf</t>
    </r>
  </si>
  <si>
    <t>United Kingdom</t>
  </si>
  <si>
    <t>The Wine (Amendment) (England) Regulations 2024, 10 pages, English.The Wine (Miscellaneous Amendment) (Scotland) Regulations 2024, 10 pages, English.The Wine (Amendment) (Wales) Regulations 2024, 10 pages, Welsh, English.</t>
  </si>
  <si>
    <t>These measures introduce into Great Britain (GB) law a prohibition on the marketing of ice wine unless the definitions, detailed in the Regulations, are met. The ice wine provisions as follows -No person may market a product using a term mentioned below unless the product is a wine made exclusively from grapes naturally frozen on the vine.The terms referred to above are:(a) ‘ice wine’;(b) ‘icewine’;(c) ‘ice-wine’;(d) a term similar to a term mentioned in point (a), (b) or (c);(e) a term having the same meaning as a term mentioned in point (a), (b) or (c) in a language other than English;(f) a term having a similar meaning to a term mentioned in point (a), (b) or (c) in a language other than English.This legislation will also amend the law so that the oenological practices that may be used to make wine will align with relevant international standards (the International Code of Oenological Practices and the International Oenological Codex of the International Organisation of Vine and Wine) taking into account changes in wine-making practices endorsed by the International Organisation of Vine and Wine (OIV).The proposed reforms will not apply to Northern Ireland.</t>
  </si>
  <si>
    <t>Wine made of fresh grapes, including fortified wines (HS: 2204)</t>
  </si>
  <si>
    <t>2204 - Wine of fresh grapes, incl. fortified wines; grape must, partly fermented and of an actual alcoholic strength of &gt; 0,5% vol or grape must with added alcohol of an actual alcoholic strength of &gt; 0,5% vol</t>
  </si>
  <si>
    <t>67.160.10 - Alcoholic beverages</t>
  </si>
  <si>
    <r>
      <rPr>
        <sz val="11"/>
        <rFont val="Calibri"/>
      </rPr>
      <t>https://members.wto.org/crnattachments/2023/TBT/GBR/23_12176_00_e.pdf</t>
    </r>
  </si>
  <si>
    <t>Indonesia</t>
  </si>
  <si>
    <t>Draft Decree of Minister of Industry on Mandatory Implementation of Indonesian National Standard for Cigarette Paper</t>
  </si>
  <si>
    <t>This draft of the decree states that all of the Cigarette Paper produced within the country or imported, distributed, and marketed in the country shall fulfill the SNI requirements. The producers who produce these products therefore shall comply with those requirements proven by having a Product Certificate for Using SNI Mark._x000D_
The product certificate on SNI marking shall be issued by a Product Certification Body which has been accredited by KAN and appointed by the Minister of Industry through testing of the conformity of the products' quality against SNI requirements._x000D_
Directorate of Forestry and Plantation Product Industries, Ministry of Industry is the institution that is responsible for the implementation of this decree and shall provide a technical guidance of the decree, which covers the procedure of Product Certification and SNI Marking._x000D_
Products that are distributed in the domestic market that originated domestically and are imported shall meet the requirements consisting:SNI 3755:2019 Cigarette paper Safety requirements which specify terms and definitions, quality requirements, sampling, testing method, testing acceptance, marking requirement, and packaging (this standard is available in Indonesian).</t>
  </si>
  <si>
    <t>Ex. 4813.10.00; 4813.20.10; 4813.20.21; Ex. 4813.20.23; 4813.20.29; 4813.20.31; 4813.20.32; 4813.20.39; 4813.90.11; 4813.90.12; 4813.90.19; 4813.90.91; 4813.90.99 and 2403.91.90</t>
  </si>
  <si>
    <t>240391 - Tobacco, "homogenised" or "reconstituted" from finely-chopped tobacco leaves, tobacco refuse or tobacco dust (excl. products of 2404); 481310 - Cigarette paper in the form of booklets or tubes; 481320 - Cigarette paper in rolls of a width of &lt;= 5 cm; 481390 - Cigarette paper, whether or not cut to size (excl. in the form of booklets or tubes, and rolls of a width of &lt;= 5 cm)</t>
  </si>
  <si>
    <t>65.160 - Tobacco, tobacco products and related equipment; 85.080.99 - Other paper products</t>
  </si>
  <si>
    <t>Protection of human health or safety (TBT); Other (TBT)</t>
  </si>
  <si>
    <r>
      <rPr>
        <sz val="11"/>
        <rFont val="Calibri"/>
      </rPr>
      <t>https://members.wto.org/crnattachments/2023/TBT/IDN/23_12177_00_x.pdf</t>
    </r>
  </si>
  <si>
    <t>Draft National technical regulation on fire protection equipment</t>
  </si>
  <si>
    <t>This draft National Technical Regulation stipulates the requirements for the limits of technical characteristics and management in the verification of fire fighting and prevention equipment included in the mandatory verification list of fire fighting and prevention prior to market release in Vietnam in accordance with the provisions of the Law.This draft Regulation does not apply to imported fire fighting and prevention equipment in the form of samples, goods exhibited ay at exhibitions or fairs; goods temporarily imported for re-export, goods in transit not to be consumed and used in VietnamThis draft National Technical Regulation applies to: Organizations and individuals that manufacture, assemble, domestically rebuild, and import fire fighting and prevention equipment; Authorities and organizations in charge of verifying fire fighting and prevention equipment; Competent authorities and organizations responsible for quality control of fire fighting and prevention equipment. </t>
  </si>
  <si>
    <t>Fire fighting and prevention equipments  </t>
  </si>
  <si>
    <t>National security requirements (TBT); Prevention of deceptive practices and consumer protection (TBT); Protection of human health or safety (TBT)</t>
  </si>
  <si>
    <r>
      <rPr>
        <sz val="11"/>
        <rFont val="Calibri"/>
      </rPr>
      <t>https://members.wto.org/crnattachments/2023/TBT/VNM/23_12117_00_x.pdf</t>
    </r>
  </si>
  <si>
    <t>Paraguay</t>
  </si>
  <si>
    <t>Resolución "Por la cual se aprueba la norma de uso de betacyflutrina 12,5% y el límite máximo de residuo (LMR) para el cultivo de sésamo" (Resolution approving the guidelines for the use of beta-cyfluthrin 12.5% and the maximum residue level (MRL) in sesamum crops)</t>
  </si>
  <si>
    <t>The notified Resolution approves the guidelines for the use on sesamum crops of phytosanitary products formulated as beta-cyfluthrin 12.5%, which must be included on the labels of such products marketed in Paraguay. It also establishes the maximum residue level (MRL) for beta-cyfluthrin in sesamum.</t>
  </si>
  <si>
    <t>Sesamum seeds and other minor crops (HS code: 1207.40)</t>
  </si>
  <si>
    <t>120740 - Sesamum seeds, whether or not broken</t>
  </si>
  <si>
    <r>
      <rPr>
        <sz val="11"/>
        <rFont val="Calibri"/>
      </rPr>
      <t>https://members.wto.org/crnattachments/2023/SPS/PRY/23_12170_00_s.pdf</t>
    </r>
  </si>
  <si>
    <t>Resolución "Por la cual se aprueba la norma de uso de azoxystrobin 20% y el límite máximo de residuo (LMR) para el cultivo de sésamo" (Resolution approving the guidelines for the use of azoxystrobin 20% and the maximum residue level (MRL) in sesamum crops)</t>
  </si>
  <si>
    <t>The notified Resolution approves the guidelines for the use on sesamum crops of phytosanitary products formulated as azoxystrobin 20%, which must be included on the labels of such products marketed in Paraguay. It also establishes the maximum residue level (MRL) for azoxystrobin in sesamum.</t>
  </si>
  <si>
    <r>
      <rPr>
        <sz val="11"/>
        <rFont val="Calibri"/>
      </rPr>
      <t>https://members.wto.org/crnattachments/2023/SPS/PRY/23_12169_00_s.pdf</t>
    </r>
  </si>
  <si>
    <t>Government Regulation No 29 of 2023 referring to the Regulation of the Implementation of Law Number 2i Year 2019 about Animal, Fish and Plant Quarantine</t>
  </si>
  <si>
    <t>This regulation announced the establishment of the Indonesian Quarantine Authority, a new Ministerial level, which directly has responsibility to President. With the establishment of the Indonesian Quarantine Authority, the functions of animal quarantine and plant quarantine which were previously under the Indonesian Agricultural Agency, Ministry of Agriculture, and the functions of fish quarantine which were previously at the Fish Quarantine Agency, Ministry of Fisheries and Marine Affairs, since then have become an integral part of the Indonesian Quarantine Authority.</t>
  </si>
  <si>
    <t>All commodities</t>
  </si>
  <si>
    <t>Food safety (SPS); Animal health (SPS); Plant protection (SPS); Protect humans from animal/plant pest or disease (SPS); Protect territory from other damage from pests (SPS)</t>
  </si>
  <si>
    <t>Plant diseases; Animal health; Plant health; Food safety; Pests; Human health; Animal diseases</t>
  </si>
  <si>
    <r>
      <rPr>
        <sz val="11"/>
        <rFont val="Calibri"/>
      </rPr>
      <t>https://members.wto.org/crnattachments/2023/SPS/IDN/23_11913_00_x.pdf</t>
    </r>
  </si>
  <si>
    <t>Draft Order of the Ministry of Agrarian Policy and Food of Ukraine "On Approval of the Requirements of Good Practice for Distribution of Active Substances used in Veterinary Medicinal Products"</t>
  </si>
  <si>
    <t>The draft Order provides for the approval of the requirements of good practice for distribution of active substances used in veterinary medicinal products. These requirements will apply to importers and market operators, as well as to manufacturers who distribute the active substances they have manufactured with the aim of using them as starting material in veterinary medicinal products.The adoption of the Order will ensure compliance with the basic principles and rules, which guarantee that the distributed active substances are registered in accordance with the established law; their storage conditions are constantly observed, including during transportation; contamination of one with another is excluded; and delivery of goods is ensured within the specified time limits.The draft Order is aimed at improving the production of veterinary medicinal products and implementing into Ukrainian legislation the provisions of Commission Implementing Regulation (EU) 2021/1280 of 2 August 2021 as regards measures on good distribution practice for active substances used as starting materials in veterinary medicinal products in accordance with Regulation (EU) 2019/6 of the European Parliament and of the Council.</t>
  </si>
  <si>
    <t>Active substances of veterinary medicinal products</t>
  </si>
  <si>
    <r>
      <rPr>
        <sz val="11"/>
        <rFont val="Calibri"/>
      </rPr>
      <t>https://members.wto.org/crnattachments/2023/SPS/UKR/23_12181_00_x.pdf
https://members.wto.org/crnattachments/2023/SPS/UKR/23_12181_01_x.pdf
https://minagro.gov.ua/npa/pro-zatverdzhennya-vimog-nalezhnoyi-praktiki-realizaciyi-diyuchih-rechovin-veterinarnih-preparativ</t>
    </r>
  </si>
  <si>
    <t>Resolución "Por la cual se aprueba la norma de uso de tebuconazol 25% y el límite máximo de residuo (LMR) para el cultivo de sésamo" (Resolution approving the guidelines for the use of tebuconazole 25% and the maximum residue level (MRL) in sesamum crops)</t>
  </si>
  <si>
    <t>The notified Resolution approves the guidelines for the use on sesamum crops of phytosanitary products formulated as tebuconazole 25%, which must be included on the labels of such products marketed in Paraguay. It also establishes the maximum residue level (MRL) for tebuconazole in sesamum.</t>
  </si>
  <si>
    <r>
      <rPr>
        <sz val="11"/>
        <rFont val="Calibri"/>
      </rPr>
      <t>https://members.wto.org/crnattachments/2023/SPS/PRY/23_12171_00_s.pdf</t>
    </r>
  </si>
  <si>
    <t>Tajikistan</t>
  </si>
  <si>
    <t>Decree of the Government of the Republic of Tajikistan of 2 August 2023, #355 "On the Import Prohibition to the Republic of Tajikistan Vehicles Produced before 2013" </t>
  </si>
  <si>
    <t>Decree developed to prevent importation of old cars which are the main source of air pollution per year that are harmful for human health and environment and significant rise of wastes (batteries, tires, air conditioners) from the old cars</t>
  </si>
  <si>
    <t>VEHICLES OTHER THAN RAILWAY OR TRAMWAY ROLLING STOCK, AND PARTS AND ACCESSORIES THEREOF (HS code(s): 87); Environment. Health protection. Safety (ICS code(s): 13)</t>
  </si>
  <si>
    <r>
      <rPr>
        <sz val="11"/>
        <rFont val="Calibri"/>
      </rPr>
      <t>https://members.wto.org/crnattachments/2023/TBT/TJK/23_12182_00_x.pdf</t>
    </r>
  </si>
  <si>
    <t>Bahrain, Kingdom of</t>
  </si>
  <si>
    <t>BH standard “Halal Products –– Part Three: General Requirements for Halal Accreditation Bodies Accrediting Halal Certification Bodies” </t>
  </si>
  <si>
    <t>This standard is concerned with the requirements that must be provided in the accreditation bodies that evaluate and accredits the halal certification bodies.</t>
  </si>
  <si>
    <t>Halal Products –– Part Three: General Requirements for Halal Accreditation Bodies Accrediting Halal Certification Bodies (ICS: 67.050)</t>
  </si>
  <si>
    <t>67.050 - General methods of tests and analysis for food products</t>
  </si>
  <si>
    <r>
      <rPr>
        <sz val="11"/>
        <rFont val="Calibri"/>
      </rPr>
      <t>https://members.wto.org/crnattachments/2023/TBT/BHR/23_12168_00_x.pdf
https://members.wto.org/crnattachments/2023/TBT/BHR/23_12168_01_x.pdf</t>
    </r>
  </si>
  <si>
    <t>Methoxyfenozide; Pesticide Tolerances. Final Rule</t>
  </si>
  <si>
    <t>This regulation establishes tolerances for residues of methoxyfenozide in or on coffee bean, sugar cane, and sugar cane molasses. There are no US registrations associated with these tolerances.</t>
  </si>
  <si>
    <t>Coffee bean, sugar cane, and sugar cane molasses</t>
  </si>
  <si>
    <t>0901 - Coffee, whether or not roasted or decaffeinated; coffee husks and skins; coffee substitutes containing coffee in any proportion; 121293 - Sugar cane, fresh, chilled, frozen or dried, whether or not ground</t>
  </si>
  <si>
    <r>
      <rPr>
        <sz val="11"/>
        <rFont val="Calibri"/>
      </rPr>
      <t>https://www.govinfo.gov/content/pkg/FR-2023-08-28/html/2023-18410.htm</t>
    </r>
  </si>
  <si>
    <t>Proposed amendments to the Korean Pharmacopeia</t>
  </si>
  <si>
    <t>The revision aims to  support for export of Korean pharmaceutical industries through advanced standards and specifications and international harmonization by newly establishing an international common standards for joining Pharmacopoeia Discussion Group (PDG) of the Korean Pharmacopoeia.A. Deletion of 382 items for any article for the medicines with inadequate standards and specifications (Annex 3)_x000D_
B. Reflection of 83 items including additives for the PDG harmonization agreement (Annex 3, 4, 5)</t>
  </si>
  <si>
    <t>Pharmaceuticals</t>
  </si>
  <si>
    <r>
      <rPr>
        <sz val="11"/>
        <rFont val="Calibri"/>
      </rPr>
      <t>https://members.wto.org/crnattachments/2023/TBT/KOR/23_12165_00_x.pdf
https://members.wto.org/crnattachments/2023/TBT/KOR/23_12165_01_x.pdf
https://members.wto.org/crnattachments/2023/TBT/KOR/23_12165_02_x.pdf
https://members.wto.org/crnattachments/2023/TBT/KOR/23_12165_03_x.pdf</t>
    </r>
  </si>
  <si>
    <t>Draft Commission Implementing Regulation approving thermally treated garlic juice as an existing active substance for use in biocidal products of product-type 19 in accordance with Regulation (EU) No 528/2012 of the European Parliament and of the Council </t>
  </si>
  <si>
    <t>This draft Commission Implementing Regulation approves thermally treated garlic juice as an existing active substance for use in biocidal products of product-type 19.</t>
  </si>
  <si>
    <r>
      <rPr>
        <sz val="11"/>
        <rFont val="Calibri"/>
      </rPr>
      <t>https://members.wto.org/crnattachments/2023/TBT/EEC/23_12161_00_e.pdf
https://members.wto.org/crnattachments/2023/TBT/EEC/23_12161_01_e.pdf</t>
    </r>
  </si>
  <si>
    <t>Revision of the Order for Enforcement of the Act on the Evaluation of Chemical Substances and Regulation of Their Manufacture, etc.</t>
  </si>
  <si>
    <t>Based on Article 17 and 22 of the Act on the Evaluation of Chemical Substances and Regulation of Their Manufacture, etc. (hereinafter referred to as “the Act”), the following will be designated as Class I Specified Chemical Substances which need authorization to be manufactured or imported.PFHxS, its isomers or these saltsBased on Article 24 of the Act, the following will be designated as products prohibited from being imported when PFHxS, its isomers or these salts are used in them.1. Water-repellent textiles and oil-repellent textiles2. Etching agents used for metal processing3. Etchants used in the manufacture of semiconductors4. Surface treatment agents for plating or such preparation additives5. Antireflection agents used in semiconductor manufacturing6. Resists for semiconductor7. Water repellent, oil repellent and fabric protection agents8. Fire extinguishers, fire-extinguishing agents, and fire-extinguishing foam9. Water-repellent clothes and oil-repellent clothes10. Water-repellent floor coverings and oil-repellent floor coverings</t>
  </si>
  <si>
    <t>The following chemical substancesPerfluoro (hexane-1-sulfonic acid) (PFHxS), its isomers or these saltsThe following products in which PFHxS, its isomers or these salts are used1. Water-repellent textiles and oil-repellent textiles2. Etching agents used for metal processing3. Etchants used in the manufacture of semiconductors4. Surface treatment agents for plating or such preparation additives5. Antireflection agents used in semiconductor manufacturing6. Resists for semiconductor7. Water repellent, oil repellent and fabric protection agents8. Fire extinguishers, fire-extinguishing agents, and fire-extinguishing foam9. Water-repellent clothes and oil-repellent clothes10. Water-repellent floor coverings and oil-repellent floor coverings</t>
  </si>
  <si>
    <r>
      <rPr>
        <sz val="11"/>
        <rFont val="Calibri"/>
      </rPr>
      <t>https://members.wto.org/crnattachments/2023/TBT/JPN/23_12128_00_e.pdf</t>
    </r>
  </si>
  <si>
    <t>Designation of Shitei Yakubutsu (designated substances), based on the Act on Securing Quality, Efficacy and Safety of Products Including Pharmaceuticals and Medical Devices (hereinafter referred to as the Act). (1960, Law No.145)</t>
  </si>
  <si>
    <t>Proposal for the additional designation of 3 substances and 2 substance groups as Shitei Yakubutsu, and their proper uses under the Act.</t>
  </si>
  <si>
    <t>Substances with probable effects on the central nervous system</t>
  </si>
  <si>
    <r>
      <rPr>
        <sz val="11"/>
        <rFont val="Calibri"/>
      </rPr>
      <t>https://members.wto.org/crnattachments/2023/TBT/JPN/23_12129_00_e.pdf</t>
    </r>
  </si>
  <si>
    <t>Emne</t>
  </si>
  <si>
    <t>Te, også tilsat smag</t>
  </si>
  <si>
    <t>Sikkerhedstekniske specifikationer for køretøjer til transport af farligt gods</t>
  </si>
  <si>
    <t>Fødevarer</t>
  </si>
  <si>
    <t>Plastbeholdere og udstyr i kontakt med fødevarer</t>
  </si>
  <si>
    <t>Halogen-, sulfo-, nitro- eller nitrosoderivater af ketoner eller quinoner (undtagen chlordecon "ISO" og uorganiske eller organiske kviksølvforbindelser)</t>
  </si>
  <si>
    <t>Haner, haner, ventiler og lignende apparater til rør, kedelskaller, tanke, kar eller lignende, inkl. trykreduktionsventiler og termostatstyrede ventiler; dele heraf</t>
  </si>
  <si>
    <t>Miljø. Sundhedsbeskyttelse. Sikkerhed (ICS-kode(r): 13)</t>
  </si>
  <si>
    <t>Materialer og genstande i kontakt med fødevarer</t>
  </si>
  <si>
    <t>Præparater, af den art der anvendes til dyrefoder</t>
  </si>
  <si>
    <t>Møbler</t>
  </si>
  <si>
    <t>Produkter fra den kemiske industri</t>
  </si>
  <si>
    <t>Kvalitet; 13.120 - Sikkerhed i hjemmet; 97.190 - Udstyr til børn</t>
  </si>
  <si>
    <t>Forbrændingsmotorer</t>
  </si>
  <si>
    <t>UORGANISKE KEMIKALIER; ORGANISKE ELLER UORGANISKE FORBINDELSER AF ÆDELMETALLER, AF SJÆLDNE JORDARTSMETALLER, AF RADIOAKTIVE ELEMENTER ELLER AF ISOTOPER; 29 - ORGANISKE KEMIKALIER</t>
  </si>
  <si>
    <t>Bageovne, inkl. kikseovne, ikke-elektriske; 841981 - Maskiner, anlæg og udstyr til fremstilling af varme drikke eller til madlavning eller opvarmning af mad (undtagen husholdningsapparater)</t>
  </si>
  <si>
    <t>KØRETØJER, ANDRE END JERNBANE ELLER SPORVEJE, SAMT DELE OG TILBEHØR HERAF</t>
  </si>
  <si>
    <t>Beholdere til komprimeret eller flydende gas, af jern eller stål.</t>
  </si>
  <si>
    <t>Låse af uædle metaller (undtagen hængelåse og låse til motorkøretøjer eller møbler); 830130 - Låse til møbler, af uædle metal</t>
  </si>
  <si>
    <t>Artikler og udstyr til sport og udendørsspil i.a.n.; svømme- og soppebassiner</t>
  </si>
  <si>
    <t>Gas- eller røganalyseapparater</t>
  </si>
  <si>
    <t>Dyresundhed (SPS)</t>
  </si>
  <si>
    <t>Fødevaresikkerhed</t>
  </si>
  <si>
    <t>Plantebeskyttelse</t>
  </si>
  <si>
    <t>Dyresundhed</t>
  </si>
  <si>
    <t>Beskyttelse af miljøet</t>
  </si>
  <si>
    <t xml:space="preserve">Beskyttelse af miljøet </t>
  </si>
  <si>
    <t xml:space="preserve">Forbrugerinformation, mærkning </t>
  </si>
  <si>
    <t xml:space="preserve">Plantebeskyttelse </t>
  </si>
  <si>
    <t xml:space="preserve">Fødevaresikkerhed </t>
  </si>
  <si>
    <t xml:space="preserve">Andet </t>
  </si>
  <si>
    <t>Remtræk og deres komponenter</t>
  </si>
  <si>
    <t>Miljøbeskyttelse</t>
  </si>
  <si>
    <t>Cashewnødder</t>
  </si>
  <si>
    <t>Diverse husholdnings- og erhvervsudstyr (ICS-kode(r): 97.180)</t>
  </si>
  <si>
    <t>Medicinsk elektrisk udstyr</t>
  </si>
  <si>
    <t>Glasglas- og porcelænsemaljer</t>
  </si>
  <si>
    <t>Lysstyrkemålere</t>
  </si>
  <si>
    <t>Lipase fra Saccharomyces cerevisiae LALL-LI i brød, mel, fuldkornshvedemel og ustandardiserede bageriprodukter (ICS-koder: 67.220.20, 67.060)</t>
  </si>
  <si>
    <t>Frisk ingefær</t>
  </si>
  <si>
    <t>Friske produkter til konsum</t>
  </si>
  <si>
    <t>Varer (produkter) underlagt veterinærkontrol</t>
  </si>
  <si>
    <t>Lægemidler (ICS-kode(r): 11.120.10)</t>
  </si>
  <si>
    <t>Pesticid difenoconazol i eller på blade af rod- og knoldgrøntsager (ICS: 65.020, 65.100, 67.040, 67.080).</t>
  </si>
  <si>
    <t>Korn og frø til forbrug, foder og forarbejdning</t>
  </si>
  <si>
    <t>Frisk rambutan</t>
  </si>
  <si>
    <t>Cashewnødder: (HS-kode(r): 08013); Animalske og vegetabilske fedtstoffer og olier (ICS-kode(r): 67.200.10)</t>
  </si>
  <si>
    <t>Pesticid pydiflumetofen i eller på blade af rod- og knoldgrøntsager (ICS: 65.020, 65.100, 67.040, 67.080)</t>
  </si>
  <si>
    <t>Klimabeskyttelse; Miljøbeskyttelse (ICS-kode(r): 13.020); Luftkvalitet generelt (ICS-kode(r): 13.040.01)</t>
  </si>
  <si>
    <t>Mærkning til kæledyrsfoder; Dyrefoder (ICS-kode(r): 65.120)</t>
  </si>
  <si>
    <t>Fødevareteknologi (ICS-kode(r): 67)</t>
  </si>
  <si>
    <t xml:space="preserve">Spiselige grøntsager og visse rødder og knolde </t>
  </si>
  <si>
    <t>Spiselige grøntsager og visse rødder og knolde (HS-kode(r): 07.01 og 07.10)</t>
  </si>
  <si>
    <t>Sekundære celler og batterier 43.040.10 - Elektrisk og elektronisk udstyr</t>
  </si>
  <si>
    <t>Miljøbeskyttelse; 13.040.50 - Transportudstødningsemissioner; 43.020 - Vejkøretøjer generelt</t>
  </si>
  <si>
    <t>Belysning</t>
  </si>
  <si>
    <t>Animalske og vegetabilske fedtstoffer og olier</t>
  </si>
  <si>
    <t>Fødevarer, fødevaretilsætningsstoffer mv. i henhold til lov om fødevaresanitet (revision af standarder for landbrugskemikalierester)</t>
  </si>
  <si>
    <t>Transport ad vandvejen; 33.060.01 - Radiokommunikation generelt</t>
  </si>
  <si>
    <t>Palmeolie og fraktioner deraf, også raffinerede (undtagen kemisk modificerede)</t>
  </si>
  <si>
    <t>Kokos-"kopra-", palmekerne- eller babassuolie og fraktioner deraf, også raffinerede, men ikke kemisk modificerede</t>
  </si>
  <si>
    <t>Diverse husholdnings- og erhvervsudstyr</t>
  </si>
  <si>
    <t>Friske eller tørrede citroner "Citrus limon, Citrus limonum" og lime "Citrus aurantifolia, Citrus latifolia"</t>
  </si>
  <si>
    <t>Frisk eller tørret grapefrugt og pomeloer</t>
  </si>
  <si>
    <t>Citrusfrugter, friske eller tørrede</t>
  </si>
  <si>
    <t xml:space="preserve">Medicinsk udstyr </t>
  </si>
  <si>
    <t>Humanmedicinske lægemidler og forsøgslægemidler til human brug</t>
  </si>
  <si>
    <t>Motorkøretøjer; 43.020 – Vejkøretøjer generelt</t>
  </si>
  <si>
    <t>Tekstiler – Polypropylen (PP)/Højdensitetspolyethylen (HDPE) Laminerede vævede sække til postsortering, opbevaring, transport og distribution (IS 17399:2020)</t>
  </si>
  <si>
    <t>Vandfri ammoniak</t>
  </si>
  <si>
    <t>Oxiran "ethylenoxid"</t>
  </si>
  <si>
    <t>Urinstof, også i vandig opløsning (undtagen tabletter eller lignende eller i pakninger med en bruttovægt på &lt;= 10 kg)</t>
  </si>
  <si>
    <t>Tekstil</t>
  </si>
  <si>
    <t>Insekticider, i form eller emballage til detailsalg eller som præparater eller genstande (undtagen varer henhørende under pos. 3808.52 til 3808.69)</t>
  </si>
  <si>
    <t>Byg</t>
  </si>
  <si>
    <t>Isocyanater</t>
  </si>
  <si>
    <t>Macadamianødder</t>
  </si>
  <si>
    <t>Dieselmotorer — NOx-reduktionsmiddel AUS 32 IS17042(Del-1): 2020/ISO 22241-1:2019</t>
  </si>
  <si>
    <t>Kalcineret aluminiumoxid (HS-KODE – 28182010)</t>
  </si>
  <si>
    <t>Tekstiler - Polypropylen (PP) vævet, lamineret, blokbundsventilsække til emballering af 50 kg cement (IS 16709:2017)</t>
  </si>
  <si>
    <t>Tekstiler - Højdensitetspolyethylen (HDPE)/ Polypropylen (PP) vævede sække til emballering af 50 kg cement (IS 11652:2017)</t>
  </si>
  <si>
    <t>Frisk appelsin (Citrus sinensis) til indtagelse</t>
  </si>
  <si>
    <t>Præparater af den art, der anvendes til dyrefoder (HS-kode(r): 2309)</t>
  </si>
  <si>
    <t>Grøntsager, frugt, animalske produkter og andre fødevarer</t>
  </si>
  <si>
    <t>Præparater til brug på håret (undtagen shampoo, præparater til permanent bølgening eller glatning og hårlakker) (HS-kode(r): 330590); Kosmetik. Toiletartikler (ICS-kode(r): 71.100.70); Hårfarve</t>
  </si>
  <si>
    <t>Barberpræparater, inkl. præ-barbering og aftershave-produkter (HS-kode(r): 330710); Kosmetik. Toiletartikler (ICS-kode(r): 71.100.70); Barbercremer</t>
  </si>
  <si>
    <t>Animalske produkter</t>
  </si>
  <si>
    <t>Biocidholdige produkter</t>
  </si>
  <si>
    <t>Importerede og indenlandsk producerede fødevarer med "ingen tilsat sukker" eller "usødet" frivillige anprisninger om næringsindhold.</t>
  </si>
  <si>
    <t>Korn, fødevarer af animalsk oprindelse (HS-koder: 0201, 0202, 0203, 0204, 0206, 0206, 0, 0, 0, 0, 0, 0, 0, 0, 2 0210) og visse produkter af vegetabilsk oprindelse, herunder frugt og grøntsager</t>
  </si>
  <si>
    <t>Captafol </t>
  </si>
  <si>
    <t xml:space="preserve">Natriumcyanid </t>
  </si>
  <si>
    <t>Kosmetik. Toiletartikler (ICS-kode(r): 71.100.70), Hårfjerner</t>
  </si>
  <si>
    <t>Kemiske forbrugerprodukter og biocidsikkerhedskontrol</t>
  </si>
  <si>
    <t>Blåbærplanter i substrat (Vaccinium corymbosum</t>
  </si>
  <si>
    <t>Polerede riskorn (Oryza sativa)</t>
  </si>
  <si>
    <t>Plantesundhedskrav</t>
  </si>
  <si>
    <t>Fødevareforordninger</t>
  </si>
  <si>
    <t>Forbrugerinformation, mærkning (TBT); Forebyggelse af vildledende praksis og forbrugerbeskyttelse (TBT); Kvalitetskrav (TBT); Reduktion af handelsbarrierer og facilitering af handel (TBT); Omkostningsbesparelse og produktivitetsforbedring (TBT)</t>
  </si>
  <si>
    <t xml:space="preserve">Beskyt mennesker mod dyr/plante skadedyr eller sygdom (SPS); Dyresundhed (SPS); Fødevaresikkerhed </t>
  </si>
  <si>
    <t>Fødevaresikkerhed ; Dyresundhed (SPS); Beskyt mennesker mod dyr/plante skadedyr eller sygdom (SPS)</t>
  </si>
  <si>
    <t>Fødevaresikkerhed ; Dyresundhed (SPS); Plantebeskyttelse (SPS); Beskyt mennesker mod dyr/plante skadedyr eller sygdom (SPS); Beskyt territorium fr</t>
  </si>
  <si>
    <t xml:space="preserve">Dyresundhed </t>
  </si>
  <si>
    <t>Aktive stoffer i veterinærlægemidler</t>
  </si>
  <si>
    <t>Sesamumfrø og andre mindre afgrøder (HS-kode: 1207.40)</t>
  </si>
  <si>
    <t>ANDRE KØRETØJER END RULLENDE MATERIEL JERNBANE ELLER SPORVEJE SAMT DELE OG TILBEHØR HERAF (HS-kode(r): 87); Miljø. Sundhedsbeskyttelse. Sikkerhed (ICS-kode(r): 13)</t>
  </si>
  <si>
    <t>Halal-produkter –– Del tre: Generelle krav til halal-akkrediteringsorganer, der akkrediterer halal-certificeringsorganer (ICS: 67.050)</t>
  </si>
  <si>
    <t>Kaffebønne, sukkerrør og melasse af sukkerrør</t>
  </si>
  <si>
    <t>Lægemidler</t>
  </si>
  <si>
    <t>Følgende kemiske stoffer Perfluor (hexan-1-sulfonsyre) (PFHxS), dets isomerer eller disse salte Følgende produkter, hvori PFHxS, dets isomerer eller disse salte anvendes1. Vandafvisende tekstiler og olieafvisende tekstiler2. Ætsemidler, der anvendes til metalforarbejdning3. Ætsemidler, der anvendes til fremstilling af halvledere4. Overfladebehandlingsmidler til plettering eller sådanne præparattilsætningsstoffer5. Antirefleksmidler, der anvendes i halvlederfremstilling6. Modstår til halvleder7. Vandafvisende, olieafvisende og stofbeskyttelsesmidler8. Ildslukkere, ildslukningsmidler og ildslukningsskum9. Vandafvisende tøj og olieafvisende tøj10. Vandafvisende gulvbelægninger og olieafvisende gulvbelægninger</t>
  </si>
  <si>
    <t>Stoffer med sandsynlig effekt på centralnervesystemet</t>
  </si>
  <si>
    <t xml:space="preserve">Beskyttelse af menneskers sundhed eller sikkerhed </t>
  </si>
  <si>
    <t>Beskyttelse af menneskers sundhed eller sikkerhed</t>
  </si>
  <si>
    <t xml:space="preserve">Radioudstyr </t>
  </si>
  <si>
    <t>Beskyttelse af miljøet (TBT); Beskyttelse af menneskers sundhed eller sikkerhed</t>
  </si>
  <si>
    <t>Kvalitetskrav (TBT); Beskyttelse af menneskers sundhed eller sikkerhed</t>
  </si>
  <si>
    <t xml:space="preserve">Dyresundhed (SPS); Plantebeskyttelse </t>
  </si>
  <si>
    <t>Beskyttelse af dyre- eller planteliv eller sundhed (TBT); Beskyttelse af menneskers sundhed eller sikkerhed; Forebyggelse af vildledende praksis og forbrugerbeskyttelse (TBT); Forbrugerinformation, mærkning (TBT); Beskyttelse af miljøet (TBT); Kvalitetskrav (TBT); Harmonisering (TBT); Reduktion af handelsbarrierer og facilitering af handel (TBT); Omkostningsbesparelse og produktivitetsforbedring (TBT)</t>
  </si>
  <si>
    <t>Beskyttelse af menneskers sundhed eller sikkerhed; Forebyggelse af vildledende praksis og forbrugerbeskyttelse (TBT)</t>
  </si>
  <si>
    <t>Beskyttelse af menneskers sundhed eller sikkerhed; Forebyggelse af vildledende praksis og forbrugerbeskyttelse (TBT); Beskyttelse af miljøet (TBT)</t>
  </si>
  <si>
    <t>Beskyttelse af miljøet (TBT); Beskyttelse af menneskers sundhed eller sikkerhed; Forebyggelse af vildledende praksis og forbrugerbeskyttelse (TBT)</t>
  </si>
  <si>
    <t>Beskyttelse af miljøet; Beskyttelse af menneskers sundhed eller sikkerhed; Forebyggelse af vildledende praksis og forbrugerbeskyttelse (TBT); Forbrugerinformation, mærkning (TBT); Kvalitetskrav (TBT); Harmonisering (TBT); Reduktion af handelsbarrierer og facilitering af handel (TBT)</t>
  </si>
  <si>
    <t>Forbrugerinformation, mærkning (TBT); Beskyttelse af miljøet (TBT); Beskyttelse af menneskers sundhed eller sikkerhed</t>
  </si>
  <si>
    <t>Forebyggelse af vildledende praksis og forbrugerbeskyttelse (TBT); Beskyttelse af miljøet (TBT); Kvalitetskrav (TBT); Forbrugerinformation, mærkning (TBT); Beskyttelse af menneskers sundhed eller sikkerhed</t>
  </si>
  <si>
    <t>Forebyggelse af vildledende praksis og forbrugerbeskyttelse (TBT); Forbrugerinformation, mærkning (TBT); Beskyttelse af menneskers sundhed eller sikkerhed</t>
  </si>
  <si>
    <t>Forebyggelse af vildledende praksis og forbrugerbeskyttelse (TBT); Kvalitetskrav (TBT); Harmonisering (TBT); Forbrugerinformation, mærkning (TBT); Beskyttelse af menneskers sundhed eller sikkerhed</t>
  </si>
  <si>
    <t>Forebyggelse af vildledende praksis og forbrugerbeskyttelse; Forbrugerinformation, mærkning (TBT); Beskyttelse af menneskers sundhed eller sikkerhed</t>
  </si>
  <si>
    <t>Nationale sikkerhedskrav (TBT); Forebyggelse af vildledende praksis og forbrugerbeskyttelse (TBT); Beskyttelse af menneskers sundhed eller sikkerhed</t>
  </si>
  <si>
    <t>Omkostningsbesparelse og produktivitetsforbedring (TBT); Reduktion af handelsbarrierer og facilitering af handel (TBT); Harmonisering (TBT); Kvalitetskrav (TBT); Beskyttelse af miljøet (TBT); Forbrugerinformation, mærkning (TBT); Forebyggelse af vildledende praksis og forbrugerbeskyttelse (TBT); Beskyttelse af menneskers sundhed eller sikkerhed; Beskyttelse af dyre- eller planteliv eller sundhed (TBT)</t>
  </si>
  <si>
    <t>Beskyttelse af menneskers sundhed eller sikkerhed; Andet</t>
  </si>
  <si>
    <t>Beskyttelse af menneskers sundhed eller sikkerhed; Beskyttelse af miljøet</t>
  </si>
  <si>
    <t>Beskyttelse af menneskers sundhed eller sikkerhed; Beskyttelse af miljøet; Forebyggelse af vildledende praksis og forbrugerbeskyttelse (TBT)</t>
  </si>
  <si>
    <t>Beskyttelse af menneskers sundhed eller sikkerhed; Beskyttelse af miljøet; Forebyggelse af vildledende praksis og forbrugerbeskyttelse (TBT); Kvalitetskrav (TBT)</t>
  </si>
  <si>
    <t>Forebyggelse af vildledende praksis og forbrugerbeskyttelse (TBT); Beskyttelse af menneskers sundhed eller sikkerhed; Beskyttelse af miljøet</t>
  </si>
  <si>
    <t>Reduktion af handelsbarrierer og facilitering af handel (TBT); Harmonisering (TBT); Kvalitetskrav (TBT); Forbrugerinformation, mærkning (TBT); Forebyggelse af vildledende praksis og forbrugerbeskyttelse (TBT); Beskyttelse af menneskers sundhed eller sikkerhed; Beskyttelse af miljøet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</si>
</sst>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3"/>
  <sheetViews>
    <sheetView tabSelected="1" workbookViewId="0">
      <pane ySplit="1" topLeftCell="A245" activePane="bottomLeft" state="frozen"/>
      <selection pane="bottomLeft" activeCell="A85" sqref="A85:A86"/>
    </sheetView>
  </sheetViews>
  <sheetFormatPr defaultRowHeight="65.099999999999994" customHeight="1"/>
  <cols>
    <col min="1" max="1" width="107.7109375" style="6" customWidth="1"/>
    <col min="2" max="2" width="20" style="4" customWidth="1"/>
    <col min="3" max="3" width="60" style="2" customWidth="1"/>
    <col min="4" max="4" width="30" customWidth="1"/>
    <col min="5" max="7" width="100" style="2" customWidth="1"/>
    <col min="8" max="8" width="40" customWidth="1"/>
    <col min="9" max="12" width="100" customWidth="1"/>
    <col min="13" max="13" width="30" style="4" customWidth="1"/>
    <col min="14" max="18" width="100" customWidth="1"/>
  </cols>
  <sheetData>
    <row r="1" spans="1:18" ht="65.099999999999994" customHeight="1">
      <c r="A1" s="9" t="s">
        <v>1016</v>
      </c>
      <c r="B1" s="5" t="s">
        <v>1</v>
      </c>
      <c r="C1" s="3" t="s">
        <v>2</v>
      </c>
      <c r="D1" s="1" t="s">
        <v>0</v>
      </c>
      <c r="E1" s="3" t="s">
        <v>3</v>
      </c>
      <c r="F1" s="3" t="s">
        <v>4</v>
      </c>
      <c r="G1" s="3" t="s">
        <v>5</v>
      </c>
      <c r="H1" s="1" t="s">
        <v>6</v>
      </c>
      <c r="I1" s="1" t="s">
        <v>7</v>
      </c>
      <c r="J1" s="1" t="s">
        <v>8</v>
      </c>
      <c r="K1" s="1" t="s">
        <v>9</v>
      </c>
      <c r="L1" s="1" t="s">
        <v>10</v>
      </c>
      <c r="M1" s="5" t="s">
        <v>11</v>
      </c>
      <c r="N1" s="1" t="s">
        <v>12</v>
      </c>
      <c r="O1" s="1" t="s">
        <v>13</v>
      </c>
      <c r="P1" s="1" t="s">
        <v>14</v>
      </c>
      <c r="Q1" s="1" t="s">
        <v>15</v>
      </c>
      <c r="R1" s="1" t="s">
        <v>16</v>
      </c>
    </row>
    <row r="2" spans="1:18" ht="65.099999999999994" customHeight="1">
      <c r="A2" s="6" t="s">
        <v>1119</v>
      </c>
      <c r="B2" s="7">
        <v>45174</v>
      </c>
      <c r="C2" s="8" t="str">
        <f>HYPERLINK("https://epingalert.org/en/Search?viewData= G/SPS/N/UKR/207"," G/SPS/N/UKR/207")</f>
        <v xml:space="preserve"> G/SPS/N/UKR/207</v>
      </c>
      <c r="D2" s="6" t="s">
        <v>235</v>
      </c>
      <c r="E2" s="8" t="s">
        <v>978</v>
      </c>
      <c r="F2" s="8" t="s">
        <v>979</v>
      </c>
      <c r="G2" s="8" t="s">
        <v>980</v>
      </c>
      <c r="H2" s="6" t="s">
        <v>39</v>
      </c>
      <c r="I2" s="6" t="s">
        <v>39</v>
      </c>
      <c r="J2" s="6" t="s">
        <v>240</v>
      </c>
      <c r="K2" s="6" t="s">
        <v>454</v>
      </c>
      <c r="L2" s="6" t="s">
        <v>39</v>
      </c>
      <c r="M2" s="7">
        <v>45234</v>
      </c>
      <c r="N2" s="6" t="s">
        <v>25</v>
      </c>
      <c r="O2" s="8" t="s">
        <v>981</v>
      </c>
      <c r="P2" s="6" t="str">
        <f>HYPERLINK("https://docs.wto.org/imrd/directdoc.asp?DDFDocuments/t/G/SPS/NUKR207.DOCX", "https://docs.wto.org/imrd/directdoc.asp?DDFDocuments/t/G/SPS/NUKR207.DOCX")</f>
        <v>https://docs.wto.org/imrd/directdoc.asp?DDFDocuments/t/G/SPS/NUKR207.DOCX</v>
      </c>
      <c r="Q2" s="6" t="str">
        <f>HYPERLINK("https://docs.wto.org/imrd/directdoc.asp?DDFDocuments/u/G/SPS/NUKR207.DOCX", "https://docs.wto.org/imrd/directdoc.asp?DDFDocuments/u/G/SPS/NUKR207.DOCX")</f>
        <v>https://docs.wto.org/imrd/directdoc.asp?DDFDocuments/u/G/SPS/NUKR207.DOCX</v>
      </c>
      <c r="R2" s="6" t="str">
        <f>HYPERLINK("https://docs.wto.org/imrd/directdoc.asp?DDFDocuments/v/G/SPS/NUKR207.DOCX", "https://docs.wto.org/imrd/directdoc.asp?DDFDocuments/v/G/SPS/NUKR207.DOCX")</f>
        <v>https://docs.wto.org/imrd/directdoc.asp?DDFDocuments/v/G/SPS/NUKR207.DOCX</v>
      </c>
    </row>
    <row r="3" spans="1:18" ht="65.099999999999994" customHeight="1">
      <c r="A3" s="6" t="s">
        <v>1046</v>
      </c>
      <c r="B3" s="7">
        <v>45190</v>
      </c>
      <c r="C3" s="8" t="str">
        <f>HYPERLINK("https://epingalert.org/en/Search?viewData= G/TBT/N/RUS/149"," G/TBT/N/RUS/149")</f>
        <v xml:space="preserve"> G/TBT/N/RUS/149</v>
      </c>
      <c r="D3" s="6" t="s">
        <v>376</v>
      </c>
      <c r="E3" s="8" t="s">
        <v>377</v>
      </c>
      <c r="F3" s="8" t="s">
        <v>378</v>
      </c>
      <c r="G3" s="8" t="s">
        <v>379</v>
      </c>
      <c r="H3" s="6" t="s">
        <v>39</v>
      </c>
      <c r="I3" s="6" t="s">
        <v>380</v>
      </c>
      <c r="J3" s="6" t="s">
        <v>163</v>
      </c>
      <c r="K3" s="6" t="s">
        <v>345</v>
      </c>
      <c r="L3" s="6"/>
      <c r="M3" s="7">
        <v>45219</v>
      </c>
      <c r="N3" s="6" t="s">
        <v>25</v>
      </c>
      <c r="O3" s="6"/>
      <c r="P3" s="6" t="str">
        <f>HYPERLINK("https://docs.wto.org/imrd/directdoc.asp?DDFDocuments/t/G/TBTN23/RUS149.DOCX", "https://docs.wto.org/imrd/directdoc.asp?DDFDocuments/t/G/TBTN23/RUS149.DOCX")</f>
        <v>https://docs.wto.org/imrd/directdoc.asp?DDFDocuments/t/G/TBTN23/RUS149.DOCX</v>
      </c>
      <c r="Q3" s="6"/>
      <c r="R3" s="6"/>
    </row>
    <row r="4" spans="1:18" ht="65.099999999999994" customHeight="1">
      <c r="A4" s="6" t="s">
        <v>1121</v>
      </c>
      <c r="B4" s="7">
        <v>45174</v>
      </c>
      <c r="C4" s="8" t="str">
        <f>HYPERLINK("https://epingalert.org/en/Search?viewData= G/TBT/N/TJK/24"," G/TBT/N/TJK/24")</f>
        <v xml:space="preserve"> G/TBT/N/TJK/24</v>
      </c>
      <c r="D4" s="6" t="s">
        <v>985</v>
      </c>
      <c r="E4" s="8" t="s">
        <v>986</v>
      </c>
      <c r="F4" s="8" t="s">
        <v>987</v>
      </c>
      <c r="G4" s="8" t="s">
        <v>988</v>
      </c>
      <c r="H4" s="6" t="s">
        <v>74</v>
      </c>
      <c r="I4" s="6" t="s">
        <v>119</v>
      </c>
      <c r="J4" s="6" t="s">
        <v>120</v>
      </c>
      <c r="K4" s="6" t="s">
        <v>39</v>
      </c>
      <c r="L4" s="6"/>
      <c r="M4" s="7">
        <v>45234</v>
      </c>
      <c r="N4" s="6" t="s">
        <v>25</v>
      </c>
      <c r="O4" s="8" t="s">
        <v>989</v>
      </c>
      <c r="P4" s="6" t="str">
        <f>HYPERLINK("https://docs.wto.org/imrd/directdoc.asp?DDFDocuments/t/G/TBTN23/TJK24.DOCX", "https://docs.wto.org/imrd/directdoc.asp?DDFDocuments/t/G/TBTN23/TJK24.DOCX")</f>
        <v>https://docs.wto.org/imrd/directdoc.asp?DDFDocuments/t/G/TBTN23/TJK24.DOCX</v>
      </c>
      <c r="Q4" s="6"/>
      <c r="R4" s="6"/>
    </row>
    <row r="5" spans="1:18" ht="65.099999999999994" customHeight="1">
      <c r="A5" s="6" t="s">
        <v>1072</v>
      </c>
      <c r="B5" s="7">
        <v>45184</v>
      </c>
      <c r="C5" s="8" t="str">
        <f>HYPERLINK("https://epingalert.org/en/Search?viewData= G/TBT/N/BDI/405, G/TBT/N/KEN/1500, G/TBT/N/RWA/929, G/TBT/N/TZA/1033, G/TBT/N/UGA/1840"," G/TBT/N/BDI/405, G/TBT/N/KEN/1500, G/TBT/N/RWA/929, G/TBT/N/TZA/1033, G/TBT/N/UGA/1840")</f>
        <v xml:space="preserve"> G/TBT/N/BDI/405, G/TBT/N/KEN/1500, G/TBT/N/RWA/929, G/TBT/N/TZA/1033, G/TBT/N/UGA/1840</v>
      </c>
      <c r="D5" s="6" t="s">
        <v>60</v>
      </c>
      <c r="E5" s="8" t="s">
        <v>552</v>
      </c>
      <c r="F5" s="8" t="s">
        <v>553</v>
      </c>
      <c r="G5" s="8" t="s">
        <v>554</v>
      </c>
      <c r="H5" s="6" t="s">
        <v>555</v>
      </c>
      <c r="I5" s="6" t="s">
        <v>479</v>
      </c>
      <c r="J5" s="6" t="s">
        <v>30</v>
      </c>
      <c r="K5" s="6" t="s">
        <v>24</v>
      </c>
      <c r="L5" s="6"/>
      <c r="M5" s="7">
        <v>45244</v>
      </c>
      <c r="N5" s="6" t="s">
        <v>25</v>
      </c>
      <c r="O5" s="8" t="s">
        <v>556</v>
      </c>
      <c r="P5" s="6" t="str">
        <f>HYPERLINK("https://docs.wto.org/imrd/directdoc.asp?DDFDocuments/t/G/TBTN23/BDI405.DOCX", "https://docs.wto.org/imrd/directdoc.asp?DDFDocuments/t/G/TBTN23/BDI405.DOCX")</f>
        <v>https://docs.wto.org/imrd/directdoc.asp?DDFDocuments/t/G/TBTN23/BDI405.DOCX</v>
      </c>
      <c r="Q5" s="6"/>
      <c r="R5" s="6"/>
    </row>
    <row r="6" spans="1:18" ht="65.099999999999994" customHeight="1">
      <c r="A6" s="6" t="s">
        <v>1072</v>
      </c>
      <c r="B6" s="7">
        <v>45184</v>
      </c>
      <c r="C6" s="8" t="str">
        <f>HYPERLINK("https://epingalert.org/en/Search?viewData= G/TBT/N/BDI/406, G/TBT/N/KEN/1501, G/TBT/N/RWA/930, G/TBT/N/TZA/1034, G/TBT/N/UGA/1841"," G/TBT/N/BDI/406, G/TBT/N/KEN/1501, G/TBT/N/RWA/930, G/TBT/N/TZA/1034, G/TBT/N/UGA/1841")</f>
        <v xml:space="preserve"> G/TBT/N/BDI/406, G/TBT/N/KEN/1501, G/TBT/N/RWA/930, G/TBT/N/TZA/1034, G/TBT/N/UGA/1841</v>
      </c>
      <c r="D6" s="6" t="s">
        <v>89</v>
      </c>
      <c r="E6" s="8" t="s">
        <v>557</v>
      </c>
      <c r="F6" s="8" t="s">
        <v>558</v>
      </c>
      <c r="G6" s="8" t="s">
        <v>559</v>
      </c>
      <c r="H6" s="6" t="s">
        <v>560</v>
      </c>
      <c r="I6" s="6" t="s">
        <v>479</v>
      </c>
      <c r="J6" s="6" t="s">
        <v>561</v>
      </c>
      <c r="K6" s="6" t="s">
        <v>24</v>
      </c>
      <c r="L6" s="6"/>
      <c r="M6" s="7">
        <v>45244</v>
      </c>
      <c r="N6" s="6" t="s">
        <v>25</v>
      </c>
      <c r="O6" s="8" t="s">
        <v>562</v>
      </c>
      <c r="P6" s="6" t="str">
        <f>HYPERLINK("https://docs.wto.org/imrd/directdoc.asp?DDFDocuments/t/G/TBTN23/BDI406.DOCX", "https://docs.wto.org/imrd/directdoc.asp?DDFDocuments/t/G/TBTN23/BDI406.DOCX")</f>
        <v>https://docs.wto.org/imrd/directdoc.asp?DDFDocuments/t/G/TBTN23/BDI406.DOCX</v>
      </c>
      <c r="Q6" s="6"/>
      <c r="R6" s="6"/>
    </row>
    <row r="7" spans="1:18" ht="65.099999999999994" customHeight="1">
      <c r="A7" s="6" t="s">
        <v>1072</v>
      </c>
      <c r="B7" s="7">
        <v>45184</v>
      </c>
      <c r="C7" s="8" t="str">
        <f>HYPERLINK("https://epingalert.org/en/Search?viewData= G/SPS/N/BDI/71, G/SPS/N/KEN/229, G/SPS/N/RWA/64, G/SPS/N/TZA/301, G/SPS/N/UGA/277"," G/SPS/N/BDI/71, G/SPS/N/KEN/229, G/SPS/N/RWA/64, G/SPS/N/TZA/301, G/SPS/N/UGA/277")</f>
        <v xml:space="preserve"> G/SPS/N/BDI/71, G/SPS/N/KEN/229, G/SPS/N/RWA/64, G/SPS/N/TZA/301, G/SPS/N/UGA/277</v>
      </c>
      <c r="D7" s="6" t="s">
        <v>60</v>
      </c>
      <c r="E7" s="8" t="s">
        <v>557</v>
      </c>
      <c r="F7" s="8" t="s">
        <v>558</v>
      </c>
      <c r="G7" s="8" t="s">
        <v>559</v>
      </c>
      <c r="H7" s="6" t="s">
        <v>560</v>
      </c>
      <c r="I7" s="6" t="s">
        <v>479</v>
      </c>
      <c r="J7" s="6" t="s">
        <v>66</v>
      </c>
      <c r="K7" s="6" t="s">
        <v>246</v>
      </c>
      <c r="L7" s="6" t="s">
        <v>39</v>
      </c>
      <c r="M7" s="7">
        <v>45244</v>
      </c>
      <c r="N7" s="6" t="s">
        <v>25</v>
      </c>
      <c r="O7" s="8" t="s">
        <v>563</v>
      </c>
      <c r="P7" s="6" t="str">
        <f>HYPERLINK("https://docs.wto.org/imrd/directdoc.asp?DDFDocuments/t/G/SPS/NBDI71.DOCX", "https://docs.wto.org/imrd/directdoc.asp?DDFDocuments/t/G/SPS/NBDI71.DOCX")</f>
        <v>https://docs.wto.org/imrd/directdoc.asp?DDFDocuments/t/G/SPS/NBDI71.DOCX</v>
      </c>
      <c r="Q7" s="6" t="str">
        <f>HYPERLINK("https://docs.wto.org/imrd/directdoc.asp?DDFDocuments/u/G/SPS/NBDI71.DOCX", "https://docs.wto.org/imrd/directdoc.asp?DDFDocuments/u/G/SPS/NBDI71.DOCX")</f>
        <v>https://docs.wto.org/imrd/directdoc.asp?DDFDocuments/u/G/SPS/NBDI71.DOCX</v>
      </c>
      <c r="R7" s="6" t="str">
        <f>HYPERLINK("https://docs.wto.org/imrd/directdoc.asp?DDFDocuments/v/G/SPS/NBDI71.DOCX", "https://docs.wto.org/imrd/directdoc.asp?DDFDocuments/v/G/SPS/NBDI71.DOCX")</f>
        <v>https://docs.wto.org/imrd/directdoc.asp?DDFDocuments/v/G/SPS/NBDI71.DOCX</v>
      </c>
    </row>
    <row r="8" spans="1:18" ht="65.099999999999994" customHeight="1">
      <c r="A8" s="6" t="s">
        <v>1072</v>
      </c>
      <c r="B8" s="7">
        <v>45184</v>
      </c>
      <c r="C8" s="8" t="str">
        <f>HYPERLINK("https://epingalert.org/en/Search?viewData= G/SPS/N/BDI/70, G/SPS/N/KEN/227, G/SPS/N/RWA/63, G/SPS/N/TZA/300, G/SPS/N/UGA/276"," G/SPS/N/BDI/70, G/SPS/N/KEN/227, G/SPS/N/RWA/63, G/SPS/N/TZA/300, G/SPS/N/UGA/276")</f>
        <v xml:space="preserve"> G/SPS/N/BDI/70, G/SPS/N/KEN/227, G/SPS/N/RWA/63, G/SPS/N/TZA/300, G/SPS/N/UGA/276</v>
      </c>
      <c r="D8" s="6" t="s">
        <v>89</v>
      </c>
      <c r="E8" s="8" t="s">
        <v>552</v>
      </c>
      <c r="F8" s="8" t="s">
        <v>553</v>
      </c>
      <c r="G8" s="8" t="s">
        <v>554</v>
      </c>
      <c r="H8" s="6" t="s">
        <v>555</v>
      </c>
      <c r="I8" s="6" t="s">
        <v>479</v>
      </c>
      <c r="J8" s="6" t="s">
        <v>66</v>
      </c>
      <c r="K8" s="6" t="s">
        <v>246</v>
      </c>
      <c r="L8" s="6" t="s">
        <v>39</v>
      </c>
      <c r="M8" s="7">
        <v>45244</v>
      </c>
      <c r="N8" s="6" t="s">
        <v>25</v>
      </c>
      <c r="O8" s="8" t="s">
        <v>564</v>
      </c>
      <c r="P8" s="6" t="str">
        <f>HYPERLINK("https://docs.wto.org/imrd/directdoc.asp?DDFDocuments/t/G/SPS/NBDI70.DOCX", "https://docs.wto.org/imrd/directdoc.asp?DDFDocuments/t/G/SPS/NBDI70.DOCX")</f>
        <v>https://docs.wto.org/imrd/directdoc.asp?DDFDocuments/t/G/SPS/NBDI70.DOCX</v>
      </c>
      <c r="Q8" s="6" t="str">
        <f>HYPERLINK("https://docs.wto.org/imrd/directdoc.asp?DDFDocuments/u/G/SPS/NBDI70.DOCX", "https://docs.wto.org/imrd/directdoc.asp?DDFDocuments/u/G/SPS/NBDI70.DOCX")</f>
        <v>https://docs.wto.org/imrd/directdoc.asp?DDFDocuments/u/G/SPS/NBDI70.DOCX</v>
      </c>
      <c r="R8" s="6" t="str">
        <f>HYPERLINK("https://docs.wto.org/imrd/directdoc.asp?DDFDocuments/v/G/SPS/NBDI70.DOCX", "https://docs.wto.org/imrd/directdoc.asp?DDFDocuments/v/G/SPS/NBDI70.DOCX")</f>
        <v>https://docs.wto.org/imrd/directdoc.asp?DDFDocuments/v/G/SPS/NBDI70.DOCX</v>
      </c>
    </row>
    <row r="9" spans="1:18" ht="65.099999999999994" customHeight="1">
      <c r="A9" s="6" t="s">
        <v>1072</v>
      </c>
      <c r="B9" s="7">
        <v>45184</v>
      </c>
      <c r="C9" s="8" t="str">
        <f>HYPERLINK("https://epingalert.org/en/Search?viewData= G/TBT/N/BDI/403, G/TBT/N/KEN/1498, G/TBT/N/RWA/927, G/TBT/N/TZA/1031, G/TBT/N/UGA/1838"," G/TBT/N/BDI/403, G/TBT/N/KEN/1498, G/TBT/N/RWA/927, G/TBT/N/TZA/1031, G/TBT/N/UGA/1838")</f>
        <v xml:space="preserve"> G/TBT/N/BDI/403, G/TBT/N/KEN/1498, G/TBT/N/RWA/927, G/TBT/N/TZA/1031, G/TBT/N/UGA/1838</v>
      </c>
      <c r="D9" s="6" t="s">
        <v>27</v>
      </c>
      <c r="E9" s="8" t="s">
        <v>476</v>
      </c>
      <c r="F9" s="8" t="s">
        <v>477</v>
      </c>
      <c r="G9" s="8" t="s">
        <v>565</v>
      </c>
      <c r="H9" s="6" t="s">
        <v>126</v>
      </c>
      <c r="I9" s="6" t="s">
        <v>479</v>
      </c>
      <c r="J9" s="6" t="s">
        <v>30</v>
      </c>
      <c r="K9" s="6" t="s">
        <v>24</v>
      </c>
      <c r="L9" s="6"/>
      <c r="M9" s="7">
        <v>45244</v>
      </c>
      <c r="N9" s="6" t="s">
        <v>25</v>
      </c>
      <c r="O9" s="8" t="s">
        <v>566</v>
      </c>
      <c r="P9" s="6" t="str">
        <f>HYPERLINK("https://docs.wto.org/imrd/directdoc.asp?DDFDocuments/t/G/TBTN23/BDI403.DOCX", "https://docs.wto.org/imrd/directdoc.asp?DDFDocuments/t/G/TBTN23/BDI403.DOCX")</f>
        <v>https://docs.wto.org/imrd/directdoc.asp?DDFDocuments/t/G/TBTN23/BDI403.DOCX</v>
      </c>
      <c r="Q9" s="6"/>
      <c r="R9" s="6"/>
    </row>
    <row r="10" spans="1:18" ht="65.099999999999994" customHeight="1">
      <c r="A10" s="6" t="s">
        <v>1072</v>
      </c>
      <c r="B10" s="7">
        <v>45184</v>
      </c>
      <c r="C10" s="8" t="str">
        <f>HYPERLINK("https://epingalert.org/en/Search?viewData= G/SPS/N/BDI/69, G/SPS/N/KEN/226, G/SPS/N/RWA/62, G/SPS/N/TZA/299, G/SPS/N/UGA/275"," G/SPS/N/BDI/69, G/SPS/N/KEN/226, G/SPS/N/RWA/62, G/SPS/N/TZA/299, G/SPS/N/UGA/275")</f>
        <v xml:space="preserve"> G/SPS/N/BDI/69, G/SPS/N/KEN/226, G/SPS/N/RWA/62, G/SPS/N/TZA/299, G/SPS/N/UGA/275</v>
      </c>
      <c r="D10" s="6" t="s">
        <v>17</v>
      </c>
      <c r="E10" s="8" t="s">
        <v>567</v>
      </c>
      <c r="F10" s="8" t="s">
        <v>568</v>
      </c>
      <c r="G10" s="8" t="s">
        <v>569</v>
      </c>
      <c r="H10" s="6" t="s">
        <v>570</v>
      </c>
      <c r="I10" s="6" t="s">
        <v>479</v>
      </c>
      <c r="J10" s="6" t="s">
        <v>66</v>
      </c>
      <c r="K10" s="6" t="s">
        <v>246</v>
      </c>
      <c r="L10" s="6" t="s">
        <v>39</v>
      </c>
      <c r="M10" s="7">
        <v>45244</v>
      </c>
      <c r="N10" s="6" t="s">
        <v>25</v>
      </c>
      <c r="O10" s="8" t="s">
        <v>571</v>
      </c>
      <c r="P10" s="6" t="str">
        <f>HYPERLINK("https://docs.wto.org/imrd/directdoc.asp?DDFDocuments/t/G/SPS/NBDI69.DOCX", "https://docs.wto.org/imrd/directdoc.asp?DDFDocuments/t/G/SPS/NBDI69.DOCX")</f>
        <v>https://docs.wto.org/imrd/directdoc.asp?DDFDocuments/t/G/SPS/NBDI69.DOCX</v>
      </c>
      <c r="Q10" s="6" t="str">
        <f>HYPERLINK("https://docs.wto.org/imrd/directdoc.asp?DDFDocuments/u/G/SPS/NBDI69.DOCX", "https://docs.wto.org/imrd/directdoc.asp?DDFDocuments/u/G/SPS/NBDI69.DOCX")</f>
        <v>https://docs.wto.org/imrd/directdoc.asp?DDFDocuments/u/G/SPS/NBDI69.DOCX</v>
      </c>
      <c r="R10" s="6" t="str">
        <f>HYPERLINK("https://docs.wto.org/imrd/directdoc.asp?DDFDocuments/v/G/SPS/NBDI69.DOCX", "https://docs.wto.org/imrd/directdoc.asp?DDFDocuments/v/G/SPS/NBDI69.DOCX")</f>
        <v>https://docs.wto.org/imrd/directdoc.asp?DDFDocuments/v/G/SPS/NBDI69.DOCX</v>
      </c>
    </row>
    <row r="11" spans="1:18" ht="65.099999999999994" customHeight="1">
      <c r="A11" s="6" t="s">
        <v>1072</v>
      </c>
      <c r="B11" s="7">
        <v>45184</v>
      </c>
      <c r="C11" s="8" t="str">
        <f>HYPERLINK("https://epingalert.org/en/Search?viewData= G/SPS/N/BDI/69, G/SPS/N/KEN/226, G/SPS/N/RWA/62, G/SPS/N/TZA/299, G/SPS/N/UGA/275"," G/SPS/N/BDI/69, G/SPS/N/KEN/226, G/SPS/N/RWA/62, G/SPS/N/TZA/299, G/SPS/N/UGA/275")</f>
        <v xml:space="preserve"> G/SPS/N/BDI/69, G/SPS/N/KEN/226, G/SPS/N/RWA/62, G/SPS/N/TZA/299, G/SPS/N/UGA/275</v>
      </c>
      <c r="D11" s="6" t="s">
        <v>89</v>
      </c>
      <c r="E11" s="8" t="s">
        <v>567</v>
      </c>
      <c r="F11" s="8" t="s">
        <v>568</v>
      </c>
      <c r="G11" s="8" t="s">
        <v>569</v>
      </c>
      <c r="H11" s="6" t="s">
        <v>570</v>
      </c>
      <c r="I11" s="6" t="s">
        <v>479</v>
      </c>
      <c r="J11" s="6" t="s">
        <v>66</v>
      </c>
      <c r="K11" s="6" t="s">
        <v>246</v>
      </c>
      <c r="L11" s="6" t="s">
        <v>39</v>
      </c>
      <c r="M11" s="7">
        <v>45244</v>
      </c>
      <c r="N11" s="6" t="s">
        <v>25</v>
      </c>
      <c r="O11" s="8" t="s">
        <v>571</v>
      </c>
      <c r="P11" s="6" t="str">
        <f>HYPERLINK("https://docs.wto.org/imrd/directdoc.asp?DDFDocuments/t/G/SPS/NBDI69.DOCX", "https://docs.wto.org/imrd/directdoc.asp?DDFDocuments/t/G/SPS/NBDI69.DOCX")</f>
        <v>https://docs.wto.org/imrd/directdoc.asp?DDFDocuments/t/G/SPS/NBDI69.DOCX</v>
      </c>
      <c r="Q11" s="6" t="str">
        <f>HYPERLINK("https://docs.wto.org/imrd/directdoc.asp?DDFDocuments/u/G/SPS/NBDI69.DOCX", "https://docs.wto.org/imrd/directdoc.asp?DDFDocuments/u/G/SPS/NBDI69.DOCX")</f>
        <v>https://docs.wto.org/imrd/directdoc.asp?DDFDocuments/u/G/SPS/NBDI69.DOCX</v>
      </c>
      <c r="R11" s="6" t="str">
        <f>HYPERLINK("https://docs.wto.org/imrd/directdoc.asp?DDFDocuments/v/G/SPS/NBDI69.DOCX", "https://docs.wto.org/imrd/directdoc.asp?DDFDocuments/v/G/SPS/NBDI69.DOCX")</f>
        <v>https://docs.wto.org/imrd/directdoc.asp?DDFDocuments/v/G/SPS/NBDI69.DOCX</v>
      </c>
    </row>
    <row r="12" spans="1:18" ht="65.099999999999994" customHeight="1">
      <c r="A12" s="6" t="s">
        <v>1072</v>
      </c>
      <c r="B12" s="7">
        <v>45184</v>
      </c>
      <c r="C12" s="8" t="str">
        <f>HYPERLINK("https://epingalert.org/en/Search?viewData= G/TBT/N/BDI/406, G/TBT/N/KEN/1501, G/TBT/N/RWA/930, G/TBT/N/TZA/1034, G/TBT/N/UGA/1841"," G/TBT/N/BDI/406, G/TBT/N/KEN/1501, G/TBT/N/RWA/930, G/TBT/N/TZA/1034, G/TBT/N/UGA/1841")</f>
        <v xml:space="preserve"> G/TBT/N/BDI/406, G/TBT/N/KEN/1501, G/TBT/N/RWA/930, G/TBT/N/TZA/1034, G/TBT/N/UGA/1841</v>
      </c>
      <c r="D12" s="6" t="s">
        <v>17</v>
      </c>
      <c r="E12" s="8" t="s">
        <v>557</v>
      </c>
      <c r="F12" s="8" t="s">
        <v>558</v>
      </c>
      <c r="G12" s="8" t="s">
        <v>559</v>
      </c>
      <c r="H12" s="6" t="s">
        <v>560</v>
      </c>
      <c r="I12" s="6" t="s">
        <v>479</v>
      </c>
      <c r="J12" s="6" t="s">
        <v>572</v>
      </c>
      <c r="K12" s="6" t="s">
        <v>24</v>
      </c>
      <c r="L12" s="6"/>
      <c r="M12" s="7">
        <v>45244</v>
      </c>
      <c r="N12" s="6" t="s">
        <v>25</v>
      </c>
      <c r="O12" s="8" t="s">
        <v>562</v>
      </c>
      <c r="P12" s="6" t="str">
        <f>HYPERLINK("https://docs.wto.org/imrd/directdoc.asp?DDFDocuments/t/G/TBTN23/BDI406.DOCX", "https://docs.wto.org/imrd/directdoc.asp?DDFDocuments/t/G/TBTN23/BDI406.DOCX")</f>
        <v>https://docs.wto.org/imrd/directdoc.asp?DDFDocuments/t/G/TBTN23/BDI406.DOCX</v>
      </c>
      <c r="Q12" s="6"/>
      <c r="R12" s="6"/>
    </row>
    <row r="13" spans="1:18" ht="65.099999999999994" customHeight="1">
      <c r="A13" s="6" t="s">
        <v>1072</v>
      </c>
      <c r="B13" s="7">
        <v>45184</v>
      </c>
      <c r="C13" s="8" t="str">
        <f>HYPERLINK("https://epingalert.org/en/Search?viewData= G/TBT/N/BDI/406, G/TBT/N/KEN/1501, G/TBT/N/RWA/930, G/TBT/N/TZA/1034, G/TBT/N/UGA/1841"," G/TBT/N/BDI/406, G/TBT/N/KEN/1501, G/TBT/N/RWA/930, G/TBT/N/TZA/1034, G/TBT/N/UGA/1841")</f>
        <v xml:space="preserve"> G/TBT/N/BDI/406, G/TBT/N/KEN/1501, G/TBT/N/RWA/930, G/TBT/N/TZA/1034, G/TBT/N/UGA/1841</v>
      </c>
      <c r="D13" s="6" t="s">
        <v>60</v>
      </c>
      <c r="E13" s="8" t="s">
        <v>557</v>
      </c>
      <c r="F13" s="8" t="s">
        <v>558</v>
      </c>
      <c r="G13" s="8" t="s">
        <v>559</v>
      </c>
      <c r="H13" s="6" t="s">
        <v>560</v>
      </c>
      <c r="I13" s="6" t="s">
        <v>479</v>
      </c>
      <c r="J13" s="6" t="s">
        <v>561</v>
      </c>
      <c r="K13" s="6" t="s">
        <v>24</v>
      </c>
      <c r="L13" s="6"/>
      <c r="M13" s="7">
        <v>45244</v>
      </c>
      <c r="N13" s="6" t="s">
        <v>25</v>
      </c>
      <c r="O13" s="8" t="s">
        <v>562</v>
      </c>
      <c r="P13" s="6" t="str">
        <f>HYPERLINK("https://docs.wto.org/imrd/directdoc.asp?DDFDocuments/t/G/TBTN23/BDI406.DOCX", "https://docs.wto.org/imrd/directdoc.asp?DDFDocuments/t/G/TBTN23/BDI406.DOCX")</f>
        <v>https://docs.wto.org/imrd/directdoc.asp?DDFDocuments/t/G/TBTN23/BDI406.DOCX</v>
      </c>
      <c r="Q13" s="6"/>
      <c r="R13" s="6"/>
    </row>
    <row r="14" spans="1:18" ht="65.099999999999994" customHeight="1">
      <c r="A14" s="6" t="s">
        <v>1072</v>
      </c>
      <c r="B14" s="7">
        <v>45184</v>
      </c>
      <c r="C14" s="8" t="str">
        <f>HYPERLINK("https://epingalert.org/en/Search?viewData= G/SPS/N/BDI/70, G/SPS/N/KEN/227, G/SPS/N/RWA/63, G/SPS/N/TZA/300, G/SPS/N/UGA/276"," G/SPS/N/BDI/70, G/SPS/N/KEN/227, G/SPS/N/RWA/63, G/SPS/N/TZA/300, G/SPS/N/UGA/276")</f>
        <v xml:space="preserve"> G/SPS/N/BDI/70, G/SPS/N/KEN/227, G/SPS/N/RWA/63, G/SPS/N/TZA/300, G/SPS/N/UGA/276</v>
      </c>
      <c r="D14" s="6" t="s">
        <v>17</v>
      </c>
      <c r="E14" s="8" t="s">
        <v>552</v>
      </c>
      <c r="F14" s="8" t="s">
        <v>553</v>
      </c>
      <c r="G14" s="8" t="s">
        <v>554</v>
      </c>
      <c r="H14" s="6" t="s">
        <v>555</v>
      </c>
      <c r="I14" s="6" t="s">
        <v>479</v>
      </c>
      <c r="J14" s="6" t="s">
        <v>66</v>
      </c>
      <c r="K14" s="6" t="s">
        <v>246</v>
      </c>
      <c r="L14" s="6" t="s">
        <v>39</v>
      </c>
      <c r="M14" s="7">
        <v>45244</v>
      </c>
      <c r="N14" s="6" t="s">
        <v>25</v>
      </c>
      <c r="O14" s="8" t="s">
        <v>564</v>
      </c>
      <c r="P14" s="6" t="str">
        <f>HYPERLINK("https://docs.wto.org/imrd/directdoc.asp?DDFDocuments/t/G/SPS/NBDI70.DOCX", "https://docs.wto.org/imrd/directdoc.asp?DDFDocuments/t/G/SPS/NBDI70.DOCX")</f>
        <v>https://docs.wto.org/imrd/directdoc.asp?DDFDocuments/t/G/SPS/NBDI70.DOCX</v>
      </c>
      <c r="Q14" s="6" t="str">
        <f>HYPERLINK("https://docs.wto.org/imrd/directdoc.asp?DDFDocuments/u/G/SPS/NBDI70.DOCX", "https://docs.wto.org/imrd/directdoc.asp?DDFDocuments/u/G/SPS/NBDI70.DOCX")</f>
        <v>https://docs.wto.org/imrd/directdoc.asp?DDFDocuments/u/G/SPS/NBDI70.DOCX</v>
      </c>
      <c r="R14" s="6" t="str">
        <f>HYPERLINK("https://docs.wto.org/imrd/directdoc.asp?DDFDocuments/v/G/SPS/NBDI70.DOCX", "https://docs.wto.org/imrd/directdoc.asp?DDFDocuments/v/G/SPS/NBDI70.DOCX")</f>
        <v>https://docs.wto.org/imrd/directdoc.asp?DDFDocuments/v/G/SPS/NBDI70.DOCX</v>
      </c>
    </row>
    <row r="15" spans="1:18" ht="65.099999999999994" customHeight="1">
      <c r="A15" s="6" t="s">
        <v>1072</v>
      </c>
      <c r="B15" s="7">
        <v>45184</v>
      </c>
      <c r="C15" s="8" t="str">
        <f>HYPERLINK("https://epingalert.org/en/Search?viewData= G/TBT/N/BDI/404, G/TBT/N/KEN/1499, G/TBT/N/RWA/928, G/TBT/N/TZA/1032, G/TBT/N/UGA/1839"," G/TBT/N/BDI/404, G/TBT/N/KEN/1499, G/TBT/N/RWA/928, G/TBT/N/TZA/1032, G/TBT/N/UGA/1839")</f>
        <v xml:space="preserve"> G/TBT/N/BDI/404, G/TBT/N/KEN/1499, G/TBT/N/RWA/928, G/TBT/N/TZA/1032, G/TBT/N/UGA/1839</v>
      </c>
      <c r="D15" s="6" t="s">
        <v>60</v>
      </c>
      <c r="E15" s="8" t="s">
        <v>578</v>
      </c>
      <c r="F15" s="8" t="s">
        <v>568</v>
      </c>
      <c r="G15" s="8" t="s">
        <v>579</v>
      </c>
      <c r="H15" s="6" t="s">
        <v>570</v>
      </c>
      <c r="I15" s="6" t="s">
        <v>479</v>
      </c>
      <c r="J15" s="6" t="s">
        <v>30</v>
      </c>
      <c r="K15" s="6" t="s">
        <v>24</v>
      </c>
      <c r="L15" s="6"/>
      <c r="M15" s="7">
        <v>45244</v>
      </c>
      <c r="N15" s="6" t="s">
        <v>25</v>
      </c>
      <c r="O15" s="8" t="s">
        <v>580</v>
      </c>
      <c r="P15" s="6" t="str">
        <f>HYPERLINK("https://docs.wto.org/imrd/directdoc.asp?DDFDocuments/t/G/TBTN23/BDI404.DOCX", "https://docs.wto.org/imrd/directdoc.asp?DDFDocuments/t/G/TBTN23/BDI404.DOCX")</f>
        <v>https://docs.wto.org/imrd/directdoc.asp?DDFDocuments/t/G/TBTN23/BDI404.DOCX</v>
      </c>
      <c r="Q15" s="6"/>
      <c r="R15" s="6"/>
    </row>
    <row r="16" spans="1:18" ht="65.099999999999994" customHeight="1">
      <c r="A16" s="6" t="s">
        <v>1072</v>
      </c>
      <c r="B16" s="7">
        <v>45184</v>
      </c>
      <c r="C16" s="8" t="str">
        <f>HYPERLINK("https://epingalert.org/en/Search?viewData= G/SPS/N/BDI/70, G/SPS/N/KEN/227, G/SPS/N/RWA/63, G/SPS/N/TZA/300, G/SPS/N/UGA/276"," G/SPS/N/BDI/70, G/SPS/N/KEN/227, G/SPS/N/RWA/63, G/SPS/N/TZA/300, G/SPS/N/UGA/276")</f>
        <v xml:space="preserve"> G/SPS/N/BDI/70, G/SPS/N/KEN/227, G/SPS/N/RWA/63, G/SPS/N/TZA/300, G/SPS/N/UGA/276</v>
      </c>
      <c r="D16" s="6" t="s">
        <v>60</v>
      </c>
      <c r="E16" s="8" t="s">
        <v>552</v>
      </c>
      <c r="F16" s="8" t="s">
        <v>553</v>
      </c>
      <c r="G16" s="8" t="s">
        <v>554</v>
      </c>
      <c r="H16" s="6" t="s">
        <v>555</v>
      </c>
      <c r="I16" s="6" t="s">
        <v>479</v>
      </c>
      <c r="J16" s="6" t="s">
        <v>66</v>
      </c>
      <c r="K16" s="6" t="s">
        <v>246</v>
      </c>
      <c r="L16" s="6" t="s">
        <v>39</v>
      </c>
      <c r="M16" s="7">
        <v>45244</v>
      </c>
      <c r="N16" s="6" t="s">
        <v>25</v>
      </c>
      <c r="O16" s="8" t="s">
        <v>564</v>
      </c>
      <c r="P16" s="6" t="str">
        <f>HYPERLINK("https://docs.wto.org/imrd/directdoc.asp?DDFDocuments/t/G/SPS/NBDI70.DOCX", "https://docs.wto.org/imrd/directdoc.asp?DDFDocuments/t/G/SPS/NBDI70.DOCX")</f>
        <v>https://docs.wto.org/imrd/directdoc.asp?DDFDocuments/t/G/SPS/NBDI70.DOCX</v>
      </c>
      <c r="Q16" s="6" t="str">
        <f>HYPERLINK("https://docs.wto.org/imrd/directdoc.asp?DDFDocuments/u/G/SPS/NBDI70.DOCX", "https://docs.wto.org/imrd/directdoc.asp?DDFDocuments/u/G/SPS/NBDI70.DOCX")</f>
        <v>https://docs.wto.org/imrd/directdoc.asp?DDFDocuments/u/G/SPS/NBDI70.DOCX</v>
      </c>
      <c r="R16" s="6" t="str">
        <f>HYPERLINK("https://docs.wto.org/imrd/directdoc.asp?DDFDocuments/v/G/SPS/NBDI70.DOCX", "https://docs.wto.org/imrd/directdoc.asp?DDFDocuments/v/G/SPS/NBDI70.DOCX")</f>
        <v>https://docs.wto.org/imrd/directdoc.asp?DDFDocuments/v/G/SPS/NBDI70.DOCX</v>
      </c>
    </row>
    <row r="17" spans="1:18" ht="65.099999999999994" customHeight="1">
      <c r="A17" s="6" t="s">
        <v>1072</v>
      </c>
      <c r="B17" s="7">
        <v>45184</v>
      </c>
      <c r="C17" s="8" t="str">
        <f>HYPERLINK("https://epingalert.org/en/Search?viewData= G/SPS/N/BDI/69, G/SPS/N/KEN/226, G/SPS/N/RWA/62, G/SPS/N/TZA/299, G/SPS/N/UGA/275"," G/SPS/N/BDI/69, G/SPS/N/KEN/226, G/SPS/N/RWA/62, G/SPS/N/TZA/299, G/SPS/N/UGA/275")</f>
        <v xml:space="preserve"> G/SPS/N/BDI/69, G/SPS/N/KEN/226, G/SPS/N/RWA/62, G/SPS/N/TZA/299, G/SPS/N/UGA/275</v>
      </c>
      <c r="D17" s="6" t="s">
        <v>27</v>
      </c>
      <c r="E17" s="8" t="s">
        <v>567</v>
      </c>
      <c r="F17" s="8" t="s">
        <v>568</v>
      </c>
      <c r="G17" s="8" t="s">
        <v>569</v>
      </c>
      <c r="H17" s="6" t="s">
        <v>570</v>
      </c>
      <c r="I17" s="6" t="s">
        <v>479</v>
      </c>
      <c r="J17" s="6" t="s">
        <v>66</v>
      </c>
      <c r="K17" s="6" t="s">
        <v>246</v>
      </c>
      <c r="L17" s="6" t="s">
        <v>39</v>
      </c>
      <c r="M17" s="7">
        <v>45244</v>
      </c>
      <c r="N17" s="6" t="s">
        <v>25</v>
      </c>
      <c r="O17" s="8" t="s">
        <v>571</v>
      </c>
      <c r="P17" s="6" t="str">
        <f>HYPERLINK("https://docs.wto.org/imrd/directdoc.asp?DDFDocuments/t/G/SPS/NBDI69.DOCX", "https://docs.wto.org/imrd/directdoc.asp?DDFDocuments/t/G/SPS/NBDI69.DOCX")</f>
        <v>https://docs.wto.org/imrd/directdoc.asp?DDFDocuments/t/G/SPS/NBDI69.DOCX</v>
      </c>
      <c r="Q17" s="6" t="str">
        <f>HYPERLINK("https://docs.wto.org/imrd/directdoc.asp?DDFDocuments/u/G/SPS/NBDI69.DOCX", "https://docs.wto.org/imrd/directdoc.asp?DDFDocuments/u/G/SPS/NBDI69.DOCX")</f>
        <v>https://docs.wto.org/imrd/directdoc.asp?DDFDocuments/u/G/SPS/NBDI69.DOCX</v>
      </c>
      <c r="R17" s="6" t="str">
        <f>HYPERLINK("https://docs.wto.org/imrd/directdoc.asp?DDFDocuments/v/G/SPS/NBDI69.DOCX", "https://docs.wto.org/imrd/directdoc.asp?DDFDocuments/v/G/SPS/NBDI69.DOCX")</f>
        <v>https://docs.wto.org/imrd/directdoc.asp?DDFDocuments/v/G/SPS/NBDI69.DOCX</v>
      </c>
    </row>
    <row r="18" spans="1:18" ht="65.099999999999994" customHeight="1">
      <c r="A18" s="6" t="s">
        <v>1072</v>
      </c>
      <c r="B18" s="7">
        <v>45184</v>
      </c>
      <c r="C18" s="8" t="str">
        <f>HYPERLINK("https://epingalert.org/en/Search?viewData= G/TBT/N/BDI/402, G/TBT/N/KEN/1497, G/TBT/N/RWA/926, G/TBT/N/TZA/1030, G/TBT/N/UGA/1837"," G/TBT/N/BDI/402, G/TBT/N/KEN/1497, G/TBT/N/RWA/926, G/TBT/N/TZA/1030, G/TBT/N/UGA/1837")</f>
        <v xml:space="preserve"> G/TBT/N/BDI/402, G/TBT/N/KEN/1497, G/TBT/N/RWA/926, G/TBT/N/TZA/1030, G/TBT/N/UGA/1837</v>
      </c>
      <c r="D18" s="6" t="s">
        <v>69</v>
      </c>
      <c r="E18" s="8" t="s">
        <v>581</v>
      </c>
      <c r="F18" s="8" t="s">
        <v>582</v>
      </c>
      <c r="G18" s="8" t="s">
        <v>583</v>
      </c>
      <c r="H18" s="6" t="s">
        <v>584</v>
      </c>
      <c r="I18" s="6" t="s">
        <v>479</v>
      </c>
      <c r="J18" s="6" t="s">
        <v>585</v>
      </c>
      <c r="K18" s="6" t="s">
        <v>24</v>
      </c>
      <c r="L18" s="6"/>
      <c r="M18" s="7">
        <v>45244</v>
      </c>
      <c r="N18" s="6" t="s">
        <v>25</v>
      </c>
      <c r="O18" s="8" t="s">
        <v>586</v>
      </c>
      <c r="P18" s="6" t="str">
        <f>HYPERLINK("https://docs.wto.org/imrd/directdoc.asp?DDFDocuments/t/G/TBTN23/BDI402.DOCX", "https://docs.wto.org/imrd/directdoc.asp?DDFDocuments/t/G/TBTN23/BDI402.DOCX")</f>
        <v>https://docs.wto.org/imrd/directdoc.asp?DDFDocuments/t/G/TBTN23/BDI402.DOCX</v>
      </c>
      <c r="Q18" s="6"/>
      <c r="R18" s="6"/>
    </row>
    <row r="19" spans="1:18" ht="65.099999999999994" customHeight="1">
      <c r="A19" s="6" t="s">
        <v>1072</v>
      </c>
      <c r="B19" s="7">
        <v>45184</v>
      </c>
      <c r="C19" s="8" t="str">
        <f>HYPERLINK("https://epingalert.org/en/Search?viewData= G/TBT/N/BDI/405, G/TBT/N/KEN/1500, G/TBT/N/RWA/929, G/TBT/N/TZA/1033, G/TBT/N/UGA/1840"," G/TBT/N/BDI/405, G/TBT/N/KEN/1500, G/TBT/N/RWA/929, G/TBT/N/TZA/1033, G/TBT/N/UGA/1840")</f>
        <v xml:space="preserve"> G/TBT/N/BDI/405, G/TBT/N/KEN/1500, G/TBT/N/RWA/929, G/TBT/N/TZA/1033, G/TBT/N/UGA/1840</v>
      </c>
      <c r="D19" s="6" t="s">
        <v>69</v>
      </c>
      <c r="E19" s="8" t="s">
        <v>552</v>
      </c>
      <c r="F19" s="8" t="s">
        <v>553</v>
      </c>
      <c r="G19" s="8" t="s">
        <v>554</v>
      </c>
      <c r="H19" s="6" t="s">
        <v>555</v>
      </c>
      <c r="I19" s="6" t="s">
        <v>479</v>
      </c>
      <c r="J19" s="6" t="s">
        <v>61</v>
      </c>
      <c r="K19" s="6" t="s">
        <v>24</v>
      </c>
      <c r="L19" s="6"/>
      <c r="M19" s="7">
        <v>45244</v>
      </c>
      <c r="N19" s="6" t="s">
        <v>25</v>
      </c>
      <c r="O19" s="8" t="s">
        <v>556</v>
      </c>
      <c r="P19" s="6" t="str">
        <f>HYPERLINK("https://docs.wto.org/imrd/directdoc.asp?DDFDocuments/t/G/TBTN23/BDI405.DOCX", "https://docs.wto.org/imrd/directdoc.asp?DDFDocuments/t/G/TBTN23/BDI405.DOCX")</f>
        <v>https://docs.wto.org/imrd/directdoc.asp?DDFDocuments/t/G/TBTN23/BDI405.DOCX</v>
      </c>
      <c r="Q19" s="6"/>
      <c r="R19" s="6"/>
    </row>
    <row r="20" spans="1:18" ht="65.099999999999994" customHeight="1">
      <c r="A20" s="6" t="s">
        <v>1072</v>
      </c>
      <c r="B20" s="7">
        <v>45184</v>
      </c>
      <c r="C20" s="8" t="str">
        <f>HYPERLINK("https://epingalert.org/en/Search?viewData= G/TBT/N/BDI/402, G/TBT/N/KEN/1497, G/TBT/N/RWA/926, G/TBT/N/TZA/1030, G/TBT/N/UGA/1837"," G/TBT/N/BDI/402, G/TBT/N/KEN/1497, G/TBT/N/RWA/926, G/TBT/N/TZA/1030, G/TBT/N/UGA/1837")</f>
        <v xml:space="preserve"> G/TBT/N/BDI/402, G/TBT/N/KEN/1497, G/TBT/N/RWA/926, G/TBT/N/TZA/1030, G/TBT/N/UGA/1837</v>
      </c>
      <c r="D20" s="6" t="s">
        <v>60</v>
      </c>
      <c r="E20" s="8" t="s">
        <v>581</v>
      </c>
      <c r="F20" s="8" t="s">
        <v>582</v>
      </c>
      <c r="G20" s="8" t="s">
        <v>583</v>
      </c>
      <c r="H20" s="6" t="s">
        <v>584</v>
      </c>
      <c r="I20" s="6" t="s">
        <v>479</v>
      </c>
      <c r="J20" s="6" t="s">
        <v>587</v>
      </c>
      <c r="K20" s="6" t="s">
        <v>24</v>
      </c>
      <c r="L20" s="6"/>
      <c r="M20" s="7">
        <v>45244</v>
      </c>
      <c r="N20" s="6" t="s">
        <v>25</v>
      </c>
      <c r="O20" s="8" t="s">
        <v>586</v>
      </c>
      <c r="P20" s="6" t="str">
        <f>HYPERLINK("https://docs.wto.org/imrd/directdoc.asp?DDFDocuments/t/G/TBTN23/BDI402.DOCX", "https://docs.wto.org/imrd/directdoc.asp?DDFDocuments/t/G/TBTN23/BDI402.DOCX")</f>
        <v>https://docs.wto.org/imrd/directdoc.asp?DDFDocuments/t/G/TBTN23/BDI402.DOCX</v>
      </c>
      <c r="Q20" s="6"/>
      <c r="R20" s="6"/>
    </row>
    <row r="21" spans="1:18" ht="65.099999999999994" customHeight="1">
      <c r="A21" s="6" t="s">
        <v>1072</v>
      </c>
      <c r="B21" s="7">
        <v>45184</v>
      </c>
      <c r="C21" s="8" t="str">
        <f>HYPERLINK("https://epingalert.org/en/Search?viewData= G/TBT/N/BDI/405, G/TBT/N/KEN/1500, G/TBT/N/RWA/929, G/TBT/N/TZA/1033, G/TBT/N/UGA/1840"," G/TBT/N/BDI/405, G/TBT/N/KEN/1500, G/TBT/N/RWA/929, G/TBT/N/TZA/1033, G/TBT/N/UGA/1840")</f>
        <v xml:space="preserve"> G/TBT/N/BDI/405, G/TBT/N/KEN/1500, G/TBT/N/RWA/929, G/TBT/N/TZA/1033, G/TBT/N/UGA/1840</v>
      </c>
      <c r="D21" s="6" t="s">
        <v>89</v>
      </c>
      <c r="E21" s="8" t="s">
        <v>552</v>
      </c>
      <c r="F21" s="8" t="s">
        <v>553</v>
      </c>
      <c r="G21" s="8" t="s">
        <v>554</v>
      </c>
      <c r="H21" s="6" t="s">
        <v>555</v>
      </c>
      <c r="I21" s="6" t="s">
        <v>479</v>
      </c>
      <c r="J21" s="6" t="s">
        <v>30</v>
      </c>
      <c r="K21" s="6" t="s">
        <v>24</v>
      </c>
      <c r="L21" s="6"/>
      <c r="M21" s="7">
        <v>45244</v>
      </c>
      <c r="N21" s="6" t="s">
        <v>25</v>
      </c>
      <c r="O21" s="8" t="s">
        <v>556</v>
      </c>
      <c r="P21" s="6" t="str">
        <f>HYPERLINK("https://docs.wto.org/imrd/directdoc.asp?DDFDocuments/t/G/TBTN23/BDI405.DOCX", "https://docs.wto.org/imrd/directdoc.asp?DDFDocuments/t/G/TBTN23/BDI405.DOCX")</f>
        <v>https://docs.wto.org/imrd/directdoc.asp?DDFDocuments/t/G/TBTN23/BDI405.DOCX</v>
      </c>
      <c r="Q21" s="6"/>
      <c r="R21" s="6"/>
    </row>
    <row r="22" spans="1:18" ht="65.099999999999994" customHeight="1">
      <c r="A22" s="6" t="s">
        <v>1072</v>
      </c>
      <c r="B22" s="7">
        <v>45184</v>
      </c>
      <c r="C22" s="8" t="str">
        <f>HYPERLINK("https://epingalert.org/en/Search?viewData= G/TBT/N/BDI/404, G/TBT/N/KEN/1499, G/TBT/N/RWA/928, G/TBT/N/TZA/1032, G/TBT/N/UGA/1839"," G/TBT/N/BDI/404, G/TBT/N/KEN/1499, G/TBT/N/RWA/928, G/TBT/N/TZA/1032, G/TBT/N/UGA/1839")</f>
        <v xml:space="preserve"> G/TBT/N/BDI/404, G/TBT/N/KEN/1499, G/TBT/N/RWA/928, G/TBT/N/TZA/1032, G/TBT/N/UGA/1839</v>
      </c>
      <c r="D22" s="6" t="s">
        <v>27</v>
      </c>
      <c r="E22" s="8" t="s">
        <v>578</v>
      </c>
      <c r="F22" s="8" t="s">
        <v>568</v>
      </c>
      <c r="G22" s="8" t="s">
        <v>579</v>
      </c>
      <c r="H22" s="6" t="s">
        <v>570</v>
      </c>
      <c r="I22" s="6" t="s">
        <v>479</v>
      </c>
      <c r="J22" s="6" t="s">
        <v>30</v>
      </c>
      <c r="K22" s="6" t="s">
        <v>24</v>
      </c>
      <c r="L22" s="6"/>
      <c r="M22" s="7">
        <v>45244</v>
      </c>
      <c r="N22" s="6" t="s">
        <v>25</v>
      </c>
      <c r="O22" s="8" t="s">
        <v>580</v>
      </c>
      <c r="P22" s="6" t="str">
        <f>HYPERLINK("https://docs.wto.org/imrd/directdoc.asp?DDFDocuments/t/G/TBTN23/BDI404.DOCX", "https://docs.wto.org/imrd/directdoc.asp?DDFDocuments/t/G/TBTN23/BDI404.DOCX")</f>
        <v>https://docs.wto.org/imrd/directdoc.asp?DDFDocuments/t/G/TBTN23/BDI404.DOCX</v>
      </c>
      <c r="Q22" s="6"/>
      <c r="R22" s="6"/>
    </row>
    <row r="23" spans="1:18" ht="65.099999999999994" customHeight="1">
      <c r="A23" s="6" t="s">
        <v>1072</v>
      </c>
      <c r="B23" s="7">
        <v>45184</v>
      </c>
      <c r="C23" s="8" t="str">
        <f>HYPERLINK("https://epingalert.org/en/Search?viewData= G/SPS/N/BDI/71, G/SPS/N/KEN/229, G/SPS/N/RWA/64, G/SPS/N/TZA/301, G/SPS/N/UGA/277"," G/SPS/N/BDI/71, G/SPS/N/KEN/229, G/SPS/N/RWA/64, G/SPS/N/TZA/301, G/SPS/N/UGA/277")</f>
        <v xml:space="preserve"> G/SPS/N/BDI/71, G/SPS/N/KEN/229, G/SPS/N/RWA/64, G/SPS/N/TZA/301, G/SPS/N/UGA/277</v>
      </c>
      <c r="D23" s="6" t="s">
        <v>89</v>
      </c>
      <c r="E23" s="8" t="s">
        <v>557</v>
      </c>
      <c r="F23" s="8" t="s">
        <v>558</v>
      </c>
      <c r="G23" s="8" t="s">
        <v>559</v>
      </c>
      <c r="H23" s="6" t="s">
        <v>560</v>
      </c>
      <c r="I23" s="6" t="s">
        <v>479</v>
      </c>
      <c r="J23" s="6" t="s">
        <v>66</v>
      </c>
      <c r="K23" s="6" t="s">
        <v>246</v>
      </c>
      <c r="L23" s="6" t="s">
        <v>39</v>
      </c>
      <c r="M23" s="7">
        <v>45244</v>
      </c>
      <c r="N23" s="6" t="s">
        <v>25</v>
      </c>
      <c r="O23" s="8" t="s">
        <v>563</v>
      </c>
      <c r="P23" s="6" t="str">
        <f>HYPERLINK("https://docs.wto.org/imrd/directdoc.asp?DDFDocuments/t/G/SPS/NBDI71.DOCX", "https://docs.wto.org/imrd/directdoc.asp?DDFDocuments/t/G/SPS/NBDI71.DOCX")</f>
        <v>https://docs.wto.org/imrd/directdoc.asp?DDFDocuments/t/G/SPS/NBDI71.DOCX</v>
      </c>
      <c r="Q23" s="6" t="str">
        <f>HYPERLINK("https://docs.wto.org/imrd/directdoc.asp?DDFDocuments/u/G/SPS/NBDI71.DOCX", "https://docs.wto.org/imrd/directdoc.asp?DDFDocuments/u/G/SPS/NBDI71.DOCX")</f>
        <v>https://docs.wto.org/imrd/directdoc.asp?DDFDocuments/u/G/SPS/NBDI71.DOCX</v>
      </c>
      <c r="R23" s="6" t="str">
        <f>HYPERLINK("https://docs.wto.org/imrd/directdoc.asp?DDFDocuments/v/G/SPS/NBDI71.DOCX", "https://docs.wto.org/imrd/directdoc.asp?DDFDocuments/v/G/SPS/NBDI71.DOCX")</f>
        <v>https://docs.wto.org/imrd/directdoc.asp?DDFDocuments/v/G/SPS/NBDI71.DOCX</v>
      </c>
    </row>
    <row r="24" spans="1:18" ht="65.099999999999994" customHeight="1">
      <c r="A24" s="6" t="s">
        <v>1072</v>
      </c>
      <c r="B24" s="7">
        <v>45184</v>
      </c>
      <c r="C24" s="8" t="str">
        <f>HYPERLINK("https://epingalert.org/en/Search?viewData= G/TBT/N/BDI/402, G/TBT/N/KEN/1497, G/TBT/N/RWA/926, G/TBT/N/TZA/1030, G/TBT/N/UGA/1837"," G/TBT/N/BDI/402, G/TBT/N/KEN/1497, G/TBT/N/RWA/926, G/TBT/N/TZA/1030, G/TBT/N/UGA/1837")</f>
        <v xml:space="preserve"> G/TBT/N/BDI/402, G/TBT/N/KEN/1497, G/TBT/N/RWA/926, G/TBT/N/TZA/1030, G/TBT/N/UGA/1837</v>
      </c>
      <c r="D24" s="6" t="s">
        <v>27</v>
      </c>
      <c r="E24" s="8" t="s">
        <v>581</v>
      </c>
      <c r="F24" s="8" t="s">
        <v>582</v>
      </c>
      <c r="G24" s="8" t="s">
        <v>583</v>
      </c>
      <c r="H24" s="6" t="s">
        <v>584</v>
      </c>
      <c r="I24" s="6" t="s">
        <v>479</v>
      </c>
      <c r="J24" s="6" t="s">
        <v>587</v>
      </c>
      <c r="K24" s="6" t="s">
        <v>24</v>
      </c>
      <c r="L24" s="6"/>
      <c r="M24" s="7">
        <v>45244</v>
      </c>
      <c r="N24" s="6" t="s">
        <v>25</v>
      </c>
      <c r="O24" s="8" t="s">
        <v>586</v>
      </c>
      <c r="P24" s="6" t="str">
        <f>HYPERLINK("https://docs.wto.org/imrd/directdoc.asp?DDFDocuments/t/G/TBTN23/BDI402.DOCX", "https://docs.wto.org/imrd/directdoc.asp?DDFDocuments/t/G/TBTN23/BDI402.DOCX")</f>
        <v>https://docs.wto.org/imrd/directdoc.asp?DDFDocuments/t/G/TBTN23/BDI402.DOCX</v>
      </c>
      <c r="Q24" s="6"/>
      <c r="R24" s="6"/>
    </row>
    <row r="25" spans="1:18" ht="65.099999999999994" customHeight="1">
      <c r="A25" s="6" t="s">
        <v>1072</v>
      </c>
      <c r="B25" s="7">
        <v>45184</v>
      </c>
      <c r="C25" s="8" t="str">
        <f>HYPERLINK("https://epingalert.org/en/Search?viewData= G/TBT/N/BDI/405, G/TBT/N/KEN/1500, G/TBT/N/RWA/929, G/TBT/N/TZA/1033, G/TBT/N/UGA/1840"," G/TBT/N/BDI/405, G/TBT/N/KEN/1500, G/TBT/N/RWA/929, G/TBT/N/TZA/1033, G/TBT/N/UGA/1840")</f>
        <v xml:space="preserve"> G/TBT/N/BDI/405, G/TBT/N/KEN/1500, G/TBT/N/RWA/929, G/TBT/N/TZA/1033, G/TBT/N/UGA/1840</v>
      </c>
      <c r="D25" s="6" t="s">
        <v>27</v>
      </c>
      <c r="E25" s="8" t="s">
        <v>552</v>
      </c>
      <c r="F25" s="8" t="s">
        <v>553</v>
      </c>
      <c r="G25" s="8" t="s">
        <v>554</v>
      </c>
      <c r="H25" s="6" t="s">
        <v>555</v>
      </c>
      <c r="I25" s="6" t="s">
        <v>479</v>
      </c>
      <c r="J25" s="6" t="s">
        <v>30</v>
      </c>
      <c r="K25" s="6" t="s">
        <v>24</v>
      </c>
      <c r="L25" s="6"/>
      <c r="M25" s="7">
        <v>45244</v>
      </c>
      <c r="N25" s="6" t="s">
        <v>25</v>
      </c>
      <c r="O25" s="8" t="s">
        <v>556</v>
      </c>
      <c r="P25" s="6" t="str">
        <f>HYPERLINK("https://docs.wto.org/imrd/directdoc.asp?DDFDocuments/t/G/TBTN23/BDI405.DOCX", "https://docs.wto.org/imrd/directdoc.asp?DDFDocuments/t/G/TBTN23/BDI405.DOCX")</f>
        <v>https://docs.wto.org/imrd/directdoc.asp?DDFDocuments/t/G/TBTN23/BDI405.DOCX</v>
      </c>
      <c r="Q25" s="6"/>
      <c r="R25" s="6"/>
    </row>
    <row r="26" spans="1:18" ht="65.099999999999994" customHeight="1">
      <c r="A26" s="6" t="s">
        <v>1072</v>
      </c>
      <c r="B26" s="7">
        <v>45184</v>
      </c>
      <c r="C26" s="8" t="str">
        <f>HYPERLINK("https://epingalert.org/en/Search?viewData= G/SPS/N/KEN/228"," G/SPS/N/KEN/228")</f>
        <v xml:space="preserve"> G/SPS/N/KEN/228</v>
      </c>
      <c r="D26" s="6" t="s">
        <v>69</v>
      </c>
      <c r="E26" s="8" t="s">
        <v>581</v>
      </c>
      <c r="F26" s="8" t="s">
        <v>582</v>
      </c>
      <c r="G26" s="8" t="s">
        <v>588</v>
      </c>
      <c r="H26" s="6" t="s">
        <v>584</v>
      </c>
      <c r="I26" s="6" t="s">
        <v>479</v>
      </c>
      <c r="J26" s="6" t="s">
        <v>66</v>
      </c>
      <c r="K26" s="6" t="s">
        <v>246</v>
      </c>
      <c r="L26" s="6" t="s">
        <v>39</v>
      </c>
      <c r="M26" s="7">
        <v>45244</v>
      </c>
      <c r="N26" s="6" t="s">
        <v>25</v>
      </c>
      <c r="O26" s="8" t="s">
        <v>589</v>
      </c>
      <c r="P26" s="6" t="str">
        <f>HYPERLINK("https://docs.wto.org/imrd/directdoc.asp?DDFDocuments/t/G/SPS/NKEN228.DOCX", "https://docs.wto.org/imrd/directdoc.asp?DDFDocuments/t/G/SPS/NKEN228.DOCX")</f>
        <v>https://docs.wto.org/imrd/directdoc.asp?DDFDocuments/t/G/SPS/NKEN228.DOCX</v>
      </c>
      <c r="Q26" s="6" t="str">
        <f>HYPERLINK("https://docs.wto.org/imrd/directdoc.asp?DDFDocuments/u/G/SPS/NKEN228.DOCX", "https://docs.wto.org/imrd/directdoc.asp?DDFDocuments/u/G/SPS/NKEN228.DOCX")</f>
        <v>https://docs.wto.org/imrd/directdoc.asp?DDFDocuments/u/G/SPS/NKEN228.DOCX</v>
      </c>
      <c r="R26" s="6" t="str">
        <f>HYPERLINK("https://docs.wto.org/imrd/directdoc.asp?DDFDocuments/v/G/SPS/NKEN228.DOCX", "https://docs.wto.org/imrd/directdoc.asp?DDFDocuments/v/G/SPS/NKEN228.DOCX")</f>
        <v>https://docs.wto.org/imrd/directdoc.asp?DDFDocuments/v/G/SPS/NKEN228.DOCX</v>
      </c>
    </row>
    <row r="27" spans="1:18" ht="65.099999999999994" customHeight="1">
      <c r="A27" s="6" t="s">
        <v>1102</v>
      </c>
      <c r="B27" s="7">
        <v>45181</v>
      </c>
      <c r="C27" s="8" t="str">
        <f>HYPERLINK("https://epingalert.org/en/Search?viewData= G/SPS/N/BRA/2215"," G/SPS/N/BRA/2215")</f>
        <v xml:space="preserve"> G/SPS/N/BRA/2215</v>
      </c>
      <c r="D27" s="6" t="s">
        <v>193</v>
      </c>
      <c r="E27" s="8" t="s">
        <v>790</v>
      </c>
      <c r="F27" s="8" t="s">
        <v>791</v>
      </c>
      <c r="G27" s="8" t="s">
        <v>792</v>
      </c>
      <c r="H27" s="6" t="s">
        <v>39</v>
      </c>
      <c r="I27" s="6" t="s">
        <v>39</v>
      </c>
      <c r="J27" s="6" t="s">
        <v>240</v>
      </c>
      <c r="K27" s="6" t="s">
        <v>793</v>
      </c>
      <c r="L27" s="6" t="s">
        <v>39</v>
      </c>
      <c r="M27" s="7">
        <v>45241</v>
      </c>
      <c r="N27" s="6" t="s">
        <v>25</v>
      </c>
      <c r="O27" s="8" t="s">
        <v>794</v>
      </c>
      <c r="P27" s="6" t="str">
        <f>HYPERLINK("https://docs.wto.org/imrd/directdoc.asp?DDFDocuments/t/G/SPS/NBRA2215.DOCX", "https://docs.wto.org/imrd/directdoc.asp?DDFDocuments/t/G/SPS/NBRA2215.DOCX")</f>
        <v>https://docs.wto.org/imrd/directdoc.asp?DDFDocuments/t/G/SPS/NBRA2215.DOCX</v>
      </c>
      <c r="Q27" s="6" t="str">
        <f>HYPERLINK("https://docs.wto.org/imrd/directdoc.asp?DDFDocuments/u/G/SPS/NBRA2215.DOCX", "https://docs.wto.org/imrd/directdoc.asp?DDFDocuments/u/G/SPS/NBRA2215.DOCX")</f>
        <v>https://docs.wto.org/imrd/directdoc.asp?DDFDocuments/u/G/SPS/NBRA2215.DOCX</v>
      </c>
      <c r="R27" s="6" t="str">
        <f>HYPERLINK("https://docs.wto.org/imrd/directdoc.asp?DDFDocuments/v/G/SPS/NBRA2215.DOCX", "https://docs.wto.org/imrd/directdoc.asp?DDFDocuments/v/G/SPS/NBRA2215.DOCX")</f>
        <v>https://docs.wto.org/imrd/directdoc.asp?DDFDocuments/v/G/SPS/NBRA2215.DOCX</v>
      </c>
    </row>
    <row r="28" spans="1:18" ht="65.099999999999994" customHeight="1">
      <c r="A28" s="6" t="s">
        <v>1035</v>
      </c>
      <c r="B28" s="7">
        <v>45198</v>
      </c>
      <c r="C28" s="8" t="str">
        <f>HYPERLINK("https://epingalert.org/en/Search?viewData= G/TBT/N/CHN/1759"," G/TBT/N/CHN/1759")</f>
        <v xml:space="preserve"> G/TBT/N/CHN/1759</v>
      </c>
      <c r="D28" s="6" t="s">
        <v>32</v>
      </c>
      <c r="E28" s="8" t="s">
        <v>47</v>
      </c>
      <c r="F28" s="8" t="s">
        <v>48</v>
      </c>
      <c r="G28" s="8" t="s">
        <v>49</v>
      </c>
      <c r="H28" s="6" t="s">
        <v>50</v>
      </c>
      <c r="I28" s="6" t="s">
        <v>51</v>
      </c>
      <c r="J28" s="6" t="s">
        <v>38</v>
      </c>
      <c r="K28" s="6" t="s">
        <v>39</v>
      </c>
      <c r="L28" s="6"/>
      <c r="M28" s="7">
        <v>45258</v>
      </c>
      <c r="N28" s="6" t="s">
        <v>25</v>
      </c>
      <c r="O28" s="8" t="s">
        <v>52</v>
      </c>
      <c r="P28" s="6" t="str">
        <f>HYPERLINK("https://docs.wto.org/imrd/directdoc.asp?DDFDocuments/t/G/TBTN23/CHN1759.DOCX", "https://docs.wto.org/imrd/directdoc.asp?DDFDocuments/t/G/TBTN23/CHN1759.DOCX")</f>
        <v>https://docs.wto.org/imrd/directdoc.asp?DDFDocuments/t/G/TBTN23/CHN1759.DOCX</v>
      </c>
      <c r="Q28" s="6"/>
      <c r="R28" s="6"/>
    </row>
    <row r="29" spans="1:18" ht="65.099999999999994" customHeight="1">
      <c r="A29" s="6" t="s">
        <v>1031</v>
      </c>
      <c r="B29" s="7">
        <v>45198</v>
      </c>
      <c r="C29" s="8" t="str">
        <f>HYPERLINK("https://epingalert.org/en/Search?viewData= G/TBT/N/CHN/1763"," G/TBT/N/CHN/1763")</f>
        <v xml:space="preserve"> G/TBT/N/CHN/1763</v>
      </c>
      <c r="D29" s="6" t="s">
        <v>32</v>
      </c>
      <c r="E29" s="8" t="s">
        <v>103</v>
      </c>
      <c r="F29" s="8" t="s">
        <v>104</v>
      </c>
      <c r="G29" s="8" t="s">
        <v>105</v>
      </c>
      <c r="H29" s="6" t="s">
        <v>106</v>
      </c>
      <c r="I29" s="6" t="s">
        <v>87</v>
      </c>
      <c r="J29" s="6" t="s">
        <v>38</v>
      </c>
      <c r="K29" s="6" t="s">
        <v>39</v>
      </c>
      <c r="L29" s="6"/>
      <c r="M29" s="7" t="s">
        <v>39</v>
      </c>
      <c r="N29" s="6" t="s">
        <v>25</v>
      </c>
      <c r="O29" s="8" t="s">
        <v>107</v>
      </c>
      <c r="P29" s="6" t="str">
        <f>HYPERLINK("https://docs.wto.org/imrd/directdoc.asp?DDFDocuments/t/G/TBTN23/CHN1763.DOCX", "https://docs.wto.org/imrd/directdoc.asp?DDFDocuments/t/G/TBTN23/CHN1763.DOCX")</f>
        <v>https://docs.wto.org/imrd/directdoc.asp?DDFDocuments/t/G/TBTN23/CHN1763.DOCX</v>
      </c>
      <c r="Q29" s="6"/>
      <c r="R29" s="6"/>
    </row>
    <row r="30" spans="1:18" ht="65.099999999999994" customHeight="1">
      <c r="A30" s="6" t="s">
        <v>1101</v>
      </c>
      <c r="B30" s="7">
        <v>45181</v>
      </c>
      <c r="C30" s="8" t="str">
        <f>HYPERLINK("https://epingalert.org/en/Search?viewData= G/TBT/N/BDI/400, G/TBT/N/KEN/1495, G/TBT/N/RWA/924, G/TBT/N/TZA/1028, G/TBT/N/UGA/1835"," G/TBT/N/BDI/400, G/TBT/N/KEN/1495, G/TBT/N/RWA/924, G/TBT/N/TZA/1028, G/TBT/N/UGA/1835")</f>
        <v xml:space="preserve"> G/TBT/N/BDI/400, G/TBT/N/KEN/1495, G/TBT/N/RWA/924, G/TBT/N/TZA/1028, G/TBT/N/UGA/1835</v>
      </c>
      <c r="D30" s="6" t="s">
        <v>69</v>
      </c>
      <c r="E30" s="8" t="s">
        <v>774</v>
      </c>
      <c r="F30" s="8" t="s">
        <v>775</v>
      </c>
      <c r="G30" s="8" t="s">
        <v>776</v>
      </c>
      <c r="H30" s="6" t="s">
        <v>777</v>
      </c>
      <c r="I30" s="6" t="s">
        <v>761</v>
      </c>
      <c r="J30" s="6" t="s">
        <v>772</v>
      </c>
      <c r="K30" s="6" t="s">
        <v>39</v>
      </c>
      <c r="L30" s="6"/>
      <c r="M30" s="7">
        <v>45241</v>
      </c>
      <c r="N30" s="6" t="s">
        <v>25</v>
      </c>
      <c r="O30" s="8" t="s">
        <v>778</v>
      </c>
      <c r="P30" s="6" t="str">
        <f>HYPERLINK("https://docs.wto.org/imrd/directdoc.asp?DDFDocuments/t/G/TBTN23/BDI400.DOCX", "https://docs.wto.org/imrd/directdoc.asp?DDFDocuments/t/G/TBTN23/BDI400.DOCX")</f>
        <v>https://docs.wto.org/imrd/directdoc.asp?DDFDocuments/t/G/TBTN23/BDI400.DOCX</v>
      </c>
      <c r="Q30" s="6"/>
      <c r="R30" s="6"/>
    </row>
    <row r="31" spans="1:18" ht="65.099999999999994" customHeight="1">
      <c r="A31" s="6" t="s">
        <v>1101</v>
      </c>
      <c r="B31" s="7">
        <v>45181</v>
      </c>
      <c r="C31" s="8" t="str">
        <f>HYPERLINK("https://epingalert.org/en/Search?viewData= G/TBT/N/BDI/400, G/TBT/N/KEN/1495, G/TBT/N/RWA/924, G/TBT/N/TZA/1028, G/TBT/N/UGA/1835"," G/TBT/N/BDI/400, G/TBT/N/KEN/1495, G/TBT/N/RWA/924, G/TBT/N/TZA/1028, G/TBT/N/UGA/1835")</f>
        <v xml:space="preserve"> G/TBT/N/BDI/400, G/TBT/N/KEN/1495, G/TBT/N/RWA/924, G/TBT/N/TZA/1028, G/TBT/N/UGA/1835</v>
      </c>
      <c r="D31" s="6" t="s">
        <v>17</v>
      </c>
      <c r="E31" s="8" t="s">
        <v>774</v>
      </c>
      <c r="F31" s="8" t="s">
        <v>775</v>
      </c>
      <c r="G31" s="8" t="s">
        <v>776</v>
      </c>
      <c r="H31" s="6" t="s">
        <v>777</v>
      </c>
      <c r="I31" s="6" t="s">
        <v>761</v>
      </c>
      <c r="J31" s="6" t="s">
        <v>762</v>
      </c>
      <c r="K31" s="6" t="s">
        <v>39</v>
      </c>
      <c r="L31" s="6"/>
      <c r="M31" s="7">
        <v>45241</v>
      </c>
      <c r="N31" s="6" t="s">
        <v>25</v>
      </c>
      <c r="O31" s="8" t="s">
        <v>778</v>
      </c>
      <c r="P31" s="6" t="str">
        <f>HYPERLINK("https://docs.wto.org/imrd/directdoc.asp?DDFDocuments/t/G/TBTN23/BDI400.DOCX", "https://docs.wto.org/imrd/directdoc.asp?DDFDocuments/t/G/TBTN23/BDI400.DOCX")</f>
        <v>https://docs.wto.org/imrd/directdoc.asp?DDFDocuments/t/G/TBTN23/BDI400.DOCX</v>
      </c>
      <c r="Q31" s="6"/>
      <c r="R31" s="6"/>
    </row>
    <row r="32" spans="1:18" ht="65.099999999999994" customHeight="1">
      <c r="A32" s="6" t="s">
        <v>1101</v>
      </c>
      <c r="B32" s="7">
        <v>45181</v>
      </c>
      <c r="C32" s="8" t="str">
        <f>HYPERLINK("https://epingalert.org/en/Search?viewData= G/TBT/N/BDI/400, G/TBT/N/KEN/1495, G/TBT/N/RWA/924, G/TBT/N/TZA/1028, G/TBT/N/UGA/1835"," G/TBT/N/BDI/400, G/TBT/N/KEN/1495, G/TBT/N/RWA/924, G/TBT/N/TZA/1028, G/TBT/N/UGA/1835")</f>
        <v xml:space="preserve"> G/TBT/N/BDI/400, G/TBT/N/KEN/1495, G/TBT/N/RWA/924, G/TBT/N/TZA/1028, G/TBT/N/UGA/1835</v>
      </c>
      <c r="D32" s="6" t="s">
        <v>60</v>
      </c>
      <c r="E32" s="8" t="s">
        <v>774</v>
      </c>
      <c r="F32" s="8" t="s">
        <v>775</v>
      </c>
      <c r="G32" s="8" t="s">
        <v>776</v>
      </c>
      <c r="H32" s="6" t="s">
        <v>777</v>
      </c>
      <c r="I32" s="6" t="s">
        <v>761</v>
      </c>
      <c r="J32" s="6" t="s">
        <v>772</v>
      </c>
      <c r="K32" s="6" t="s">
        <v>39</v>
      </c>
      <c r="L32" s="6"/>
      <c r="M32" s="7">
        <v>45241</v>
      </c>
      <c r="N32" s="6" t="s">
        <v>25</v>
      </c>
      <c r="O32" s="8" t="s">
        <v>778</v>
      </c>
      <c r="P32" s="6" t="str">
        <f>HYPERLINK("https://docs.wto.org/imrd/directdoc.asp?DDFDocuments/t/G/TBTN23/BDI400.DOCX", "https://docs.wto.org/imrd/directdoc.asp?DDFDocuments/t/G/TBTN23/BDI400.DOCX")</f>
        <v>https://docs.wto.org/imrd/directdoc.asp?DDFDocuments/t/G/TBTN23/BDI400.DOCX</v>
      </c>
      <c r="Q32" s="6"/>
      <c r="R32" s="6"/>
    </row>
    <row r="33" spans="1:18" ht="65.099999999999994" customHeight="1">
      <c r="A33" s="6" t="s">
        <v>1101</v>
      </c>
      <c r="B33" s="7">
        <v>45181</v>
      </c>
      <c r="C33" s="8" t="str">
        <f>HYPERLINK("https://epingalert.org/en/Search?viewData= G/TBT/N/BDI/400, G/TBT/N/KEN/1495, G/TBT/N/RWA/924, G/TBT/N/TZA/1028, G/TBT/N/UGA/1835"," G/TBT/N/BDI/400, G/TBT/N/KEN/1495, G/TBT/N/RWA/924, G/TBT/N/TZA/1028, G/TBT/N/UGA/1835")</f>
        <v xml:space="preserve"> G/TBT/N/BDI/400, G/TBT/N/KEN/1495, G/TBT/N/RWA/924, G/TBT/N/TZA/1028, G/TBT/N/UGA/1835</v>
      </c>
      <c r="D33" s="6" t="s">
        <v>89</v>
      </c>
      <c r="E33" s="8" t="s">
        <v>774</v>
      </c>
      <c r="F33" s="8" t="s">
        <v>775</v>
      </c>
      <c r="G33" s="8" t="s">
        <v>776</v>
      </c>
      <c r="H33" s="6" t="s">
        <v>777</v>
      </c>
      <c r="I33" s="6" t="s">
        <v>761</v>
      </c>
      <c r="J33" s="6" t="s">
        <v>772</v>
      </c>
      <c r="K33" s="6" t="s">
        <v>39</v>
      </c>
      <c r="L33" s="6"/>
      <c r="M33" s="7">
        <v>45241</v>
      </c>
      <c r="N33" s="6" t="s">
        <v>25</v>
      </c>
      <c r="O33" s="8" t="s">
        <v>778</v>
      </c>
      <c r="P33" s="6" t="str">
        <f>HYPERLINK("https://docs.wto.org/imrd/directdoc.asp?DDFDocuments/t/G/TBTN23/BDI400.DOCX", "https://docs.wto.org/imrd/directdoc.asp?DDFDocuments/t/G/TBTN23/BDI400.DOCX")</f>
        <v>https://docs.wto.org/imrd/directdoc.asp?DDFDocuments/t/G/TBTN23/BDI400.DOCX</v>
      </c>
      <c r="Q33" s="6"/>
      <c r="R33" s="6"/>
    </row>
    <row r="34" spans="1:18" ht="65.099999999999994" customHeight="1">
      <c r="A34" s="6" t="s">
        <v>1033</v>
      </c>
      <c r="B34" s="7">
        <v>45198</v>
      </c>
      <c r="C34" s="8" t="str">
        <f>HYPERLINK("https://epingalert.org/en/Search?viewData= G/TBT/N/RWA/931"," G/TBT/N/RWA/931")</f>
        <v xml:space="preserve"> G/TBT/N/RWA/931</v>
      </c>
      <c r="D34" s="6" t="s">
        <v>60</v>
      </c>
      <c r="E34" s="8" t="s">
        <v>77</v>
      </c>
      <c r="F34" s="8" t="s">
        <v>78</v>
      </c>
      <c r="G34" s="8" t="s">
        <v>79</v>
      </c>
      <c r="H34" s="6" t="s">
        <v>39</v>
      </c>
      <c r="I34" s="6" t="s">
        <v>80</v>
      </c>
      <c r="J34" s="6" t="s">
        <v>81</v>
      </c>
      <c r="K34" s="6" t="s">
        <v>39</v>
      </c>
      <c r="L34" s="6"/>
      <c r="M34" s="7">
        <v>45258</v>
      </c>
      <c r="N34" s="6" t="s">
        <v>25</v>
      </c>
      <c r="O34" s="8" t="s">
        <v>82</v>
      </c>
      <c r="P34" s="6" t="str">
        <f>HYPERLINK("https://docs.wto.org/imrd/directdoc.asp?DDFDocuments/t/G/TBTN23/RWA931.DOCX", "https://docs.wto.org/imrd/directdoc.asp?DDFDocuments/t/G/TBTN23/RWA931.DOCX")</f>
        <v>https://docs.wto.org/imrd/directdoc.asp?DDFDocuments/t/G/TBTN23/RWA931.DOCX</v>
      </c>
      <c r="Q34" s="6"/>
      <c r="R34" s="6"/>
    </row>
    <row r="35" spans="1:18" ht="65.099999999999994" customHeight="1">
      <c r="A35" s="6" t="s">
        <v>1071</v>
      </c>
      <c r="B35" s="7">
        <v>45187</v>
      </c>
      <c r="C35" s="8" t="str">
        <f>HYPERLINK("https://epingalert.org/en/Search?viewData= G/TBT/N/SAU/1309"," G/TBT/N/SAU/1309")</f>
        <v xml:space="preserve"> G/TBT/N/SAU/1309</v>
      </c>
      <c r="D35" s="6" t="s">
        <v>496</v>
      </c>
      <c r="E35" s="8" t="s">
        <v>542</v>
      </c>
      <c r="F35" s="8" t="s">
        <v>543</v>
      </c>
      <c r="G35" s="8" t="s">
        <v>544</v>
      </c>
      <c r="H35" s="6" t="s">
        <v>39</v>
      </c>
      <c r="I35" s="6" t="s">
        <v>545</v>
      </c>
      <c r="J35" s="6" t="s">
        <v>546</v>
      </c>
      <c r="K35" s="6" t="s">
        <v>39</v>
      </c>
      <c r="L35" s="6"/>
      <c r="M35" s="7">
        <v>45247</v>
      </c>
      <c r="N35" s="6" t="s">
        <v>25</v>
      </c>
      <c r="O35" s="8" t="s">
        <v>547</v>
      </c>
      <c r="P35" s="6" t="str">
        <f>HYPERLINK("https://docs.wto.org/imrd/directdoc.asp?DDFDocuments/t/G/TBTN23/SAU1309.DOCX", "https://docs.wto.org/imrd/directdoc.asp?DDFDocuments/t/G/TBTN23/SAU1309.DOCX")</f>
        <v>https://docs.wto.org/imrd/directdoc.asp?DDFDocuments/t/G/TBTN23/SAU1309.DOCX</v>
      </c>
      <c r="Q35" s="6"/>
      <c r="R35" s="6"/>
    </row>
    <row r="36" spans="1:18" ht="65.099999999999994" customHeight="1">
      <c r="A36" s="6" t="s">
        <v>1115</v>
      </c>
      <c r="B36" s="7">
        <v>45175</v>
      </c>
      <c r="C36" s="8" t="str">
        <f>HYPERLINK("https://epingalert.org/en/Search?viewData= G/SPS/N/TUR/137"," G/SPS/N/TUR/137")</f>
        <v xml:space="preserve"> G/SPS/N/TUR/137</v>
      </c>
      <c r="D36" s="6" t="s">
        <v>145</v>
      </c>
      <c r="E36" s="8" t="s">
        <v>918</v>
      </c>
      <c r="F36" s="8" t="s">
        <v>919</v>
      </c>
      <c r="G36" s="8" t="s">
        <v>920</v>
      </c>
      <c r="H36" s="6" t="s">
        <v>39</v>
      </c>
      <c r="I36" s="6" t="s">
        <v>39</v>
      </c>
      <c r="J36" s="6" t="s">
        <v>921</v>
      </c>
      <c r="K36" s="6" t="s">
        <v>922</v>
      </c>
      <c r="L36" s="6" t="s">
        <v>39</v>
      </c>
      <c r="M36" s="7">
        <v>45247</v>
      </c>
      <c r="N36" s="6" t="s">
        <v>25</v>
      </c>
      <c r="O36" s="8" t="s">
        <v>923</v>
      </c>
      <c r="P36" s="6" t="str">
        <f>HYPERLINK("https://docs.wto.org/imrd/directdoc.asp?DDFDocuments/t/G/SPS/NTUR137.DOCX", "https://docs.wto.org/imrd/directdoc.asp?DDFDocuments/t/G/SPS/NTUR137.DOCX")</f>
        <v>https://docs.wto.org/imrd/directdoc.asp?DDFDocuments/t/G/SPS/NTUR137.DOCX</v>
      </c>
      <c r="Q36" s="6"/>
      <c r="R36" s="6"/>
    </row>
    <row r="37" spans="1:18" ht="65.099999999999994" customHeight="1">
      <c r="A37" s="6" t="s">
        <v>1133</v>
      </c>
      <c r="B37" s="7">
        <v>45180</v>
      </c>
      <c r="C37" s="8" t="str">
        <f>HYPERLINK("https://epingalert.org/en/Search?viewData= G/TBT/N/BDI/397, G/TBT/N/KEN/1492, G/TBT/N/RWA/921, G/TBT/N/TZA/1025, G/TBT/N/UGA/1832"," G/TBT/N/BDI/397, G/TBT/N/KEN/1492, G/TBT/N/RWA/921, G/TBT/N/TZA/1025, G/TBT/N/UGA/1832")</f>
        <v xml:space="preserve"> G/TBT/N/BDI/397, G/TBT/N/KEN/1492, G/TBT/N/RWA/921, G/TBT/N/TZA/1025, G/TBT/N/UGA/1832</v>
      </c>
      <c r="D37" s="6" t="s">
        <v>17</v>
      </c>
      <c r="E37" s="8" t="s">
        <v>848</v>
      </c>
      <c r="F37" s="8" t="s">
        <v>849</v>
      </c>
      <c r="G37" s="8" t="s">
        <v>850</v>
      </c>
      <c r="H37" s="6" t="s">
        <v>39</v>
      </c>
      <c r="I37" s="6" t="s">
        <v>851</v>
      </c>
      <c r="J37" s="6" t="s">
        <v>880</v>
      </c>
      <c r="K37" s="6" t="s">
        <v>39</v>
      </c>
      <c r="L37" s="6"/>
      <c r="M37" s="7">
        <v>45240</v>
      </c>
      <c r="N37" s="6" t="s">
        <v>25</v>
      </c>
      <c r="O37" s="8" t="s">
        <v>853</v>
      </c>
      <c r="P37" s="6" t="str">
        <f>HYPERLINK("https://docs.wto.org/imrd/directdoc.asp?DDFDocuments/t/G/TBTN23/BDI397.DOCX", "https://docs.wto.org/imrd/directdoc.asp?DDFDocuments/t/G/TBTN23/BDI397.DOCX")</f>
        <v>https://docs.wto.org/imrd/directdoc.asp?DDFDocuments/t/G/TBTN23/BDI397.DOCX</v>
      </c>
      <c r="Q37" s="6"/>
      <c r="R37" s="6"/>
    </row>
    <row r="38" spans="1:18" ht="65.099999999999994" customHeight="1">
      <c r="A38" s="6" t="s">
        <v>1133</v>
      </c>
      <c r="B38" s="7">
        <v>45180</v>
      </c>
      <c r="C38" s="8" t="str">
        <f>HYPERLINK("https://epingalert.org/en/Search?viewData= G/TBT/N/BDI/397, G/TBT/N/KEN/1492, G/TBT/N/RWA/921, G/TBT/N/TZA/1025, G/TBT/N/UGA/1832"," G/TBT/N/BDI/397, G/TBT/N/KEN/1492, G/TBT/N/RWA/921, G/TBT/N/TZA/1025, G/TBT/N/UGA/1832")</f>
        <v xml:space="preserve"> G/TBT/N/BDI/397, G/TBT/N/KEN/1492, G/TBT/N/RWA/921, G/TBT/N/TZA/1025, G/TBT/N/UGA/1832</v>
      </c>
      <c r="D38" s="6" t="s">
        <v>60</v>
      </c>
      <c r="E38" s="8" t="s">
        <v>848</v>
      </c>
      <c r="F38" s="8" t="s">
        <v>849</v>
      </c>
      <c r="G38" s="8" t="s">
        <v>850</v>
      </c>
      <c r="H38" s="6" t="s">
        <v>39</v>
      </c>
      <c r="I38" s="6" t="s">
        <v>851</v>
      </c>
      <c r="J38" s="6" t="s">
        <v>880</v>
      </c>
      <c r="K38" s="6" t="s">
        <v>39</v>
      </c>
      <c r="L38" s="6"/>
      <c r="M38" s="7">
        <v>45240</v>
      </c>
      <c r="N38" s="6" t="s">
        <v>25</v>
      </c>
      <c r="O38" s="8" t="s">
        <v>853</v>
      </c>
      <c r="P38" s="6" t="str">
        <f>HYPERLINK("https://docs.wto.org/imrd/directdoc.asp?DDFDocuments/t/G/TBTN23/BDI397.DOCX", "https://docs.wto.org/imrd/directdoc.asp?DDFDocuments/t/G/TBTN23/BDI397.DOCX")</f>
        <v>https://docs.wto.org/imrd/directdoc.asp?DDFDocuments/t/G/TBTN23/BDI397.DOCX</v>
      </c>
      <c r="Q38" s="6"/>
      <c r="R38" s="6"/>
    </row>
    <row r="39" spans="1:18" ht="65.099999999999994" customHeight="1">
      <c r="A39" s="6" t="s">
        <v>1128</v>
      </c>
      <c r="B39" s="7">
        <v>45190</v>
      </c>
      <c r="C39" s="8" t="str">
        <f>HYPERLINK("https://epingalert.org/en/Search?viewData= G/TBT/N/THA/714"," G/TBT/N/THA/714")</f>
        <v xml:space="preserve"> G/TBT/N/THA/714</v>
      </c>
      <c r="D39" s="6" t="s">
        <v>381</v>
      </c>
      <c r="E39" s="8" t="s">
        <v>404</v>
      </c>
      <c r="F39" s="8" t="s">
        <v>405</v>
      </c>
      <c r="G39" s="8" t="s">
        <v>406</v>
      </c>
      <c r="H39" s="6" t="s">
        <v>39</v>
      </c>
      <c r="I39" s="6" t="s">
        <v>407</v>
      </c>
      <c r="J39" s="6" t="s">
        <v>38</v>
      </c>
      <c r="K39" s="6" t="s">
        <v>39</v>
      </c>
      <c r="L39" s="6"/>
      <c r="M39" s="7">
        <v>45250</v>
      </c>
      <c r="N39" s="6" t="s">
        <v>25</v>
      </c>
      <c r="O39" s="8" t="s">
        <v>408</v>
      </c>
      <c r="P39" s="6" t="str">
        <f>HYPERLINK("https://docs.wto.org/imrd/directdoc.asp?DDFDocuments/t/G/TBTN23/THA714.DOCX", "https://docs.wto.org/imrd/directdoc.asp?DDFDocuments/t/G/TBTN23/THA714.DOCX")</f>
        <v>https://docs.wto.org/imrd/directdoc.asp?DDFDocuments/t/G/TBTN23/THA714.DOCX</v>
      </c>
      <c r="Q39" s="6"/>
      <c r="R39" s="6"/>
    </row>
    <row r="40" spans="1:18" ht="65.099999999999994" customHeight="1">
      <c r="A40" s="6" t="s">
        <v>1128</v>
      </c>
      <c r="B40" s="7">
        <v>45180</v>
      </c>
      <c r="C40" s="8" t="str">
        <f>HYPERLINK("https://epingalert.org/en/Search?viewData= G/TBT/N/GRD/31"," G/TBT/N/GRD/31")</f>
        <v xml:space="preserve"> G/TBT/N/GRD/31</v>
      </c>
      <c r="D40" s="6" t="s">
        <v>859</v>
      </c>
      <c r="E40" s="8" t="s">
        <v>860</v>
      </c>
      <c r="F40" s="8" t="s">
        <v>861</v>
      </c>
      <c r="G40" s="8" t="s">
        <v>862</v>
      </c>
      <c r="H40" s="6" t="s">
        <v>863</v>
      </c>
      <c r="I40" s="6" t="s">
        <v>864</v>
      </c>
      <c r="J40" s="6" t="s">
        <v>38</v>
      </c>
      <c r="K40" s="6" t="s">
        <v>24</v>
      </c>
      <c r="L40" s="6"/>
      <c r="M40" s="7">
        <v>45267</v>
      </c>
      <c r="N40" s="6" t="s">
        <v>25</v>
      </c>
      <c r="O40" s="6"/>
      <c r="P40" s="6" t="str">
        <f>HYPERLINK("https://docs.wto.org/imrd/directdoc.asp?DDFDocuments/t/G/TBTN23/GRD31.DOCX", "https://docs.wto.org/imrd/directdoc.asp?DDFDocuments/t/G/TBTN23/GRD31.DOCX")</f>
        <v>https://docs.wto.org/imrd/directdoc.asp?DDFDocuments/t/G/TBTN23/GRD31.DOCX</v>
      </c>
      <c r="Q40" s="6"/>
      <c r="R40" s="6"/>
    </row>
    <row r="41" spans="1:18" ht="65.099999999999994" customHeight="1">
      <c r="A41" s="6" t="s">
        <v>1127</v>
      </c>
      <c r="B41" s="7">
        <v>45180</v>
      </c>
      <c r="C41" s="8" t="str">
        <f>HYPERLINK("https://epingalert.org/en/Search?viewData= G/TBT/N/BRA/1500"," G/TBT/N/BRA/1500")</f>
        <v xml:space="preserve"> G/TBT/N/BRA/1500</v>
      </c>
      <c r="D41" s="6" t="s">
        <v>193</v>
      </c>
      <c r="E41" s="8" t="s">
        <v>872</v>
      </c>
      <c r="F41" s="8" t="s">
        <v>873</v>
      </c>
      <c r="G41" s="8" t="s">
        <v>874</v>
      </c>
      <c r="H41" s="6" t="s">
        <v>39</v>
      </c>
      <c r="I41" s="6" t="s">
        <v>417</v>
      </c>
      <c r="J41" s="6" t="s">
        <v>38</v>
      </c>
      <c r="K41" s="6" t="s">
        <v>345</v>
      </c>
      <c r="L41" s="6"/>
      <c r="M41" s="7">
        <v>45194</v>
      </c>
      <c r="N41" s="6" t="s">
        <v>25</v>
      </c>
      <c r="O41" s="8" t="s">
        <v>875</v>
      </c>
      <c r="P41" s="6" t="str">
        <f>HYPERLINK("https://docs.wto.org/imrd/directdoc.asp?DDFDocuments/t/G/TBTN23/BRA1500.DOCX", "https://docs.wto.org/imrd/directdoc.asp?DDFDocuments/t/G/TBTN23/BRA1500.DOCX")</f>
        <v>https://docs.wto.org/imrd/directdoc.asp?DDFDocuments/t/G/TBTN23/BRA1500.DOCX</v>
      </c>
      <c r="Q41" s="6"/>
      <c r="R41" s="6"/>
    </row>
    <row r="42" spans="1:18" ht="65.099999999999994" customHeight="1">
      <c r="A42" s="6" t="s">
        <v>1128</v>
      </c>
      <c r="B42" s="7">
        <v>45190</v>
      </c>
      <c r="C42" s="8" t="str">
        <f>HYPERLINK("https://epingalert.org/en/Search?viewData= G/TBT/N/MAC/24"," G/TBT/N/MAC/24")</f>
        <v xml:space="preserve"> G/TBT/N/MAC/24</v>
      </c>
      <c r="D42" s="6" t="s">
        <v>335</v>
      </c>
      <c r="E42" s="8" t="s">
        <v>342</v>
      </c>
      <c r="F42" s="8" t="s">
        <v>343</v>
      </c>
      <c r="G42" s="8" t="s">
        <v>344</v>
      </c>
      <c r="H42" s="6" t="s">
        <v>39</v>
      </c>
      <c r="I42" s="6" t="s">
        <v>279</v>
      </c>
      <c r="J42" s="6" t="s">
        <v>38</v>
      </c>
      <c r="K42" s="6" t="s">
        <v>345</v>
      </c>
      <c r="L42" s="6"/>
      <c r="M42" s="7" t="s">
        <v>39</v>
      </c>
      <c r="N42" s="6" t="s">
        <v>25</v>
      </c>
      <c r="O42" s="8" t="s">
        <v>346</v>
      </c>
      <c r="P42" s="6" t="str">
        <f>HYPERLINK("https://docs.wto.org/imrd/directdoc.asp?DDFDocuments/t/G/TBTN23/MAC24.DOCX", "https://docs.wto.org/imrd/directdoc.asp?DDFDocuments/t/G/TBTN23/MAC24.DOCX")</f>
        <v>https://docs.wto.org/imrd/directdoc.asp?DDFDocuments/t/G/TBTN23/MAC24.DOCX</v>
      </c>
      <c r="Q42" s="6"/>
      <c r="R42" s="6"/>
    </row>
    <row r="43" spans="1:18" ht="65.099999999999994" customHeight="1">
      <c r="A43" s="6" t="s">
        <v>1128</v>
      </c>
      <c r="B43" s="7">
        <v>45190</v>
      </c>
      <c r="C43" s="8" t="str">
        <f>HYPERLINK("https://epingalert.org/en/Search?viewData= G/TBT/N/THA/713"," G/TBT/N/THA/713")</f>
        <v xml:space="preserve"> G/TBT/N/THA/713</v>
      </c>
      <c r="D43" s="6" t="s">
        <v>381</v>
      </c>
      <c r="E43" s="8" t="s">
        <v>382</v>
      </c>
      <c r="F43" s="8" t="s">
        <v>383</v>
      </c>
      <c r="G43" s="8" t="s">
        <v>384</v>
      </c>
      <c r="H43" s="6" t="s">
        <v>39</v>
      </c>
      <c r="I43" s="6" t="s">
        <v>385</v>
      </c>
      <c r="J43" s="6" t="s">
        <v>38</v>
      </c>
      <c r="K43" s="6" t="s">
        <v>39</v>
      </c>
      <c r="L43" s="6"/>
      <c r="M43" s="7">
        <v>45250</v>
      </c>
      <c r="N43" s="6" t="s">
        <v>25</v>
      </c>
      <c r="O43" s="8" t="s">
        <v>386</v>
      </c>
      <c r="P43" s="6" t="str">
        <f>HYPERLINK("https://docs.wto.org/imrd/directdoc.asp?DDFDocuments/t/G/TBTN23/THA713.DOCX", "https://docs.wto.org/imrd/directdoc.asp?DDFDocuments/t/G/TBTN23/THA713.DOCX")</f>
        <v>https://docs.wto.org/imrd/directdoc.asp?DDFDocuments/t/G/TBTN23/THA713.DOCX</v>
      </c>
      <c r="Q43" s="6"/>
      <c r="R43" s="6"/>
    </row>
    <row r="44" spans="1:18" ht="65.099999999999994" customHeight="1">
      <c r="A44" s="6" t="s">
        <v>1128</v>
      </c>
      <c r="B44" s="7">
        <v>45181</v>
      </c>
      <c r="C44" s="8" t="str">
        <f>HYPERLINK("https://epingalert.org/en/Search?viewData= G/TBT/N/KOR/1169"," G/TBT/N/KOR/1169")</f>
        <v xml:space="preserve"> G/TBT/N/KOR/1169</v>
      </c>
      <c r="D44" s="6" t="s">
        <v>275</v>
      </c>
      <c r="E44" s="8" t="s">
        <v>834</v>
      </c>
      <c r="F44" s="8" t="s">
        <v>835</v>
      </c>
      <c r="G44" s="8" t="s">
        <v>836</v>
      </c>
      <c r="H44" s="6" t="s">
        <v>39</v>
      </c>
      <c r="I44" s="6" t="s">
        <v>279</v>
      </c>
      <c r="J44" s="6" t="s">
        <v>38</v>
      </c>
      <c r="K44" s="6" t="s">
        <v>345</v>
      </c>
      <c r="L44" s="6"/>
      <c r="M44" s="7">
        <v>45241</v>
      </c>
      <c r="N44" s="6" t="s">
        <v>25</v>
      </c>
      <c r="O44" s="8" t="s">
        <v>837</v>
      </c>
      <c r="P44" s="6" t="str">
        <f>HYPERLINK("https://docs.wto.org/imrd/directdoc.asp?DDFDocuments/t/G/TBTN23/KOR1169.DOCX", "https://docs.wto.org/imrd/directdoc.asp?DDFDocuments/t/G/TBTN23/KOR1169.DOCX")</f>
        <v>https://docs.wto.org/imrd/directdoc.asp?DDFDocuments/t/G/TBTN23/KOR1169.DOCX</v>
      </c>
      <c r="Q44" s="6"/>
      <c r="R44" s="6"/>
    </row>
    <row r="45" spans="1:18" ht="65.099999999999994" customHeight="1">
      <c r="A45" s="6" t="s">
        <v>1128</v>
      </c>
      <c r="B45" s="7">
        <v>45180</v>
      </c>
      <c r="C45" s="8" t="str">
        <f>HYPERLINK("https://epingalert.org/en/Search?viewData= G/TBT/N/BRA/1501"," G/TBT/N/BRA/1501")</f>
        <v xml:space="preserve"> G/TBT/N/BRA/1501</v>
      </c>
      <c r="D45" s="6" t="s">
        <v>193</v>
      </c>
      <c r="E45" s="8" t="s">
        <v>896</v>
      </c>
      <c r="F45" s="8" t="s">
        <v>897</v>
      </c>
      <c r="G45" s="8" t="s">
        <v>898</v>
      </c>
      <c r="H45" s="6" t="s">
        <v>39</v>
      </c>
      <c r="I45" s="6" t="s">
        <v>279</v>
      </c>
      <c r="J45" s="6" t="s">
        <v>38</v>
      </c>
      <c r="K45" s="6" t="s">
        <v>345</v>
      </c>
      <c r="L45" s="6"/>
      <c r="M45" s="7" t="s">
        <v>39</v>
      </c>
      <c r="N45" s="6" t="s">
        <v>25</v>
      </c>
      <c r="O45" s="8" t="s">
        <v>899</v>
      </c>
      <c r="P45" s="6" t="str">
        <f>HYPERLINK("https://docs.wto.org/imrd/directdoc.asp?DDFDocuments/t/G/TBTN23/BRA1501.DOCX", "https://docs.wto.org/imrd/directdoc.asp?DDFDocuments/t/G/TBTN23/BRA1501.DOCX")</f>
        <v>https://docs.wto.org/imrd/directdoc.asp?DDFDocuments/t/G/TBTN23/BRA1501.DOCX</v>
      </c>
      <c r="Q45" s="6"/>
      <c r="R45" s="6"/>
    </row>
    <row r="46" spans="1:18" ht="65.099999999999994" customHeight="1">
      <c r="A46" s="6" t="s">
        <v>1128</v>
      </c>
      <c r="B46" s="7">
        <v>45180</v>
      </c>
      <c r="C46" s="8" t="str">
        <f>HYPERLINK("https://epingalert.org/en/Search?viewData= G/TBT/N/BRA/1499"," G/TBT/N/BRA/1499")</f>
        <v xml:space="preserve"> G/TBT/N/BRA/1499</v>
      </c>
      <c r="D46" s="6" t="s">
        <v>193</v>
      </c>
      <c r="E46" s="8" t="s">
        <v>906</v>
      </c>
      <c r="F46" s="8" t="s">
        <v>907</v>
      </c>
      <c r="G46" s="8" t="s">
        <v>874</v>
      </c>
      <c r="H46" s="6" t="s">
        <v>39</v>
      </c>
      <c r="I46" s="6" t="s">
        <v>417</v>
      </c>
      <c r="J46" s="6" t="s">
        <v>38</v>
      </c>
      <c r="K46" s="6" t="s">
        <v>345</v>
      </c>
      <c r="L46" s="6"/>
      <c r="M46" s="7">
        <v>45239</v>
      </c>
      <c r="N46" s="6" t="s">
        <v>25</v>
      </c>
      <c r="O46" s="8" t="s">
        <v>908</v>
      </c>
      <c r="P46" s="6" t="str">
        <f>HYPERLINK("https://docs.wto.org/imrd/directdoc.asp?DDFDocuments/t/G/TBTN23/BRA1499.DOCX", "https://docs.wto.org/imrd/directdoc.asp?DDFDocuments/t/G/TBTN23/BRA1499.DOCX")</f>
        <v>https://docs.wto.org/imrd/directdoc.asp?DDFDocuments/t/G/TBTN23/BRA1499.DOCX</v>
      </c>
      <c r="Q46" s="6"/>
      <c r="R46" s="6"/>
    </row>
    <row r="47" spans="1:18" ht="65.099999999999994" customHeight="1">
      <c r="A47" s="6" t="s">
        <v>1145</v>
      </c>
      <c r="B47" s="7">
        <v>45174</v>
      </c>
      <c r="C47" s="8" t="str">
        <f>HYPERLINK("https://epingalert.org/en/Search?viewData= G/TBT/N/IDN/158"," G/TBT/N/IDN/158")</f>
        <v xml:space="preserve"> G/TBT/N/IDN/158</v>
      </c>
      <c r="D47" s="6" t="s">
        <v>950</v>
      </c>
      <c r="E47" s="8" t="s">
        <v>951</v>
      </c>
      <c r="F47" s="8" t="s">
        <v>952</v>
      </c>
      <c r="G47" s="8" t="s">
        <v>953</v>
      </c>
      <c r="H47" s="6" t="s">
        <v>954</v>
      </c>
      <c r="I47" s="6" t="s">
        <v>955</v>
      </c>
      <c r="J47" s="6" t="s">
        <v>956</v>
      </c>
      <c r="K47" s="6" t="s">
        <v>345</v>
      </c>
      <c r="L47" s="6"/>
      <c r="M47" s="7">
        <v>45234</v>
      </c>
      <c r="N47" s="6" t="s">
        <v>25</v>
      </c>
      <c r="O47" s="8" t="s">
        <v>957</v>
      </c>
      <c r="P47" s="6" t="str">
        <f>HYPERLINK("https://docs.wto.org/imrd/directdoc.asp?DDFDocuments/t/G/TBTN23/IDN158.DOCX", "https://docs.wto.org/imrd/directdoc.asp?DDFDocuments/t/G/TBTN23/IDN158.DOCX")</f>
        <v>https://docs.wto.org/imrd/directdoc.asp?DDFDocuments/t/G/TBTN23/IDN158.DOCX</v>
      </c>
      <c r="Q47" s="6"/>
      <c r="R47" s="6" t="str">
        <f>HYPERLINK("https://docs.wto.org/imrd/directdoc.asp?DDFDocuments/v/G/TBTN23/IDN158.DOCX", "https://docs.wto.org/imrd/directdoc.asp?DDFDocuments/v/G/TBTN23/IDN158.DOCX")</f>
        <v>https://docs.wto.org/imrd/directdoc.asp?DDFDocuments/v/G/TBTN23/IDN158.DOCX</v>
      </c>
    </row>
    <row r="48" spans="1:18" ht="65.099999999999994" customHeight="1">
      <c r="A48" s="6" t="s">
        <v>1146</v>
      </c>
      <c r="B48" s="7">
        <v>45194</v>
      </c>
      <c r="C48" s="8" t="str">
        <f>HYPERLINK("https://epingalert.org/en/Search?viewData= G/TBT/N/USA/2051"," G/TBT/N/USA/2051")</f>
        <v xml:space="preserve"> G/TBT/N/USA/2051</v>
      </c>
      <c r="D48" s="6" t="s">
        <v>152</v>
      </c>
      <c r="E48" s="8" t="s">
        <v>264</v>
      </c>
      <c r="F48" s="8" t="s">
        <v>265</v>
      </c>
      <c r="G48" s="8" t="s">
        <v>266</v>
      </c>
      <c r="H48" s="6" t="s">
        <v>39</v>
      </c>
      <c r="I48" s="6" t="s">
        <v>267</v>
      </c>
      <c r="J48" s="6" t="s">
        <v>268</v>
      </c>
      <c r="K48" s="6" t="s">
        <v>39</v>
      </c>
      <c r="L48" s="6"/>
      <c r="M48" s="7">
        <v>45243</v>
      </c>
      <c r="N48" s="6" t="s">
        <v>25</v>
      </c>
      <c r="O48" s="8" t="s">
        <v>269</v>
      </c>
      <c r="P48" s="6" t="str">
        <f>HYPERLINK("https://docs.wto.org/imrd/directdoc.asp?DDFDocuments/t/G/TBTN23/USA2051.DOCX", "https://docs.wto.org/imrd/directdoc.asp?DDFDocuments/t/G/TBTN23/USA2051.DOCX")</f>
        <v>https://docs.wto.org/imrd/directdoc.asp?DDFDocuments/t/G/TBTN23/USA2051.DOCX</v>
      </c>
      <c r="Q48" s="6"/>
      <c r="R48" s="6"/>
    </row>
    <row r="49" spans="1:18" ht="65.099999999999994" customHeight="1">
      <c r="A49" s="6" t="s">
        <v>1146</v>
      </c>
      <c r="B49" s="7">
        <v>45190</v>
      </c>
      <c r="C49" s="8" t="str">
        <f>HYPERLINK("https://epingalert.org/en/Search?viewData= G/TBT/N/MAC/25"," G/TBT/N/MAC/25")</f>
        <v xml:space="preserve"> G/TBT/N/MAC/25</v>
      </c>
      <c r="D49" s="6" t="s">
        <v>335</v>
      </c>
      <c r="E49" s="8" t="s">
        <v>336</v>
      </c>
      <c r="F49" s="8" t="s">
        <v>337</v>
      </c>
      <c r="G49" s="8" t="s">
        <v>338</v>
      </c>
      <c r="H49" s="6" t="s">
        <v>339</v>
      </c>
      <c r="I49" s="6" t="s">
        <v>340</v>
      </c>
      <c r="J49" s="6" t="s">
        <v>268</v>
      </c>
      <c r="K49" s="6" t="s">
        <v>39</v>
      </c>
      <c r="L49" s="6"/>
      <c r="M49" s="7" t="s">
        <v>39</v>
      </c>
      <c r="N49" s="6" t="s">
        <v>25</v>
      </c>
      <c r="O49" s="8" t="s">
        <v>341</v>
      </c>
      <c r="P49" s="6" t="str">
        <f>HYPERLINK("https://docs.wto.org/imrd/directdoc.asp?DDFDocuments/t/G/TBTN23/MAC25.DOCX", "https://docs.wto.org/imrd/directdoc.asp?DDFDocuments/t/G/TBTN23/MAC25.DOCX")</f>
        <v>https://docs.wto.org/imrd/directdoc.asp?DDFDocuments/t/G/TBTN23/MAC25.DOCX</v>
      </c>
      <c r="Q49" s="6"/>
      <c r="R49" s="6"/>
    </row>
    <row r="50" spans="1:18" ht="65.099999999999994" customHeight="1">
      <c r="A50" s="6" t="s">
        <v>1146</v>
      </c>
      <c r="B50" s="7">
        <v>45180</v>
      </c>
      <c r="C50" s="8" t="str">
        <f>HYPERLINK("https://epingalert.org/en/Search?viewData= G/TBT/N/USA/2044"," G/TBT/N/USA/2044")</f>
        <v xml:space="preserve"> G/TBT/N/USA/2044</v>
      </c>
      <c r="D50" s="6" t="s">
        <v>152</v>
      </c>
      <c r="E50" s="8" t="s">
        <v>881</v>
      </c>
      <c r="F50" s="8" t="s">
        <v>882</v>
      </c>
      <c r="G50" s="8" t="s">
        <v>883</v>
      </c>
      <c r="H50" s="6" t="s">
        <v>39</v>
      </c>
      <c r="I50" s="6" t="s">
        <v>884</v>
      </c>
      <c r="J50" s="6" t="s">
        <v>268</v>
      </c>
      <c r="K50" s="6" t="s">
        <v>39</v>
      </c>
      <c r="L50" s="6"/>
      <c r="M50" s="7">
        <v>45236</v>
      </c>
      <c r="N50" s="6" t="s">
        <v>25</v>
      </c>
      <c r="O50" s="8" t="s">
        <v>885</v>
      </c>
      <c r="P50" s="6" t="str">
        <f>HYPERLINK("https://docs.wto.org/imrd/directdoc.asp?DDFDocuments/t/G/TBTN23/USA2044.DOCX", "https://docs.wto.org/imrd/directdoc.asp?DDFDocuments/t/G/TBTN23/USA2044.DOCX")</f>
        <v>https://docs.wto.org/imrd/directdoc.asp?DDFDocuments/t/G/TBTN23/USA2044.DOCX</v>
      </c>
      <c r="Q50" s="6"/>
      <c r="R50" s="6"/>
    </row>
    <row r="51" spans="1:18" ht="65.099999999999994" customHeight="1">
      <c r="A51" s="6" t="s">
        <v>1147</v>
      </c>
      <c r="B51" s="7">
        <v>45190</v>
      </c>
      <c r="C51" s="8" t="str">
        <f>HYPERLINK("https://epingalert.org/en/Search?viewData= G/TBT/N/IND/315"," G/TBT/N/IND/315")</f>
        <v xml:space="preserve"> G/TBT/N/IND/315</v>
      </c>
      <c r="D51" s="6" t="s">
        <v>181</v>
      </c>
      <c r="E51" s="8" t="s">
        <v>323</v>
      </c>
      <c r="F51" s="8" t="s">
        <v>324</v>
      </c>
      <c r="G51" s="8" t="s">
        <v>325</v>
      </c>
      <c r="H51" s="6" t="s">
        <v>39</v>
      </c>
      <c r="I51" s="6" t="s">
        <v>326</v>
      </c>
      <c r="J51" s="6" t="s">
        <v>327</v>
      </c>
      <c r="K51" s="6" t="s">
        <v>39</v>
      </c>
      <c r="L51" s="6"/>
      <c r="M51" s="7">
        <v>45250</v>
      </c>
      <c r="N51" s="6" t="s">
        <v>25</v>
      </c>
      <c r="O51" s="8" t="s">
        <v>328</v>
      </c>
      <c r="P51" s="6" t="str">
        <f>HYPERLINK("https://docs.wto.org/imrd/directdoc.asp?DDFDocuments/t/G/TBTN23/IND315.DOCX", "https://docs.wto.org/imrd/directdoc.asp?DDFDocuments/t/G/TBTN23/IND315.DOCX")</f>
        <v>https://docs.wto.org/imrd/directdoc.asp?DDFDocuments/t/G/TBTN23/IND315.DOCX</v>
      </c>
      <c r="Q51" s="6"/>
      <c r="R51" s="6"/>
    </row>
    <row r="52" spans="1:18" ht="65.099999999999994" customHeight="1">
      <c r="A52" s="6" t="s">
        <v>1147</v>
      </c>
      <c r="B52" s="7">
        <v>45190</v>
      </c>
      <c r="C52" s="8" t="str">
        <f>HYPERLINK("https://epingalert.org/en/Search?viewData= G/TBT/N/IND/312"," G/TBT/N/IND/312")</f>
        <v xml:space="preserve"> G/TBT/N/IND/312</v>
      </c>
      <c r="D52" s="6" t="s">
        <v>181</v>
      </c>
      <c r="E52" s="8" t="s">
        <v>393</v>
      </c>
      <c r="F52" s="8" t="s">
        <v>394</v>
      </c>
      <c r="G52" s="8" t="s">
        <v>395</v>
      </c>
      <c r="H52" s="6" t="s">
        <v>39</v>
      </c>
      <c r="I52" s="6" t="s">
        <v>396</v>
      </c>
      <c r="J52" s="6" t="s">
        <v>327</v>
      </c>
      <c r="K52" s="6" t="s">
        <v>39</v>
      </c>
      <c r="L52" s="6"/>
      <c r="M52" s="7">
        <v>45250</v>
      </c>
      <c r="N52" s="6" t="s">
        <v>25</v>
      </c>
      <c r="O52" s="8" t="s">
        <v>397</v>
      </c>
      <c r="P52" s="6" t="str">
        <f>HYPERLINK("https://docs.wto.org/imrd/directdoc.asp?DDFDocuments/t/G/TBTN23/IND312.DOCX", "https://docs.wto.org/imrd/directdoc.asp?DDFDocuments/t/G/TBTN23/IND312.DOCX")</f>
        <v>https://docs.wto.org/imrd/directdoc.asp?DDFDocuments/t/G/TBTN23/IND312.DOCX</v>
      </c>
      <c r="Q52" s="6"/>
      <c r="R52" s="6"/>
    </row>
    <row r="53" spans="1:18" ht="65.099999999999994" customHeight="1">
      <c r="A53" s="6" t="s">
        <v>1148</v>
      </c>
      <c r="B53" s="7">
        <v>45190</v>
      </c>
      <c r="C53" s="8" t="str">
        <f>HYPERLINK("https://epingalert.org/en/Search?viewData= G/TBT/N/IND/317"," G/TBT/N/IND/317")</f>
        <v xml:space="preserve"> G/TBT/N/IND/317</v>
      </c>
      <c r="D53" s="6" t="s">
        <v>181</v>
      </c>
      <c r="E53" s="8" t="s">
        <v>365</v>
      </c>
      <c r="F53" s="8" t="s">
        <v>366</v>
      </c>
      <c r="G53" s="8" t="s">
        <v>367</v>
      </c>
      <c r="H53" s="6" t="s">
        <v>39</v>
      </c>
      <c r="I53" s="6" t="s">
        <v>368</v>
      </c>
      <c r="J53" s="6" t="s">
        <v>369</v>
      </c>
      <c r="K53" s="6" t="s">
        <v>39</v>
      </c>
      <c r="L53" s="6"/>
      <c r="M53" s="7">
        <v>45250</v>
      </c>
      <c r="N53" s="6" t="s">
        <v>25</v>
      </c>
      <c r="O53" s="8" t="s">
        <v>370</v>
      </c>
      <c r="P53" s="6" t="str">
        <f>HYPERLINK("https://docs.wto.org/imrd/directdoc.asp?DDFDocuments/t/G/TBTN23/IND317.DOCX", "https://docs.wto.org/imrd/directdoc.asp?DDFDocuments/t/G/TBTN23/IND317.DOCX")</f>
        <v>https://docs.wto.org/imrd/directdoc.asp?DDFDocuments/t/G/TBTN23/IND317.DOCX</v>
      </c>
      <c r="Q53" s="6"/>
      <c r="R53" s="6"/>
    </row>
    <row r="54" spans="1:18" ht="65.099999999999994" customHeight="1">
      <c r="A54" s="6" t="s">
        <v>1134</v>
      </c>
      <c r="B54" s="7">
        <v>45180</v>
      </c>
      <c r="C54" s="8" t="str">
        <f>HYPERLINK("https://epingalert.org/en/Search?viewData= G/TBT/N/USA/2043"," G/TBT/N/USA/2043")</f>
        <v xml:space="preserve"> G/TBT/N/USA/2043</v>
      </c>
      <c r="D54" s="6" t="s">
        <v>152</v>
      </c>
      <c r="E54" s="8" t="s">
        <v>890</v>
      </c>
      <c r="F54" s="8" t="s">
        <v>891</v>
      </c>
      <c r="G54" s="8" t="s">
        <v>892</v>
      </c>
      <c r="H54" s="6" t="s">
        <v>39</v>
      </c>
      <c r="I54" s="6" t="s">
        <v>893</v>
      </c>
      <c r="J54" s="6" t="s">
        <v>894</v>
      </c>
      <c r="K54" s="6" t="s">
        <v>39</v>
      </c>
      <c r="L54" s="6"/>
      <c r="M54" s="7">
        <v>45236</v>
      </c>
      <c r="N54" s="6" t="s">
        <v>25</v>
      </c>
      <c r="O54" s="8" t="s">
        <v>895</v>
      </c>
      <c r="P54" s="6" t="str">
        <f>HYPERLINK("https://docs.wto.org/imrd/directdoc.asp?DDFDocuments/t/G/TBTN23/USA2043.DOCX", "https://docs.wto.org/imrd/directdoc.asp?DDFDocuments/t/G/TBTN23/USA2043.DOCX")</f>
        <v>https://docs.wto.org/imrd/directdoc.asp?DDFDocuments/t/G/TBTN23/USA2043.DOCX</v>
      </c>
      <c r="Q54" s="6"/>
      <c r="R54" s="6"/>
    </row>
    <row r="55" spans="1:18" ht="65.099999999999994" customHeight="1">
      <c r="A55" s="6" t="s">
        <v>1135</v>
      </c>
      <c r="B55" s="7">
        <v>45190</v>
      </c>
      <c r="C55" s="8" t="str">
        <f>HYPERLINK("https://epingalert.org/en/Search?viewData= G/TBT/N/IND/314"," G/TBT/N/IND/314")</f>
        <v xml:space="preserve"> G/TBT/N/IND/314</v>
      </c>
      <c r="D55" s="6" t="s">
        <v>181</v>
      </c>
      <c r="E55" s="8" t="s">
        <v>360</v>
      </c>
      <c r="F55" s="8" t="s">
        <v>361</v>
      </c>
      <c r="G55" s="8" t="s">
        <v>362</v>
      </c>
      <c r="H55" s="6" t="s">
        <v>39</v>
      </c>
      <c r="I55" s="6" t="s">
        <v>305</v>
      </c>
      <c r="J55" s="6" t="s">
        <v>363</v>
      </c>
      <c r="K55" s="6" t="s">
        <v>39</v>
      </c>
      <c r="L55" s="6"/>
      <c r="M55" s="7">
        <v>45250</v>
      </c>
      <c r="N55" s="6" t="s">
        <v>25</v>
      </c>
      <c r="O55" s="8" t="s">
        <v>364</v>
      </c>
      <c r="P55" s="6" t="str">
        <f>HYPERLINK("https://docs.wto.org/imrd/directdoc.asp?DDFDocuments/t/G/TBTN23/IND314.DOCX", "https://docs.wto.org/imrd/directdoc.asp?DDFDocuments/t/G/TBTN23/IND314.DOCX")</f>
        <v>https://docs.wto.org/imrd/directdoc.asp?DDFDocuments/t/G/TBTN23/IND314.DOCX</v>
      </c>
      <c r="Q55" s="6"/>
      <c r="R55" s="6"/>
    </row>
    <row r="56" spans="1:18" ht="65.099999999999994" customHeight="1">
      <c r="A56" s="6" t="s">
        <v>1135</v>
      </c>
      <c r="B56" s="7">
        <v>45190</v>
      </c>
      <c r="C56" s="8" t="str">
        <f>HYPERLINK("https://epingalert.org/en/Search?viewData= G/TBT/N/IND/313"," G/TBT/N/IND/313")</f>
        <v xml:space="preserve"> G/TBT/N/IND/313</v>
      </c>
      <c r="D56" s="6" t="s">
        <v>181</v>
      </c>
      <c r="E56" s="8" t="s">
        <v>371</v>
      </c>
      <c r="F56" s="8" t="s">
        <v>372</v>
      </c>
      <c r="G56" s="8" t="s">
        <v>373</v>
      </c>
      <c r="H56" s="6" t="s">
        <v>39</v>
      </c>
      <c r="I56" s="6" t="s">
        <v>374</v>
      </c>
      <c r="J56" s="6" t="s">
        <v>363</v>
      </c>
      <c r="K56" s="6" t="s">
        <v>39</v>
      </c>
      <c r="L56" s="6"/>
      <c r="M56" s="7">
        <v>45250</v>
      </c>
      <c r="N56" s="6" t="s">
        <v>25</v>
      </c>
      <c r="O56" s="8" t="s">
        <v>375</v>
      </c>
      <c r="P56" s="6" t="str">
        <f>HYPERLINK("https://docs.wto.org/imrd/directdoc.asp?DDFDocuments/t/G/TBTN23/IND313.DOCX", "https://docs.wto.org/imrd/directdoc.asp?DDFDocuments/t/G/TBTN23/IND313.DOCX")</f>
        <v>https://docs.wto.org/imrd/directdoc.asp?DDFDocuments/t/G/TBTN23/IND313.DOCX</v>
      </c>
      <c r="Q56" s="6"/>
      <c r="R56" s="6"/>
    </row>
    <row r="57" spans="1:18" ht="65.099999999999994" customHeight="1">
      <c r="A57" s="6" t="s">
        <v>1041</v>
      </c>
      <c r="B57" s="7">
        <v>45194</v>
      </c>
      <c r="C57" s="8" t="str">
        <f>HYPERLINK("https://epingalert.org/en/Search?viewData= G/TBT/N/NZL/128"," G/TBT/N/NZL/128")</f>
        <v xml:space="preserve"> G/TBT/N/NZL/128</v>
      </c>
      <c r="D57" s="6" t="s">
        <v>253</v>
      </c>
      <c r="E57" s="8" t="s">
        <v>254</v>
      </c>
      <c r="F57" s="8" t="s">
        <v>255</v>
      </c>
      <c r="G57" s="8" t="s">
        <v>256</v>
      </c>
      <c r="H57" s="6"/>
      <c r="I57" s="6" t="s">
        <v>257</v>
      </c>
      <c r="J57" s="6" t="s">
        <v>258</v>
      </c>
      <c r="K57" s="6" t="s">
        <v>39</v>
      </c>
      <c r="L57" s="6"/>
      <c r="M57" s="7">
        <v>45254</v>
      </c>
      <c r="N57" s="6" t="s">
        <v>25</v>
      </c>
      <c r="O57" s="6"/>
      <c r="P57" s="6" t="str">
        <f>HYPERLINK("https://docs.wto.org/imrd/directdoc.asp?DDFDocuments/t/G/TBTN23/NZL128.DOCX", "https://docs.wto.org/imrd/directdoc.asp?DDFDocuments/t/G/TBTN23/NZL128.DOCX")</f>
        <v>https://docs.wto.org/imrd/directdoc.asp?DDFDocuments/t/G/TBTN23/NZL128.DOCX</v>
      </c>
      <c r="Q57" s="6"/>
      <c r="R57" s="6"/>
    </row>
    <row r="58" spans="1:18" ht="65.099999999999994" customHeight="1">
      <c r="A58" s="6" t="s">
        <v>1042</v>
      </c>
      <c r="B58" s="7">
        <v>45194</v>
      </c>
      <c r="C58" s="8" t="str">
        <f>HYPERLINK("https://epingalert.org/en/Search?viewData= G/TBT/N/USA/2050"," G/TBT/N/USA/2050")</f>
        <v xml:space="preserve"> G/TBT/N/USA/2050</v>
      </c>
      <c r="D58" s="6" t="s">
        <v>152</v>
      </c>
      <c r="E58" s="8" t="s">
        <v>259</v>
      </c>
      <c r="F58" s="8" t="s">
        <v>260</v>
      </c>
      <c r="G58" s="8" t="s">
        <v>261</v>
      </c>
      <c r="H58" s="6" t="s">
        <v>39</v>
      </c>
      <c r="I58" s="6" t="s">
        <v>262</v>
      </c>
      <c r="J58" s="6" t="s">
        <v>94</v>
      </c>
      <c r="K58" s="6" t="s">
        <v>39</v>
      </c>
      <c r="L58" s="6"/>
      <c r="M58" s="7">
        <v>45210</v>
      </c>
      <c r="N58" s="6" t="s">
        <v>25</v>
      </c>
      <c r="O58" s="8" t="s">
        <v>263</v>
      </c>
      <c r="P58" s="6" t="str">
        <f>HYPERLINK("https://docs.wto.org/imrd/directdoc.asp?DDFDocuments/t/G/TBTN23/USA2050.DOCX", "https://docs.wto.org/imrd/directdoc.asp?DDFDocuments/t/G/TBTN23/USA2050.DOCX")</f>
        <v>https://docs.wto.org/imrd/directdoc.asp?DDFDocuments/t/G/TBTN23/USA2050.DOCX</v>
      </c>
      <c r="Q58" s="6"/>
      <c r="R58" s="6"/>
    </row>
    <row r="59" spans="1:18" ht="65.099999999999994" customHeight="1">
      <c r="A59" s="6" t="s">
        <v>1130</v>
      </c>
      <c r="B59" s="7">
        <v>45181</v>
      </c>
      <c r="C59" s="8" t="str">
        <f>HYPERLINK("https://epingalert.org/en/Search?viewData= G/TBT/N/USA/2045"," G/TBT/N/USA/2045")</f>
        <v xml:space="preserve"> G/TBT/N/USA/2045</v>
      </c>
      <c r="D59" s="6" t="s">
        <v>152</v>
      </c>
      <c r="E59" s="8" t="s">
        <v>825</v>
      </c>
      <c r="F59" s="8" t="s">
        <v>826</v>
      </c>
      <c r="G59" s="8" t="s">
        <v>827</v>
      </c>
      <c r="H59" s="6" t="s">
        <v>39</v>
      </c>
      <c r="I59" s="6" t="s">
        <v>828</v>
      </c>
      <c r="J59" s="6" t="s">
        <v>120</v>
      </c>
      <c r="K59" s="6" t="s">
        <v>39</v>
      </c>
      <c r="L59" s="6"/>
      <c r="M59" s="7">
        <v>45252</v>
      </c>
      <c r="N59" s="6" t="s">
        <v>25</v>
      </c>
      <c r="O59" s="8" t="s">
        <v>829</v>
      </c>
      <c r="P59" s="6" t="str">
        <f>HYPERLINK("https://docs.wto.org/imrd/directdoc.asp?DDFDocuments/t/G/TBTN23/USA2045.DOCX", "https://docs.wto.org/imrd/directdoc.asp?DDFDocuments/t/G/TBTN23/USA2045.DOCX")</f>
        <v>https://docs.wto.org/imrd/directdoc.asp?DDFDocuments/t/G/TBTN23/USA2045.DOCX</v>
      </c>
      <c r="Q59" s="6"/>
      <c r="R59" s="6"/>
    </row>
    <row r="60" spans="1:18" ht="65.099999999999994" customHeight="1">
      <c r="A60" s="6" t="s">
        <v>1130</v>
      </c>
      <c r="B60" s="7">
        <v>45175</v>
      </c>
      <c r="C60" s="8" t="str">
        <f>HYPERLINK("https://epingalert.org/en/Search?viewData= G/TBT/N/EU/1003"," G/TBT/N/EU/1003")</f>
        <v xml:space="preserve"> G/TBT/N/EU/1003</v>
      </c>
      <c r="D60" s="6" t="s">
        <v>137</v>
      </c>
      <c r="E60" s="8" t="s">
        <v>915</v>
      </c>
      <c r="F60" s="8" t="s">
        <v>916</v>
      </c>
      <c r="G60" s="8" t="s">
        <v>797</v>
      </c>
      <c r="H60" s="6" t="s">
        <v>39</v>
      </c>
      <c r="I60" s="6" t="s">
        <v>162</v>
      </c>
      <c r="J60" s="6" t="s">
        <v>120</v>
      </c>
      <c r="K60" s="6" t="s">
        <v>39</v>
      </c>
      <c r="L60" s="6"/>
      <c r="M60" s="7">
        <v>45235</v>
      </c>
      <c r="N60" s="6" t="s">
        <v>25</v>
      </c>
      <c r="O60" s="8" t="s">
        <v>917</v>
      </c>
      <c r="P60" s="6" t="str">
        <f>HYPERLINK("https://docs.wto.org/imrd/directdoc.asp?DDFDocuments/t/G/TBTN23/EU1003.DOCX", "https://docs.wto.org/imrd/directdoc.asp?DDFDocuments/t/G/TBTN23/EU1003.DOCX")</f>
        <v>https://docs.wto.org/imrd/directdoc.asp?DDFDocuments/t/G/TBTN23/EU1003.DOCX</v>
      </c>
      <c r="Q60" s="6"/>
      <c r="R60" s="6"/>
    </row>
    <row r="61" spans="1:18" ht="65.099999999999994" customHeight="1">
      <c r="A61" s="6" t="s">
        <v>1136</v>
      </c>
      <c r="B61" s="7">
        <v>45190</v>
      </c>
      <c r="C61" s="8" t="str">
        <f>HYPERLINK("https://epingalert.org/en/Search?viewData= G/TBT/N/IND/311"," G/TBT/N/IND/311")</f>
        <v xml:space="preserve"> G/TBT/N/IND/311</v>
      </c>
      <c r="D61" s="6" t="s">
        <v>181</v>
      </c>
      <c r="E61" s="8" t="s">
        <v>398</v>
      </c>
      <c r="F61" s="8" t="s">
        <v>399</v>
      </c>
      <c r="G61" s="8" t="s">
        <v>400</v>
      </c>
      <c r="H61" s="6" t="s">
        <v>39</v>
      </c>
      <c r="I61" s="6" t="s">
        <v>401</v>
      </c>
      <c r="J61" s="6" t="s">
        <v>402</v>
      </c>
      <c r="K61" s="6" t="s">
        <v>39</v>
      </c>
      <c r="L61" s="6"/>
      <c r="M61" s="7">
        <v>45250</v>
      </c>
      <c r="N61" s="6" t="s">
        <v>25</v>
      </c>
      <c r="O61" s="8" t="s">
        <v>403</v>
      </c>
      <c r="P61" s="6" t="str">
        <f>HYPERLINK("https://docs.wto.org/imrd/directdoc.asp?DDFDocuments/t/G/TBTN23/IND311.DOCX", "https://docs.wto.org/imrd/directdoc.asp?DDFDocuments/t/G/TBTN23/IND311.DOCX")</f>
        <v>https://docs.wto.org/imrd/directdoc.asp?DDFDocuments/t/G/TBTN23/IND311.DOCX</v>
      </c>
      <c r="Q61" s="6"/>
      <c r="R61" s="6"/>
    </row>
    <row r="62" spans="1:18" ht="65.099999999999994" customHeight="1">
      <c r="A62" s="6" t="s">
        <v>1137</v>
      </c>
      <c r="B62" s="7">
        <v>45181</v>
      </c>
      <c r="C62" s="8" t="str">
        <f>HYPERLINK("https://epingalert.org/en/Search?viewData= G/TBT/N/BDI/400, G/TBT/N/KEN/1495, G/TBT/N/RWA/924, G/TBT/N/TZA/1028, G/TBT/N/UGA/1835"," G/TBT/N/BDI/400, G/TBT/N/KEN/1495, G/TBT/N/RWA/924, G/TBT/N/TZA/1028, G/TBT/N/UGA/1835")</f>
        <v xml:space="preserve"> G/TBT/N/BDI/400, G/TBT/N/KEN/1495, G/TBT/N/RWA/924, G/TBT/N/TZA/1028, G/TBT/N/UGA/1835</v>
      </c>
      <c r="D62" s="6" t="s">
        <v>27</v>
      </c>
      <c r="E62" s="8" t="s">
        <v>774</v>
      </c>
      <c r="F62" s="8" t="s">
        <v>775</v>
      </c>
      <c r="G62" s="8" t="s">
        <v>776</v>
      </c>
      <c r="H62" s="6" t="s">
        <v>777</v>
      </c>
      <c r="I62" s="6" t="s">
        <v>761</v>
      </c>
      <c r="J62" s="6" t="s">
        <v>762</v>
      </c>
      <c r="K62" s="6" t="s">
        <v>39</v>
      </c>
      <c r="L62" s="6"/>
      <c r="M62" s="7">
        <v>45241</v>
      </c>
      <c r="N62" s="6" t="s">
        <v>25</v>
      </c>
      <c r="O62" s="8" t="s">
        <v>778</v>
      </c>
      <c r="P62" s="6" t="str">
        <f>HYPERLINK("https://docs.wto.org/imrd/directdoc.asp?DDFDocuments/t/G/TBTN23/BDI400.DOCX", "https://docs.wto.org/imrd/directdoc.asp?DDFDocuments/t/G/TBTN23/BDI400.DOCX")</f>
        <v>https://docs.wto.org/imrd/directdoc.asp?DDFDocuments/t/G/TBTN23/BDI400.DOCX</v>
      </c>
      <c r="Q62" s="6"/>
      <c r="R62" s="6"/>
    </row>
    <row r="63" spans="1:18" ht="65.099999999999994" customHeight="1">
      <c r="A63" s="6" t="s">
        <v>1103</v>
      </c>
      <c r="B63" s="7">
        <v>45181</v>
      </c>
      <c r="C63" s="8" t="str">
        <f>HYPERLINK("https://epingalert.org/en/Search?viewData= G/TBT/N/EU/1004"," G/TBT/N/EU/1004")</f>
        <v xml:space="preserve"> G/TBT/N/EU/1004</v>
      </c>
      <c r="D63" s="6" t="s">
        <v>137</v>
      </c>
      <c r="E63" s="8" t="s">
        <v>795</v>
      </c>
      <c r="F63" s="8" t="s">
        <v>796</v>
      </c>
      <c r="G63" s="8" t="s">
        <v>797</v>
      </c>
      <c r="H63" s="6" t="s">
        <v>39</v>
      </c>
      <c r="I63" s="6" t="s">
        <v>162</v>
      </c>
      <c r="J63" s="6" t="s">
        <v>798</v>
      </c>
      <c r="K63" s="6" t="s">
        <v>345</v>
      </c>
      <c r="L63" s="6"/>
      <c r="M63" s="7">
        <v>45241</v>
      </c>
      <c r="N63" s="6" t="s">
        <v>25</v>
      </c>
      <c r="O63" s="8" t="s">
        <v>799</v>
      </c>
      <c r="P63" s="6" t="str">
        <f>HYPERLINK("https://docs.wto.org/imrd/directdoc.asp?DDFDocuments/t/G/TBTN23/EU1004.DOCX", "https://docs.wto.org/imrd/directdoc.asp?DDFDocuments/t/G/TBTN23/EU1004.DOCX")</f>
        <v>https://docs.wto.org/imrd/directdoc.asp?DDFDocuments/t/G/TBTN23/EU1004.DOCX</v>
      </c>
      <c r="Q63" s="6"/>
      <c r="R63" s="6"/>
    </row>
    <row r="64" spans="1:18" ht="65.099999999999994" customHeight="1">
      <c r="A64" s="6" t="s">
        <v>1103</v>
      </c>
      <c r="B64" s="7">
        <v>45181</v>
      </c>
      <c r="C64" s="8" t="str">
        <f>HYPERLINK("https://epingalert.org/en/Search?viewData= G/TBT/N/EU/1005"," G/TBT/N/EU/1005")</f>
        <v xml:space="preserve"> G/TBT/N/EU/1005</v>
      </c>
      <c r="D64" s="6" t="s">
        <v>137</v>
      </c>
      <c r="E64" s="8" t="s">
        <v>813</v>
      </c>
      <c r="F64" s="8" t="s">
        <v>814</v>
      </c>
      <c r="G64" s="8" t="s">
        <v>797</v>
      </c>
      <c r="H64" s="6" t="s">
        <v>39</v>
      </c>
      <c r="I64" s="6" t="s">
        <v>162</v>
      </c>
      <c r="J64" s="6" t="s">
        <v>815</v>
      </c>
      <c r="K64" s="6" t="s">
        <v>39</v>
      </c>
      <c r="L64" s="6"/>
      <c r="M64" s="7">
        <v>45241</v>
      </c>
      <c r="N64" s="6" t="s">
        <v>25</v>
      </c>
      <c r="O64" s="8" t="s">
        <v>816</v>
      </c>
      <c r="P64" s="6" t="str">
        <f>HYPERLINK("https://docs.wto.org/imrd/directdoc.asp?DDFDocuments/t/G/TBTN23/EU1005.DOCX", "https://docs.wto.org/imrd/directdoc.asp?DDFDocuments/t/G/TBTN23/EU1005.DOCX")</f>
        <v>https://docs.wto.org/imrd/directdoc.asp?DDFDocuments/t/G/TBTN23/EU1005.DOCX</v>
      </c>
      <c r="Q64" s="6"/>
      <c r="R64" s="6"/>
    </row>
    <row r="65" spans="1:18" ht="65.099999999999994" customHeight="1">
      <c r="A65" s="6" t="s">
        <v>1103</v>
      </c>
      <c r="B65" s="7">
        <v>45173</v>
      </c>
      <c r="C65" s="8" t="str">
        <f>HYPERLINK("https://epingalert.org/en/Search?viewData= G/TBT/N/EU/1002"," G/TBT/N/EU/1002")</f>
        <v xml:space="preserve"> G/TBT/N/EU/1002</v>
      </c>
      <c r="D65" s="6" t="s">
        <v>137</v>
      </c>
      <c r="E65" s="8" t="s">
        <v>1005</v>
      </c>
      <c r="F65" s="8" t="s">
        <v>1006</v>
      </c>
      <c r="G65" s="8" t="s">
        <v>797</v>
      </c>
      <c r="H65" s="6" t="s">
        <v>39</v>
      </c>
      <c r="I65" s="6" t="s">
        <v>162</v>
      </c>
      <c r="J65" s="6" t="s">
        <v>815</v>
      </c>
      <c r="K65" s="6" t="s">
        <v>24</v>
      </c>
      <c r="L65" s="6"/>
      <c r="M65" s="7">
        <v>45233</v>
      </c>
      <c r="N65" s="6" t="s">
        <v>25</v>
      </c>
      <c r="O65" s="8" t="s">
        <v>1007</v>
      </c>
      <c r="P65" s="6" t="str">
        <f>HYPERLINK("https://docs.wto.org/imrd/directdoc.asp?DDFDocuments/t/G/TBTN23/EU1002.DOCX", "https://docs.wto.org/imrd/directdoc.asp?DDFDocuments/t/G/TBTN23/EU1002.DOCX")</f>
        <v>https://docs.wto.org/imrd/directdoc.asp?DDFDocuments/t/G/TBTN23/EU1002.DOCX</v>
      </c>
      <c r="Q65" s="6"/>
      <c r="R65" s="6"/>
    </row>
    <row r="66" spans="1:18" ht="65.099999999999994" customHeight="1">
      <c r="A66" s="6" t="s">
        <v>1110</v>
      </c>
      <c r="B66" s="7">
        <v>45182</v>
      </c>
      <c r="C66" s="8" t="str">
        <f>HYPERLINK("https://epingalert.org/en/Search?viewData= G/SPS/N/ECU/312"," G/SPS/N/ECU/312")</f>
        <v xml:space="preserve"> G/SPS/N/ECU/312</v>
      </c>
      <c r="D66" s="6" t="s">
        <v>222</v>
      </c>
      <c r="E66" s="8" t="s">
        <v>730</v>
      </c>
      <c r="F66" s="8" t="s">
        <v>731</v>
      </c>
      <c r="G66" s="8" t="s">
        <v>732</v>
      </c>
      <c r="H66" s="6" t="s">
        <v>733</v>
      </c>
      <c r="I66" s="6" t="s">
        <v>39</v>
      </c>
      <c r="J66" s="6" t="s">
        <v>232</v>
      </c>
      <c r="K66" s="6" t="s">
        <v>299</v>
      </c>
      <c r="L66" s="6" t="s">
        <v>39</v>
      </c>
      <c r="M66" s="7">
        <v>45242</v>
      </c>
      <c r="N66" s="6" t="s">
        <v>25</v>
      </c>
      <c r="O66" s="8" t="s">
        <v>734</v>
      </c>
      <c r="P66" s="6" t="str">
        <f>HYPERLINK("https://docs.wto.org/imrd/directdoc.asp?DDFDocuments/t/G/SPS/NECU312.DOCX", "https://docs.wto.org/imrd/directdoc.asp?DDFDocuments/t/G/SPS/NECU312.DOCX")</f>
        <v>https://docs.wto.org/imrd/directdoc.asp?DDFDocuments/t/G/SPS/NECU312.DOCX</v>
      </c>
      <c r="Q66" s="6" t="str">
        <f>HYPERLINK("https://docs.wto.org/imrd/directdoc.asp?DDFDocuments/u/G/SPS/NECU312.DOCX", "https://docs.wto.org/imrd/directdoc.asp?DDFDocuments/u/G/SPS/NECU312.DOCX")</f>
        <v>https://docs.wto.org/imrd/directdoc.asp?DDFDocuments/u/G/SPS/NECU312.DOCX</v>
      </c>
      <c r="R66" s="6" t="str">
        <f>HYPERLINK("https://docs.wto.org/imrd/directdoc.asp?DDFDocuments/v/G/SPS/NECU312.DOCX", "https://docs.wto.org/imrd/directdoc.asp?DDFDocuments/v/G/SPS/NECU312.DOCX")</f>
        <v>https://docs.wto.org/imrd/directdoc.asp?DDFDocuments/v/G/SPS/NECU312.DOCX</v>
      </c>
    </row>
    <row r="67" spans="1:18" ht="65.099999999999994" customHeight="1">
      <c r="A67" s="6" t="s">
        <v>1090</v>
      </c>
      <c r="B67" s="7">
        <v>45182</v>
      </c>
      <c r="C67" s="8" t="str">
        <f>HYPERLINK("https://epingalert.org/en/Search?viewData= G/SPS/N/ECU/310"," G/SPS/N/ECU/310")</f>
        <v xml:space="preserve"> G/SPS/N/ECU/310</v>
      </c>
      <c r="D67" s="6" t="s">
        <v>222</v>
      </c>
      <c r="E67" s="8" t="s">
        <v>683</v>
      </c>
      <c r="F67" s="8" t="s">
        <v>684</v>
      </c>
      <c r="G67" s="8" t="s">
        <v>685</v>
      </c>
      <c r="H67" s="6" t="s">
        <v>686</v>
      </c>
      <c r="I67" s="6" t="s">
        <v>39</v>
      </c>
      <c r="J67" s="6" t="s">
        <v>232</v>
      </c>
      <c r="K67" s="6" t="s">
        <v>299</v>
      </c>
      <c r="L67" s="6" t="s">
        <v>39</v>
      </c>
      <c r="M67" s="7">
        <v>45242</v>
      </c>
      <c r="N67" s="6" t="s">
        <v>25</v>
      </c>
      <c r="O67" s="8" t="s">
        <v>687</v>
      </c>
      <c r="P67" s="6" t="str">
        <f>HYPERLINK("https://docs.wto.org/imrd/directdoc.asp?DDFDocuments/t/G/SPS/NECU310.DOCX", "https://docs.wto.org/imrd/directdoc.asp?DDFDocuments/t/G/SPS/NECU310.DOCX")</f>
        <v>https://docs.wto.org/imrd/directdoc.asp?DDFDocuments/t/G/SPS/NECU310.DOCX</v>
      </c>
      <c r="Q67" s="6" t="str">
        <f>HYPERLINK("https://docs.wto.org/imrd/directdoc.asp?DDFDocuments/u/G/SPS/NECU310.DOCX", "https://docs.wto.org/imrd/directdoc.asp?DDFDocuments/u/G/SPS/NECU310.DOCX")</f>
        <v>https://docs.wto.org/imrd/directdoc.asp?DDFDocuments/u/G/SPS/NECU310.DOCX</v>
      </c>
      <c r="R67" s="6" t="str">
        <f>HYPERLINK("https://docs.wto.org/imrd/directdoc.asp?DDFDocuments/v/G/SPS/NECU310.DOCX", "https://docs.wto.org/imrd/directdoc.asp?DDFDocuments/v/G/SPS/NECU310.DOCX")</f>
        <v>https://docs.wto.org/imrd/directdoc.asp?DDFDocuments/v/G/SPS/NECU310.DOCX</v>
      </c>
    </row>
    <row r="68" spans="1:18" ht="65.099999999999994" customHeight="1">
      <c r="A68" s="6" t="s">
        <v>1106</v>
      </c>
      <c r="B68" s="7">
        <v>45182</v>
      </c>
      <c r="C68" s="8" t="str">
        <f>HYPERLINK("https://epingalert.org/en/Search?viewData= G/TBT/N/IND/299"," G/TBT/N/IND/299")</f>
        <v xml:space="preserve"> G/TBT/N/IND/299</v>
      </c>
      <c r="D68" s="6" t="s">
        <v>181</v>
      </c>
      <c r="E68" s="8" t="s">
        <v>740</v>
      </c>
      <c r="F68" s="8" t="s">
        <v>741</v>
      </c>
      <c r="G68" s="8" t="s">
        <v>742</v>
      </c>
      <c r="H68" s="6" t="s">
        <v>743</v>
      </c>
      <c r="I68" s="6" t="s">
        <v>744</v>
      </c>
      <c r="J68" s="6" t="s">
        <v>652</v>
      </c>
      <c r="K68" s="6" t="s">
        <v>39</v>
      </c>
      <c r="L68" s="6"/>
      <c r="M68" s="7">
        <v>45242</v>
      </c>
      <c r="N68" s="6" t="s">
        <v>25</v>
      </c>
      <c r="O68" s="8" t="s">
        <v>745</v>
      </c>
      <c r="P68" s="6" t="str">
        <f>HYPERLINK("https://docs.wto.org/imrd/directdoc.asp?DDFDocuments/t/G/TBTN23/IND299.DOCX", "https://docs.wto.org/imrd/directdoc.asp?DDFDocuments/t/G/TBTN23/IND299.DOCX")</f>
        <v>https://docs.wto.org/imrd/directdoc.asp?DDFDocuments/t/G/TBTN23/IND299.DOCX</v>
      </c>
      <c r="Q68" s="6"/>
      <c r="R68" s="6"/>
    </row>
    <row r="69" spans="1:18" ht="65.099999999999994" customHeight="1">
      <c r="A69" s="6" t="s">
        <v>1049</v>
      </c>
      <c r="B69" s="7">
        <v>45197</v>
      </c>
      <c r="C69" s="8" t="str">
        <f>HYPERLINK("https://epingalert.org/en/Search?viewData= G/SPS/N/CHL/769"," G/SPS/N/CHL/769")</f>
        <v xml:space="preserve"> G/SPS/N/CHL/769</v>
      </c>
      <c r="D69" s="6" t="s">
        <v>122</v>
      </c>
      <c r="E69" s="8" t="s">
        <v>123</v>
      </c>
      <c r="F69" s="8" t="s">
        <v>124</v>
      </c>
      <c r="G69" s="8" t="s">
        <v>125</v>
      </c>
      <c r="H69" s="6" t="s">
        <v>126</v>
      </c>
      <c r="I69" s="6" t="s">
        <v>39</v>
      </c>
      <c r="J69" s="6" t="s">
        <v>127</v>
      </c>
      <c r="K69" s="6" t="s">
        <v>128</v>
      </c>
      <c r="L69" s="6"/>
      <c r="M69" s="7">
        <v>45257</v>
      </c>
      <c r="N69" s="6" t="s">
        <v>25</v>
      </c>
      <c r="O69" s="8" t="s">
        <v>129</v>
      </c>
      <c r="P69" s="6"/>
      <c r="Q69" s="6"/>
      <c r="R69" s="6" t="str">
        <f>HYPERLINK("https://docs.wto.org/imrd/directdoc.asp?DDFDocuments/v/G/SPS/NCHL769.DOCX", "https://docs.wto.org/imrd/directdoc.asp?DDFDocuments/v/G/SPS/NCHL769.DOCX")</f>
        <v>https://docs.wto.org/imrd/directdoc.asp?DDFDocuments/v/G/SPS/NCHL769.DOCX</v>
      </c>
    </row>
    <row r="70" spans="1:18" ht="65.099999999999994" customHeight="1">
      <c r="A70" s="6" t="s">
        <v>1049</v>
      </c>
      <c r="B70" s="7">
        <v>45184</v>
      </c>
      <c r="C70" s="8" t="str">
        <f>HYPERLINK("https://epingalert.org/en/Search?viewData= G/TBT/N/BDI/403, G/TBT/N/KEN/1498, G/TBT/N/RWA/927, G/TBT/N/TZA/1031, G/TBT/N/UGA/1838"," G/TBT/N/BDI/403, G/TBT/N/KEN/1498, G/TBT/N/RWA/927, G/TBT/N/TZA/1031, G/TBT/N/UGA/1838")</f>
        <v xml:space="preserve"> G/TBT/N/BDI/403, G/TBT/N/KEN/1498, G/TBT/N/RWA/927, G/TBT/N/TZA/1031, G/TBT/N/UGA/1838</v>
      </c>
      <c r="D70" s="6" t="s">
        <v>17</v>
      </c>
      <c r="E70" s="8" t="s">
        <v>476</v>
      </c>
      <c r="F70" s="8" t="s">
        <v>477</v>
      </c>
      <c r="G70" s="8" t="s">
        <v>565</v>
      </c>
      <c r="H70" s="6" t="s">
        <v>126</v>
      </c>
      <c r="I70" s="6" t="s">
        <v>479</v>
      </c>
      <c r="J70" s="6" t="s">
        <v>30</v>
      </c>
      <c r="K70" s="6" t="s">
        <v>24</v>
      </c>
      <c r="L70" s="6"/>
      <c r="M70" s="7">
        <v>45244</v>
      </c>
      <c r="N70" s="6" t="s">
        <v>25</v>
      </c>
      <c r="O70" s="8" t="s">
        <v>566</v>
      </c>
      <c r="P70" s="6" t="str">
        <f>HYPERLINK("https://docs.wto.org/imrd/directdoc.asp?DDFDocuments/t/G/TBTN23/BDI403.DOCX", "https://docs.wto.org/imrd/directdoc.asp?DDFDocuments/t/G/TBTN23/BDI403.DOCX")</f>
        <v>https://docs.wto.org/imrd/directdoc.asp?DDFDocuments/t/G/TBTN23/BDI403.DOCX</v>
      </c>
      <c r="Q70" s="6"/>
      <c r="R70" s="6"/>
    </row>
    <row r="71" spans="1:18" ht="65.099999999999994" customHeight="1">
      <c r="A71" s="6" t="s">
        <v>1049</v>
      </c>
      <c r="B71" s="7">
        <v>45184</v>
      </c>
      <c r="C71" s="8" t="str">
        <f>HYPERLINK("https://epingalert.org/en/Search?viewData= G/TBT/N/BDI/403, G/TBT/N/KEN/1498, G/TBT/N/RWA/927, G/TBT/N/TZA/1031, G/TBT/N/UGA/1838"," G/TBT/N/BDI/403, G/TBT/N/KEN/1498, G/TBT/N/RWA/927, G/TBT/N/TZA/1031, G/TBT/N/UGA/1838")</f>
        <v xml:space="preserve"> G/TBT/N/BDI/403, G/TBT/N/KEN/1498, G/TBT/N/RWA/927, G/TBT/N/TZA/1031, G/TBT/N/UGA/1838</v>
      </c>
      <c r="D71" s="6" t="s">
        <v>69</v>
      </c>
      <c r="E71" s="8" t="s">
        <v>476</v>
      </c>
      <c r="F71" s="8" t="s">
        <v>477</v>
      </c>
      <c r="G71" s="8" t="s">
        <v>565</v>
      </c>
      <c r="H71" s="6" t="s">
        <v>126</v>
      </c>
      <c r="I71" s="6" t="s">
        <v>479</v>
      </c>
      <c r="J71" s="6" t="s">
        <v>61</v>
      </c>
      <c r="K71" s="6" t="s">
        <v>24</v>
      </c>
      <c r="L71" s="6"/>
      <c r="M71" s="7">
        <v>45244</v>
      </c>
      <c r="N71" s="6" t="s">
        <v>25</v>
      </c>
      <c r="O71" s="8" t="s">
        <v>566</v>
      </c>
      <c r="P71" s="6" t="str">
        <f>HYPERLINK("https://docs.wto.org/imrd/directdoc.asp?DDFDocuments/t/G/TBTN23/BDI403.DOCX", "https://docs.wto.org/imrd/directdoc.asp?DDFDocuments/t/G/TBTN23/BDI403.DOCX")</f>
        <v>https://docs.wto.org/imrd/directdoc.asp?DDFDocuments/t/G/TBTN23/BDI403.DOCX</v>
      </c>
      <c r="Q71" s="6"/>
      <c r="R71" s="6"/>
    </row>
    <row r="72" spans="1:18" ht="65.099999999999994" customHeight="1">
      <c r="A72" s="6" t="s">
        <v>1049</v>
      </c>
      <c r="B72" s="7">
        <v>45184</v>
      </c>
      <c r="C72" s="8" t="str">
        <f>HYPERLINK("https://epingalert.org/en/Search?viewData= G/TBT/N/BDI/403, G/TBT/N/KEN/1498, G/TBT/N/RWA/927, G/TBT/N/TZA/1031, G/TBT/N/UGA/1838"," G/TBT/N/BDI/403, G/TBT/N/KEN/1498, G/TBT/N/RWA/927, G/TBT/N/TZA/1031, G/TBT/N/UGA/1838")</f>
        <v xml:space="preserve"> G/TBT/N/BDI/403, G/TBT/N/KEN/1498, G/TBT/N/RWA/927, G/TBT/N/TZA/1031, G/TBT/N/UGA/1838</v>
      </c>
      <c r="D72" s="6" t="s">
        <v>60</v>
      </c>
      <c r="E72" s="8" t="s">
        <v>476</v>
      </c>
      <c r="F72" s="8" t="s">
        <v>477</v>
      </c>
      <c r="G72" s="8" t="s">
        <v>565</v>
      </c>
      <c r="H72" s="6" t="s">
        <v>126</v>
      </c>
      <c r="I72" s="6" t="s">
        <v>479</v>
      </c>
      <c r="J72" s="6" t="s">
        <v>30</v>
      </c>
      <c r="K72" s="6" t="s">
        <v>24</v>
      </c>
      <c r="L72" s="6"/>
      <c r="M72" s="7">
        <v>45244</v>
      </c>
      <c r="N72" s="6" t="s">
        <v>25</v>
      </c>
      <c r="O72" s="8" t="s">
        <v>566</v>
      </c>
      <c r="P72" s="6" t="str">
        <f>HYPERLINK("https://docs.wto.org/imrd/directdoc.asp?DDFDocuments/t/G/TBTN23/BDI403.DOCX", "https://docs.wto.org/imrd/directdoc.asp?DDFDocuments/t/G/TBTN23/BDI403.DOCX")</f>
        <v>https://docs.wto.org/imrd/directdoc.asp?DDFDocuments/t/G/TBTN23/BDI403.DOCX</v>
      </c>
      <c r="Q72" s="6"/>
      <c r="R72" s="6"/>
    </row>
    <row r="73" spans="1:18" ht="65.099999999999994" customHeight="1">
      <c r="A73" s="6" t="s">
        <v>1049</v>
      </c>
      <c r="B73" s="7">
        <v>45184</v>
      </c>
      <c r="C73" s="8" t="str">
        <f>HYPERLINK("https://epingalert.org/en/Search?viewData= G/TBT/N/BDI/403, G/TBT/N/KEN/1498, G/TBT/N/RWA/927, G/TBT/N/TZA/1031, G/TBT/N/UGA/1838"," G/TBT/N/BDI/403, G/TBT/N/KEN/1498, G/TBT/N/RWA/927, G/TBT/N/TZA/1031, G/TBT/N/UGA/1838")</f>
        <v xml:space="preserve"> G/TBT/N/BDI/403, G/TBT/N/KEN/1498, G/TBT/N/RWA/927, G/TBT/N/TZA/1031, G/TBT/N/UGA/1838</v>
      </c>
      <c r="D73" s="6" t="s">
        <v>89</v>
      </c>
      <c r="E73" s="8" t="s">
        <v>476</v>
      </c>
      <c r="F73" s="8" t="s">
        <v>477</v>
      </c>
      <c r="G73" s="8" t="s">
        <v>565</v>
      </c>
      <c r="H73" s="6" t="s">
        <v>126</v>
      </c>
      <c r="I73" s="6" t="s">
        <v>479</v>
      </c>
      <c r="J73" s="6" t="s">
        <v>30</v>
      </c>
      <c r="K73" s="6" t="s">
        <v>24</v>
      </c>
      <c r="L73" s="6"/>
      <c r="M73" s="7">
        <v>45244</v>
      </c>
      <c r="N73" s="6" t="s">
        <v>25</v>
      </c>
      <c r="O73" s="8" t="s">
        <v>566</v>
      </c>
      <c r="P73" s="6" t="str">
        <f>HYPERLINK("https://docs.wto.org/imrd/directdoc.asp?DDFDocuments/t/G/TBTN23/BDI403.DOCX", "https://docs.wto.org/imrd/directdoc.asp?DDFDocuments/t/G/TBTN23/BDI403.DOCX")</f>
        <v>https://docs.wto.org/imrd/directdoc.asp?DDFDocuments/t/G/TBTN23/BDI403.DOCX</v>
      </c>
      <c r="Q73" s="6"/>
      <c r="R73" s="6"/>
    </row>
    <row r="74" spans="1:18" ht="65.099999999999994" customHeight="1">
      <c r="A74" s="6" t="s">
        <v>1062</v>
      </c>
      <c r="B74" s="7">
        <v>45188</v>
      </c>
      <c r="C74" s="8" t="str">
        <f>HYPERLINK("https://epingalert.org/en/Search?viewData= G/SPS/N/KEN/230"," G/SPS/N/KEN/230")</f>
        <v xml:space="preserve"> G/SPS/N/KEN/230</v>
      </c>
      <c r="D74" s="6" t="s">
        <v>69</v>
      </c>
      <c r="E74" s="8" t="s">
        <v>476</v>
      </c>
      <c r="F74" s="8" t="s">
        <v>477</v>
      </c>
      <c r="G74" s="8" t="s">
        <v>478</v>
      </c>
      <c r="H74" s="6" t="s">
        <v>126</v>
      </c>
      <c r="I74" s="6" t="s">
        <v>479</v>
      </c>
      <c r="J74" s="6" t="s">
        <v>66</v>
      </c>
      <c r="K74" s="6" t="s">
        <v>67</v>
      </c>
      <c r="L74" s="6" t="s">
        <v>39</v>
      </c>
      <c r="M74" s="7">
        <v>45248</v>
      </c>
      <c r="N74" s="6" t="s">
        <v>25</v>
      </c>
      <c r="O74" s="8" t="s">
        <v>480</v>
      </c>
      <c r="P74" s="6" t="str">
        <f>HYPERLINK("https://docs.wto.org/imrd/directdoc.asp?DDFDocuments/t/G/SPS/NKEN230.DOCX", "https://docs.wto.org/imrd/directdoc.asp?DDFDocuments/t/G/SPS/NKEN230.DOCX")</f>
        <v>https://docs.wto.org/imrd/directdoc.asp?DDFDocuments/t/G/SPS/NKEN230.DOCX</v>
      </c>
      <c r="Q74" s="6" t="str">
        <f>HYPERLINK("https://docs.wto.org/imrd/directdoc.asp?DDFDocuments/u/G/SPS/NKEN230.DOCX", "https://docs.wto.org/imrd/directdoc.asp?DDFDocuments/u/G/SPS/NKEN230.DOCX")</f>
        <v>https://docs.wto.org/imrd/directdoc.asp?DDFDocuments/u/G/SPS/NKEN230.DOCX</v>
      </c>
      <c r="R74" s="6" t="str">
        <f>HYPERLINK("https://docs.wto.org/imrd/directdoc.asp?DDFDocuments/v/G/SPS/NKEN230.DOCX", "https://docs.wto.org/imrd/directdoc.asp?DDFDocuments/v/G/SPS/NKEN230.DOCX")</f>
        <v>https://docs.wto.org/imrd/directdoc.asp?DDFDocuments/v/G/SPS/NKEN230.DOCX</v>
      </c>
    </row>
    <row r="75" spans="1:18" ht="65.099999999999994" customHeight="1">
      <c r="A75" s="6" t="s">
        <v>1080</v>
      </c>
      <c r="B75" s="7">
        <v>45183</v>
      </c>
      <c r="C75" s="8" t="str">
        <f>HYPERLINK("https://epingalert.org/en/Search?viewData= G/SPS/N/NZL/737"," G/SPS/N/NZL/737")</f>
        <v xml:space="preserve"> G/SPS/N/NZL/737</v>
      </c>
      <c r="D75" s="6" t="s">
        <v>253</v>
      </c>
      <c r="E75" s="8" t="s">
        <v>617</v>
      </c>
      <c r="F75" s="8" t="s">
        <v>603</v>
      </c>
      <c r="G75" s="8" t="s">
        <v>618</v>
      </c>
      <c r="H75" s="6" t="s">
        <v>619</v>
      </c>
      <c r="I75" s="6" t="s">
        <v>39</v>
      </c>
      <c r="J75" s="6" t="s">
        <v>232</v>
      </c>
      <c r="K75" s="6" t="s">
        <v>448</v>
      </c>
      <c r="L75" s="6" t="s">
        <v>620</v>
      </c>
      <c r="M75" s="7">
        <v>45209</v>
      </c>
      <c r="N75" s="6" t="s">
        <v>25</v>
      </c>
      <c r="O75" s="8" t="s">
        <v>621</v>
      </c>
      <c r="P75" s="6" t="str">
        <f>HYPERLINK("https://docs.wto.org/imrd/directdoc.asp?DDFDocuments/t/G/SPS/NNZL737.DOCX", "https://docs.wto.org/imrd/directdoc.asp?DDFDocuments/t/G/SPS/NNZL737.DOCX")</f>
        <v>https://docs.wto.org/imrd/directdoc.asp?DDFDocuments/t/G/SPS/NNZL737.DOCX</v>
      </c>
      <c r="Q75" s="6" t="str">
        <f>HYPERLINK("https://docs.wto.org/imrd/directdoc.asp?DDFDocuments/u/G/SPS/NNZL737.DOCX", "https://docs.wto.org/imrd/directdoc.asp?DDFDocuments/u/G/SPS/NNZL737.DOCX")</f>
        <v>https://docs.wto.org/imrd/directdoc.asp?DDFDocuments/u/G/SPS/NNZL737.DOCX</v>
      </c>
      <c r="R75" s="6" t="str">
        <f>HYPERLINK("https://docs.wto.org/imrd/directdoc.asp?DDFDocuments/v/G/SPS/NNZL737.DOCX", "https://docs.wto.org/imrd/directdoc.asp?DDFDocuments/v/G/SPS/NNZL737.DOCX")</f>
        <v>https://docs.wto.org/imrd/directdoc.asp?DDFDocuments/v/G/SPS/NNZL737.DOCX</v>
      </c>
    </row>
    <row r="76" spans="1:18" ht="65.099999999999994" customHeight="1">
      <c r="A76" s="6" t="s">
        <v>1080</v>
      </c>
      <c r="B76" s="7">
        <v>45182</v>
      </c>
      <c r="C76" s="8" t="str">
        <f>HYPERLINK("https://epingalert.org/en/Search?viewData= G/SPS/N/NZL/733"," G/SPS/N/NZL/733")</f>
        <v xml:space="preserve"> G/SPS/N/NZL/733</v>
      </c>
      <c r="D76" s="6" t="s">
        <v>253</v>
      </c>
      <c r="E76" s="8" t="s">
        <v>639</v>
      </c>
      <c r="F76" s="8" t="s">
        <v>603</v>
      </c>
      <c r="G76" s="8" t="s">
        <v>640</v>
      </c>
      <c r="H76" s="6" t="s">
        <v>605</v>
      </c>
      <c r="I76" s="6" t="s">
        <v>39</v>
      </c>
      <c r="J76" s="6" t="s">
        <v>232</v>
      </c>
      <c r="K76" s="6" t="s">
        <v>441</v>
      </c>
      <c r="L76" s="6" t="s">
        <v>641</v>
      </c>
      <c r="M76" s="7">
        <v>45209</v>
      </c>
      <c r="N76" s="6" t="s">
        <v>25</v>
      </c>
      <c r="O76" s="8" t="s">
        <v>642</v>
      </c>
      <c r="P76" s="6" t="str">
        <f>HYPERLINK("https://docs.wto.org/imrd/directdoc.asp?DDFDocuments/t/G/SPS/NNZL733.DOCX", "https://docs.wto.org/imrd/directdoc.asp?DDFDocuments/t/G/SPS/NNZL733.DOCX")</f>
        <v>https://docs.wto.org/imrd/directdoc.asp?DDFDocuments/t/G/SPS/NNZL733.DOCX</v>
      </c>
      <c r="Q76" s="6" t="str">
        <f>HYPERLINK("https://docs.wto.org/imrd/directdoc.asp?DDFDocuments/u/G/SPS/NNZL733.DOCX", "https://docs.wto.org/imrd/directdoc.asp?DDFDocuments/u/G/SPS/NNZL733.DOCX")</f>
        <v>https://docs.wto.org/imrd/directdoc.asp?DDFDocuments/u/G/SPS/NNZL733.DOCX</v>
      </c>
      <c r="R76" s="6" t="str">
        <f>HYPERLINK("https://docs.wto.org/imrd/directdoc.asp?DDFDocuments/v/G/SPS/NNZL733.DOCX", "https://docs.wto.org/imrd/directdoc.asp?DDFDocuments/v/G/SPS/NNZL733.DOCX")</f>
        <v>https://docs.wto.org/imrd/directdoc.asp?DDFDocuments/v/G/SPS/NNZL733.DOCX</v>
      </c>
    </row>
    <row r="77" spans="1:18" ht="65.099999999999994" customHeight="1">
      <c r="A77" s="6" t="s">
        <v>1093</v>
      </c>
      <c r="B77" s="7">
        <v>45182</v>
      </c>
      <c r="C77" s="8" t="str">
        <f>HYPERLINK("https://epingalert.org/en/Search?viewData= G/TBT/N/IND/305"," G/TBT/N/IND/305")</f>
        <v xml:space="preserve"> G/TBT/N/IND/305</v>
      </c>
      <c r="D77" s="6" t="s">
        <v>181</v>
      </c>
      <c r="E77" s="8" t="s">
        <v>693</v>
      </c>
      <c r="F77" s="8" t="s">
        <v>694</v>
      </c>
      <c r="G77" s="8" t="s">
        <v>695</v>
      </c>
      <c r="H77" s="6" t="s">
        <v>39</v>
      </c>
      <c r="I77" s="6" t="s">
        <v>39</v>
      </c>
      <c r="J77" s="6" t="s">
        <v>163</v>
      </c>
      <c r="K77" s="6" t="s">
        <v>39</v>
      </c>
      <c r="L77" s="6"/>
      <c r="M77" s="7">
        <v>45242</v>
      </c>
      <c r="N77" s="6" t="s">
        <v>25</v>
      </c>
      <c r="O77" s="8" t="s">
        <v>696</v>
      </c>
      <c r="P77" s="6" t="str">
        <f>HYPERLINK("https://docs.wto.org/imrd/directdoc.asp?DDFDocuments/t/G/TBTN23/IND305.DOCX", "https://docs.wto.org/imrd/directdoc.asp?DDFDocuments/t/G/TBTN23/IND305.DOCX")</f>
        <v>https://docs.wto.org/imrd/directdoc.asp?DDFDocuments/t/G/TBTN23/IND305.DOCX</v>
      </c>
      <c r="Q77" s="6"/>
      <c r="R77" s="6"/>
    </row>
    <row r="78" spans="1:18" ht="65.099999999999994" customHeight="1">
      <c r="A78" s="6" t="s">
        <v>1077</v>
      </c>
      <c r="B78" s="7">
        <v>45184</v>
      </c>
      <c r="C78" s="8" t="str">
        <f>HYPERLINK("https://epingalert.org/en/Search?viewData= G/TBT/N/CHN/1755"," G/TBT/N/CHN/1755")</f>
        <v xml:space="preserve"> G/TBT/N/CHN/1755</v>
      </c>
      <c r="D78" s="6" t="s">
        <v>32</v>
      </c>
      <c r="E78" s="8" t="s">
        <v>573</v>
      </c>
      <c r="F78" s="8" t="s">
        <v>574</v>
      </c>
      <c r="G78" s="8" t="s">
        <v>575</v>
      </c>
      <c r="H78" s="6" t="s">
        <v>576</v>
      </c>
      <c r="I78" s="6" t="s">
        <v>57</v>
      </c>
      <c r="J78" s="6" t="s">
        <v>38</v>
      </c>
      <c r="K78" s="6" t="s">
        <v>39</v>
      </c>
      <c r="L78" s="6"/>
      <c r="M78" s="7">
        <v>45244</v>
      </c>
      <c r="N78" s="6" t="s">
        <v>25</v>
      </c>
      <c r="O78" s="8" t="s">
        <v>577</v>
      </c>
      <c r="P78" s="6" t="str">
        <f>HYPERLINK("https://docs.wto.org/imrd/directdoc.asp?DDFDocuments/t/G/TBTN23/CHN1755.DOCX", "https://docs.wto.org/imrd/directdoc.asp?DDFDocuments/t/G/TBTN23/CHN1755.DOCX")</f>
        <v>https://docs.wto.org/imrd/directdoc.asp?DDFDocuments/t/G/TBTN23/CHN1755.DOCX</v>
      </c>
      <c r="Q78" s="6"/>
      <c r="R78" s="6"/>
    </row>
    <row r="79" spans="1:18" ht="65.099999999999994" customHeight="1">
      <c r="A79" s="6" t="s">
        <v>1050</v>
      </c>
      <c r="B79" s="7">
        <v>45189</v>
      </c>
      <c r="C79" s="8" t="str">
        <f>HYPERLINK("https://epingalert.org/en/Search?viewData= G/TBT/N/EGY/363"," G/TBT/N/EGY/363")</f>
        <v xml:space="preserve"> G/TBT/N/EGY/363</v>
      </c>
      <c r="D79" s="6" t="s">
        <v>301</v>
      </c>
      <c r="E79" s="8" t="s">
        <v>409</v>
      </c>
      <c r="F79" s="8" t="s">
        <v>410</v>
      </c>
      <c r="G79" s="8" t="s">
        <v>411</v>
      </c>
      <c r="H79" s="6" t="s">
        <v>39</v>
      </c>
      <c r="I79" s="6" t="s">
        <v>57</v>
      </c>
      <c r="J79" s="6" t="s">
        <v>135</v>
      </c>
      <c r="K79" s="6" t="s">
        <v>39</v>
      </c>
      <c r="L79" s="6"/>
      <c r="M79" s="7">
        <v>45249</v>
      </c>
      <c r="N79" s="6" t="s">
        <v>25</v>
      </c>
      <c r="O79" s="6"/>
      <c r="P79" s="6" t="str">
        <f>HYPERLINK("https://docs.wto.org/imrd/directdoc.asp?DDFDocuments/t/G/TBTN23/EGY363.DOCX", "https://docs.wto.org/imrd/directdoc.asp?DDFDocuments/t/G/TBTN23/EGY363.DOCX")</f>
        <v>https://docs.wto.org/imrd/directdoc.asp?DDFDocuments/t/G/TBTN23/EGY363.DOCX</v>
      </c>
      <c r="Q79" s="6"/>
      <c r="R79" s="6"/>
    </row>
    <row r="80" spans="1:18" ht="65.099999999999994" customHeight="1">
      <c r="A80" s="6" t="s">
        <v>1040</v>
      </c>
      <c r="B80" s="7">
        <v>45195</v>
      </c>
      <c r="C80" s="8" t="str">
        <f>HYPERLINK("https://epingalert.org/en/Search?viewData= G/SPS/N/UKR/210"," G/SPS/N/UKR/210")</f>
        <v xml:space="preserve"> G/SPS/N/UKR/210</v>
      </c>
      <c r="D80" s="6" t="s">
        <v>235</v>
      </c>
      <c r="E80" s="8" t="s">
        <v>236</v>
      </c>
      <c r="F80" s="8" t="s">
        <v>237</v>
      </c>
      <c r="G80" s="8" t="s">
        <v>238</v>
      </c>
      <c r="H80" s="6" t="s">
        <v>239</v>
      </c>
      <c r="I80" s="6" t="s">
        <v>39</v>
      </c>
      <c r="J80" s="6" t="s">
        <v>240</v>
      </c>
      <c r="K80" s="6" t="s">
        <v>241</v>
      </c>
      <c r="L80" s="6" t="s">
        <v>39</v>
      </c>
      <c r="M80" s="7">
        <v>45255</v>
      </c>
      <c r="N80" s="6" t="s">
        <v>25</v>
      </c>
      <c r="O80" s="8" t="s">
        <v>242</v>
      </c>
      <c r="P80" s="6" t="str">
        <f>HYPERLINK("https://docs.wto.org/imrd/directdoc.asp?DDFDocuments/t/G/SPS/NUKR210.DOCX", "https://docs.wto.org/imrd/directdoc.asp?DDFDocuments/t/G/SPS/NUKR210.DOCX")</f>
        <v>https://docs.wto.org/imrd/directdoc.asp?DDFDocuments/t/G/SPS/NUKR210.DOCX</v>
      </c>
      <c r="Q80" s="6"/>
      <c r="R80" s="6"/>
    </row>
    <row r="81" spans="1:18" ht="65.099999999999994" customHeight="1">
      <c r="A81" s="6" t="s">
        <v>1118</v>
      </c>
      <c r="B81" s="7">
        <v>45175</v>
      </c>
      <c r="C81" s="8" t="str">
        <f>HYPERLINK("https://epingalert.org/en/Search?viewData= G/SPS/N/CHL/768"," G/SPS/N/CHL/768")</f>
        <v xml:space="preserve"> G/SPS/N/CHL/768</v>
      </c>
      <c r="D81" s="6" t="s">
        <v>122</v>
      </c>
      <c r="E81" s="8" t="s">
        <v>938</v>
      </c>
      <c r="F81" s="8" t="s">
        <v>939</v>
      </c>
      <c r="G81" s="8" t="s">
        <v>940</v>
      </c>
      <c r="H81" s="6" t="s">
        <v>941</v>
      </c>
      <c r="I81" s="6" t="s">
        <v>39</v>
      </c>
      <c r="J81" s="6" t="s">
        <v>240</v>
      </c>
      <c r="K81" s="6" t="s">
        <v>454</v>
      </c>
      <c r="L81" s="6" t="s">
        <v>39</v>
      </c>
      <c r="M81" s="7">
        <v>45235</v>
      </c>
      <c r="N81" s="6" t="s">
        <v>25</v>
      </c>
      <c r="O81" s="8" t="s">
        <v>942</v>
      </c>
      <c r="P81" s="6" t="str">
        <f>HYPERLINK("https://docs.wto.org/imrd/directdoc.asp?DDFDocuments/t/G/SPS/NCHL768.DOCX", "https://docs.wto.org/imrd/directdoc.asp?DDFDocuments/t/G/SPS/NCHL768.DOCX")</f>
        <v>https://docs.wto.org/imrd/directdoc.asp?DDFDocuments/t/G/SPS/NCHL768.DOCX</v>
      </c>
      <c r="Q81" s="6" t="str">
        <f>HYPERLINK("https://docs.wto.org/imrd/directdoc.asp?DDFDocuments/u/G/SPS/NCHL768.DOCX", "https://docs.wto.org/imrd/directdoc.asp?DDFDocuments/u/G/SPS/NCHL768.DOCX")</f>
        <v>https://docs.wto.org/imrd/directdoc.asp?DDFDocuments/u/G/SPS/NCHL768.DOCX</v>
      </c>
      <c r="R81" s="6" t="str">
        <f>HYPERLINK("https://docs.wto.org/imrd/directdoc.asp?DDFDocuments/v/G/SPS/NCHL768.DOCX", "https://docs.wto.org/imrd/directdoc.asp?DDFDocuments/v/G/SPS/NCHL768.DOCX")</f>
        <v>https://docs.wto.org/imrd/directdoc.asp?DDFDocuments/v/G/SPS/NCHL768.DOCX</v>
      </c>
    </row>
    <row r="82" spans="1:18" ht="65.099999999999994" customHeight="1">
      <c r="A82" s="6" t="s">
        <v>1037</v>
      </c>
      <c r="B82" s="7">
        <v>45175</v>
      </c>
      <c r="C82" s="8" t="str">
        <f>HYPERLINK("https://epingalert.org/en/Search?viewData= G/SPS/N/AUS/575"," G/SPS/N/AUS/575")</f>
        <v xml:space="preserve"> G/SPS/N/AUS/575</v>
      </c>
      <c r="D82" s="6" t="s">
        <v>114</v>
      </c>
      <c r="E82" s="8" t="s">
        <v>927</v>
      </c>
      <c r="F82" s="8" t="s">
        <v>928</v>
      </c>
      <c r="G82" s="8" t="s">
        <v>929</v>
      </c>
      <c r="H82" s="6" t="s">
        <v>930</v>
      </c>
      <c r="I82" s="6" t="s">
        <v>39</v>
      </c>
      <c r="J82" s="6" t="s">
        <v>240</v>
      </c>
      <c r="K82" s="6" t="s">
        <v>454</v>
      </c>
      <c r="L82" s="6" t="s">
        <v>39</v>
      </c>
      <c r="M82" s="7" t="s">
        <v>39</v>
      </c>
      <c r="N82" s="6" t="s">
        <v>25</v>
      </c>
      <c r="O82" s="8" t="s">
        <v>931</v>
      </c>
      <c r="P82" s="6" t="str">
        <f>HYPERLINK("https://docs.wto.org/imrd/directdoc.asp?DDFDocuments/t/G/SPS/NAUS575.DOCX", "https://docs.wto.org/imrd/directdoc.asp?DDFDocuments/t/G/SPS/NAUS575.DOCX")</f>
        <v>https://docs.wto.org/imrd/directdoc.asp?DDFDocuments/t/G/SPS/NAUS575.DOCX</v>
      </c>
      <c r="Q82" s="6"/>
      <c r="R82" s="6"/>
    </row>
    <row r="83" spans="1:18" ht="65.099999999999994" customHeight="1">
      <c r="A83" s="6" t="s">
        <v>1132</v>
      </c>
      <c r="B83" s="7">
        <v>45191</v>
      </c>
      <c r="C83" s="8" t="str">
        <f>HYPERLINK("https://epingalert.org/en/Search?viewData= G/SPS/N/COL/349"," G/SPS/N/COL/349")</f>
        <v xml:space="preserve"> G/SPS/N/COL/349</v>
      </c>
      <c r="D83" s="6" t="s">
        <v>315</v>
      </c>
      <c r="E83" s="8" t="s">
        <v>316</v>
      </c>
      <c r="F83" s="8" t="s">
        <v>317</v>
      </c>
      <c r="G83" s="8" t="s">
        <v>318</v>
      </c>
      <c r="H83" s="6" t="s">
        <v>319</v>
      </c>
      <c r="I83" s="6" t="s">
        <v>39</v>
      </c>
      <c r="J83" s="6" t="s">
        <v>320</v>
      </c>
      <c r="K83" s="6" t="s">
        <v>321</v>
      </c>
      <c r="L83" s="6" t="s">
        <v>39</v>
      </c>
      <c r="M83" s="7">
        <v>45251</v>
      </c>
      <c r="N83" s="6" t="s">
        <v>25</v>
      </c>
      <c r="O83" s="8" t="s">
        <v>322</v>
      </c>
      <c r="P83" s="6" t="str">
        <f>HYPERLINK("https://docs.wto.org/imrd/directdoc.asp?DDFDocuments/t/G/SPS/NCOL349.DOCX", "https://docs.wto.org/imrd/directdoc.asp?DDFDocuments/t/G/SPS/NCOL349.DOCX")</f>
        <v>https://docs.wto.org/imrd/directdoc.asp?DDFDocuments/t/G/SPS/NCOL349.DOCX</v>
      </c>
      <c r="Q83" s="6" t="str">
        <f>HYPERLINK("https://docs.wto.org/imrd/directdoc.asp?DDFDocuments/u/G/SPS/NCOL349.DOCX", "https://docs.wto.org/imrd/directdoc.asp?DDFDocuments/u/G/SPS/NCOL349.DOCX")</f>
        <v>https://docs.wto.org/imrd/directdoc.asp?DDFDocuments/u/G/SPS/NCOL349.DOCX</v>
      </c>
      <c r="R83" s="6" t="str">
        <f>HYPERLINK("https://docs.wto.org/imrd/directdoc.asp?DDFDocuments/v/G/SPS/NCOL349.DOCX", "https://docs.wto.org/imrd/directdoc.asp?DDFDocuments/v/G/SPS/NCOL349.DOCX")</f>
        <v>https://docs.wto.org/imrd/directdoc.asp?DDFDocuments/v/G/SPS/NCOL349.DOCX</v>
      </c>
    </row>
    <row r="84" spans="1:18" ht="65.099999999999994" customHeight="1">
      <c r="A84" s="6" t="s">
        <v>1043</v>
      </c>
      <c r="B84" s="7">
        <v>45194</v>
      </c>
      <c r="C84" s="8" t="str">
        <f>HYPERLINK("https://epingalert.org/en/Search?viewData= G/TBT/N/KOR/1171"," G/TBT/N/KOR/1171")</f>
        <v xml:space="preserve"> G/TBT/N/KOR/1171</v>
      </c>
      <c r="D84" s="6" t="s">
        <v>275</v>
      </c>
      <c r="E84" s="8" t="s">
        <v>276</v>
      </c>
      <c r="F84" s="8" t="s">
        <v>277</v>
      </c>
      <c r="G84" s="8" t="s">
        <v>278</v>
      </c>
      <c r="H84" s="6" t="s">
        <v>39</v>
      </c>
      <c r="I84" s="6" t="s">
        <v>279</v>
      </c>
      <c r="J84" s="6" t="s">
        <v>280</v>
      </c>
      <c r="K84" s="6" t="s">
        <v>167</v>
      </c>
      <c r="L84" s="6"/>
      <c r="M84" s="7">
        <v>45254</v>
      </c>
      <c r="N84" s="6" t="s">
        <v>25</v>
      </c>
      <c r="O84" s="8" t="s">
        <v>281</v>
      </c>
      <c r="P84" s="6" t="str">
        <f>HYPERLINK("https://docs.wto.org/imrd/directdoc.asp?DDFDocuments/t/G/TBTN23/KOR1171.DOCX", "https://docs.wto.org/imrd/directdoc.asp?DDFDocuments/t/G/TBTN23/KOR1171.DOCX")</f>
        <v>https://docs.wto.org/imrd/directdoc.asp?DDFDocuments/t/G/TBTN23/KOR1171.DOCX</v>
      </c>
      <c r="Q84" s="6"/>
      <c r="R84" s="6"/>
    </row>
    <row r="85" spans="1:18" ht="65.099999999999994" customHeight="1">
      <c r="A85" s="6" t="s">
        <v>1043</v>
      </c>
      <c r="B85" s="7">
        <v>45180</v>
      </c>
      <c r="C85" s="8" t="str">
        <f>HYPERLINK("https://epingalert.org/en/Search?viewData= G/TBT/N/AUS/161"," G/TBT/N/AUS/161")</f>
        <v xml:space="preserve"> G/TBT/N/AUS/161</v>
      </c>
      <c r="D85" s="6" t="s">
        <v>114</v>
      </c>
      <c r="E85" s="8" t="s">
        <v>900</v>
      </c>
      <c r="F85" s="8" t="s">
        <v>901</v>
      </c>
      <c r="G85" s="8" t="s">
        <v>802</v>
      </c>
      <c r="H85" s="6" t="s">
        <v>39</v>
      </c>
      <c r="I85" s="6" t="s">
        <v>599</v>
      </c>
      <c r="J85" s="6" t="s">
        <v>280</v>
      </c>
      <c r="K85" s="6" t="s">
        <v>804</v>
      </c>
      <c r="L85" s="6"/>
      <c r="M85" s="7">
        <v>45240</v>
      </c>
      <c r="N85" s="6" t="s">
        <v>25</v>
      </c>
      <c r="O85" s="6"/>
      <c r="P85" s="6" t="str">
        <f>HYPERLINK("https://docs.wto.org/imrd/directdoc.asp?DDFDocuments/t/G/TBTN23/AUS161.DOCX", "https://docs.wto.org/imrd/directdoc.asp?DDFDocuments/t/G/TBTN23/AUS161.DOCX")</f>
        <v>https://docs.wto.org/imrd/directdoc.asp?DDFDocuments/t/G/TBTN23/AUS161.DOCX</v>
      </c>
      <c r="Q85" s="6"/>
      <c r="R85" s="6"/>
    </row>
    <row r="86" spans="1:18" ht="65.099999999999994" customHeight="1">
      <c r="A86" s="6" t="s">
        <v>1043</v>
      </c>
      <c r="B86" s="7">
        <v>45174</v>
      </c>
      <c r="C86" s="8" t="str">
        <f>HYPERLINK("https://epingalert.org/en/Search?viewData= G/TBT/N/GBR/68"," G/TBT/N/GBR/68")</f>
        <v xml:space="preserve"> G/TBT/N/GBR/68</v>
      </c>
      <c r="D86" s="6" t="s">
        <v>943</v>
      </c>
      <c r="E86" s="8" t="s">
        <v>944</v>
      </c>
      <c r="F86" s="8" t="s">
        <v>945</v>
      </c>
      <c r="G86" s="8" t="s">
        <v>946</v>
      </c>
      <c r="H86" s="6" t="s">
        <v>947</v>
      </c>
      <c r="I86" s="6" t="s">
        <v>948</v>
      </c>
      <c r="J86" s="6" t="s">
        <v>280</v>
      </c>
      <c r="K86" s="6" t="s">
        <v>24</v>
      </c>
      <c r="L86" s="6"/>
      <c r="M86" s="7">
        <v>45234</v>
      </c>
      <c r="N86" s="6" t="s">
        <v>25</v>
      </c>
      <c r="O86" s="8" t="s">
        <v>949</v>
      </c>
      <c r="P86" s="6" t="str">
        <f>HYPERLINK("https://docs.wto.org/imrd/directdoc.asp?DDFDocuments/t/G/TBTN23/GBR68.DOCX", "https://docs.wto.org/imrd/directdoc.asp?DDFDocuments/t/G/TBTN23/GBR68.DOCX")</f>
        <v>https://docs.wto.org/imrd/directdoc.asp?DDFDocuments/t/G/TBTN23/GBR68.DOCX</v>
      </c>
      <c r="Q86" s="6"/>
      <c r="R86" s="6"/>
    </row>
    <row r="87" spans="1:18" ht="65.099999999999994" customHeight="1">
      <c r="A87" s="6" t="s">
        <v>1138</v>
      </c>
      <c r="B87" s="7">
        <v>45190</v>
      </c>
      <c r="C87" s="8" t="str">
        <f>HYPERLINK("https://epingalert.org/en/Search?viewData= G/TBT/N/USA/2049"," G/TBT/N/USA/2049")</f>
        <v xml:space="preserve"> G/TBT/N/USA/2049</v>
      </c>
      <c r="D87" s="6" t="s">
        <v>152</v>
      </c>
      <c r="E87" s="8" t="s">
        <v>387</v>
      </c>
      <c r="F87" s="8" t="s">
        <v>388</v>
      </c>
      <c r="G87" s="8" t="s">
        <v>389</v>
      </c>
      <c r="H87" s="6" t="s">
        <v>39</v>
      </c>
      <c r="I87" s="6" t="s">
        <v>390</v>
      </c>
      <c r="J87" s="6" t="s">
        <v>391</v>
      </c>
      <c r="K87" s="6" t="s">
        <v>39</v>
      </c>
      <c r="L87" s="6"/>
      <c r="M87" s="7">
        <v>45250</v>
      </c>
      <c r="N87" s="6" t="s">
        <v>25</v>
      </c>
      <c r="O87" s="8" t="s">
        <v>392</v>
      </c>
      <c r="P87" s="6" t="str">
        <f>HYPERLINK("https://docs.wto.org/imrd/directdoc.asp?DDFDocuments/t/G/TBTN23/USA2049.DOCX", "https://docs.wto.org/imrd/directdoc.asp?DDFDocuments/t/G/TBTN23/USA2049.DOCX")</f>
        <v>https://docs.wto.org/imrd/directdoc.asp?DDFDocuments/t/G/TBTN23/USA2049.DOCX</v>
      </c>
      <c r="Q87" s="6"/>
      <c r="R87" s="6"/>
    </row>
    <row r="88" spans="1:18" ht="65.099999999999994" customHeight="1">
      <c r="A88" s="6" t="s">
        <v>1114</v>
      </c>
      <c r="B88" s="7">
        <v>45175</v>
      </c>
      <c r="C88" s="8" t="str">
        <f>HYPERLINK("https://epingalert.org/en/Search?viewData= G/TBT/N/KEN/1491"," G/TBT/N/KEN/1491")</f>
        <v xml:space="preserve"> G/TBT/N/KEN/1491</v>
      </c>
      <c r="D88" s="6" t="s">
        <v>69</v>
      </c>
      <c r="E88" s="8" t="s">
        <v>909</v>
      </c>
      <c r="F88" s="8" t="s">
        <v>910</v>
      </c>
      <c r="G88" s="8" t="s">
        <v>911</v>
      </c>
      <c r="H88" s="6" t="s">
        <v>39</v>
      </c>
      <c r="I88" s="6" t="s">
        <v>912</v>
      </c>
      <c r="J88" s="6" t="s">
        <v>913</v>
      </c>
      <c r="K88" s="6" t="s">
        <v>39</v>
      </c>
      <c r="L88" s="6"/>
      <c r="M88" s="7">
        <v>45235</v>
      </c>
      <c r="N88" s="6" t="s">
        <v>25</v>
      </c>
      <c r="O88" s="8" t="s">
        <v>914</v>
      </c>
      <c r="P88" s="6" t="str">
        <f>HYPERLINK("https://docs.wto.org/imrd/directdoc.asp?DDFDocuments/t/G/TBTN23/KEN1491.DOCX", "https://docs.wto.org/imrd/directdoc.asp?DDFDocuments/t/G/TBTN23/KEN1491.DOCX")</f>
        <v>https://docs.wto.org/imrd/directdoc.asp?DDFDocuments/t/G/TBTN23/KEN1491.DOCX</v>
      </c>
      <c r="Q88" s="6"/>
      <c r="R88" s="6"/>
    </row>
    <row r="89" spans="1:18" ht="65.099999999999994" customHeight="1">
      <c r="A89" s="6" t="s">
        <v>1029</v>
      </c>
      <c r="B89" s="7">
        <v>45196</v>
      </c>
      <c r="C89" s="8" t="str">
        <f>HYPERLINK("https://epingalert.org/en/Search?viewData= G/TBT/N/TUR/208"," G/TBT/N/TUR/208")</f>
        <v xml:space="preserve"> G/TBT/N/TUR/208</v>
      </c>
      <c r="D89" s="6" t="s">
        <v>145</v>
      </c>
      <c r="E89" s="8" t="s">
        <v>146</v>
      </c>
      <c r="F89" s="8" t="s">
        <v>147</v>
      </c>
      <c r="G89" s="8" t="s">
        <v>148</v>
      </c>
      <c r="H89" s="6" t="s">
        <v>39</v>
      </c>
      <c r="I89" s="6" t="s">
        <v>149</v>
      </c>
      <c r="J89" s="6" t="s">
        <v>150</v>
      </c>
      <c r="K89" s="6" t="s">
        <v>39</v>
      </c>
      <c r="L89" s="6"/>
      <c r="M89" s="7">
        <v>45256</v>
      </c>
      <c r="N89" s="6" t="s">
        <v>25</v>
      </c>
      <c r="O89" s="8" t="s">
        <v>151</v>
      </c>
      <c r="P89" s="6" t="str">
        <f>HYPERLINK("https://docs.wto.org/imrd/directdoc.asp?DDFDocuments/t/G/TBTN23/TUR208.DOCX", "https://docs.wto.org/imrd/directdoc.asp?DDFDocuments/t/G/TBTN23/TUR208.DOCX")</f>
        <v>https://docs.wto.org/imrd/directdoc.asp?DDFDocuments/t/G/TBTN23/TUR208.DOCX</v>
      </c>
      <c r="Q89" s="6"/>
      <c r="R89" s="6"/>
    </row>
    <row r="90" spans="1:18" ht="65.099999999999994" customHeight="1">
      <c r="A90" s="6" t="s">
        <v>1149</v>
      </c>
      <c r="B90" s="7">
        <v>45190</v>
      </c>
      <c r="C90" s="8" t="str">
        <f>HYPERLINK("https://epingalert.org/en/Search?viewData= G/TBT/N/IND/316"," G/TBT/N/IND/316")</f>
        <v xml:space="preserve"> G/TBT/N/IND/316</v>
      </c>
      <c r="D90" s="6" t="s">
        <v>181</v>
      </c>
      <c r="E90" s="8" t="s">
        <v>347</v>
      </c>
      <c r="F90" s="8" t="s">
        <v>348</v>
      </c>
      <c r="G90" s="8" t="s">
        <v>349</v>
      </c>
      <c r="H90" s="6" t="s">
        <v>39</v>
      </c>
      <c r="I90" s="6" t="s">
        <v>350</v>
      </c>
      <c r="J90" s="6" t="s">
        <v>351</v>
      </c>
      <c r="K90" s="6" t="s">
        <v>39</v>
      </c>
      <c r="L90" s="6"/>
      <c r="M90" s="7">
        <v>45250</v>
      </c>
      <c r="N90" s="6" t="s">
        <v>25</v>
      </c>
      <c r="O90" s="8" t="s">
        <v>352</v>
      </c>
      <c r="P90" s="6" t="str">
        <f>HYPERLINK("https://docs.wto.org/imrd/directdoc.asp?DDFDocuments/t/G/TBTN23/IND316.DOCX", "https://docs.wto.org/imrd/directdoc.asp?DDFDocuments/t/G/TBTN23/IND316.DOCX")</f>
        <v>https://docs.wto.org/imrd/directdoc.asp?DDFDocuments/t/G/TBTN23/IND316.DOCX</v>
      </c>
      <c r="Q90" s="6"/>
      <c r="R90" s="6"/>
    </row>
    <row r="91" spans="1:18" ht="65.099999999999994" customHeight="1">
      <c r="A91" s="6" t="s">
        <v>1139</v>
      </c>
      <c r="B91" s="7">
        <v>45190</v>
      </c>
      <c r="C91" s="8" t="str">
        <f>HYPERLINK("https://epingalert.org/en/Search?viewData= G/TBT/N/ARE/591"," G/TBT/N/ARE/591")</f>
        <v xml:space="preserve"> G/TBT/N/ARE/591</v>
      </c>
      <c r="D91" s="6" t="s">
        <v>329</v>
      </c>
      <c r="E91" s="8" t="s">
        <v>330</v>
      </c>
      <c r="F91" s="8" t="s">
        <v>331</v>
      </c>
      <c r="G91" s="8" t="s">
        <v>332</v>
      </c>
      <c r="H91" s="6" t="s">
        <v>39</v>
      </c>
      <c r="I91" s="6" t="s">
        <v>162</v>
      </c>
      <c r="J91" s="6" t="s">
        <v>333</v>
      </c>
      <c r="K91" s="6" t="s">
        <v>39</v>
      </c>
      <c r="L91" s="6"/>
      <c r="M91" s="7">
        <v>45250</v>
      </c>
      <c r="N91" s="6" t="s">
        <v>25</v>
      </c>
      <c r="O91" s="8" t="s">
        <v>334</v>
      </c>
      <c r="P91" s="6" t="str">
        <f>HYPERLINK("https://docs.wto.org/imrd/directdoc.asp?DDFDocuments/t/G/TBTN23/ARE591.DOCX", "https://docs.wto.org/imrd/directdoc.asp?DDFDocuments/t/G/TBTN23/ARE591.DOCX")</f>
        <v>https://docs.wto.org/imrd/directdoc.asp?DDFDocuments/t/G/TBTN23/ARE591.DOCX</v>
      </c>
      <c r="Q91" s="6"/>
      <c r="R91" s="6"/>
    </row>
    <row r="92" spans="1:18" ht="65.099999999999994" customHeight="1">
      <c r="A92" s="6" t="s">
        <v>1140</v>
      </c>
      <c r="B92" s="7">
        <v>45180</v>
      </c>
      <c r="C92" s="8" t="str">
        <f>HYPERLINK("https://epingalert.org/en/Search?viewData= G/TBT/N/THA/712"," G/TBT/N/THA/712")</f>
        <v xml:space="preserve"> G/TBT/N/THA/712</v>
      </c>
      <c r="D92" s="6" t="s">
        <v>381</v>
      </c>
      <c r="E92" s="8" t="s">
        <v>876</v>
      </c>
      <c r="F92" s="8" t="s">
        <v>877</v>
      </c>
      <c r="G92" s="8" t="s">
        <v>878</v>
      </c>
      <c r="H92" s="6" t="s">
        <v>39</v>
      </c>
      <c r="I92" s="6" t="s">
        <v>407</v>
      </c>
      <c r="J92" s="6" t="s">
        <v>870</v>
      </c>
      <c r="K92" s="6" t="s">
        <v>167</v>
      </c>
      <c r="L92" s="6"/>
      <c r="M92" s="7">
        <v>45240</v>
      </c>
      <c r="N92" s="6" t="s">
        <v>25</v>
      </c>
      <c r="O92" s="8" t="s">
        <v>879</v>
      </c>
      <c r="P92" s="6" t="str">
        <f>HYPERLINK("https://docs.wto.org/imrd/directdoc.asp?DDFDocuments/t/G/TBTN23/THA712.DOCX", "https://docs.wto.org/imrd/directdoc.asp?DDFDocuments/t/G/TBTN23/THA712.DOCX")</f>
        <v>https://docs.wto.org/imrd/directdoc.asp?DDFDocuments/t/G/TBTN23/THA712.DOCX</v>
      </c>
      <c r="Q92" s="6"/>
      <c r="R92" s="6"/>
    </row>
    <row r="93" spans="1:18" ht="65.099999999999994" customHeight="1">
      <c r="A93" s="6" t="s">
        <v>1141</v>
      </c>
      <c r="B93" s="7">
        <v>45190</v>
      </c>
      <c r="C93" s="8" t="str">
        <f>HYPERLINK("https://epingalert.org/en/Search?viewData= G/TBT/N/ARE/592"," G/TBT/N/ARE/592")</f>
        <v xml:space="preserve"> G/TBT/N/ARE/592</v>
      </c>
      <c r="D93" s="6" t="s">
        <v>329</v>
      </c>
      <c r="E93" s="8" t="s">
        <v>353</v>
      </c>
      <c r="F93" s="8" t="s">
        <v>354</v>
      </c>
      <c r="G93" s="8" t="s">
        <v>355</v>
      </c>
      <c r="H93" s="6" t="s">
        <v>39</v>
      </c>
      <c r="I93" s="6" t="s">
        <v>356</v>
      </c>
      <c r="J93" s="6" t="s">
        <v>357</v>
      </c>
      <c r="K93" s="6" t="s">
        <v>358</v>
      </c>
      <c r="L93" s="6"/>
      <c r="M93" s="7">
        <v>45250</v>
      </c>
      <c r="N93" s="6" t="s">
        <v>25</v>
      </c>
      <c r="O93" s="8" t="s">
        <v>359</v>
      </c>
      <c r="P93" s="6" t="str">
        <f>HYPERLINK("https://docs.wto.org/imrd/directdoc.asp?DDFDocuments/t/G/TBTN23/ARE592.DOCX", "https://docs.wto.org/imrd/directdoc.asp?DDFDocuments/t/G/TBTN23/ARE592.DOCX")</f>
        <v>https://docs.wto.org/imrd/directdoc.asp?DDFDocuments/t/G/TBTN23/ARE592.DOCX</v>
      </c>
      <c r="Q93" s="6"/>
      <c r="R93" s="6"/>
    </row>
    <row r="94" spans="1:18" ht="65.099999999999994" customHeight="1">
      <c r="A94" s="6" t="s">
        <v>1142</v>
      </c>
      <c r="B94" s="7">
        <v>45180</v>
      </c>
      <c r="C94" s="8" t="str">
        <f>HYPERLINK("https://epingalert.org/en/Search?viewData= G/TBT/N/CHE/281"," G/TBT/N/CHE/281")</f>
        <v xml:space="preserve"> G/TBT/N/CHE/281</v>
      </c>
      <c r="D94" s="6" t="s">
        <v>213</v>
      </c>
      <c r="E94" s="8" t="s">
        <v>865</v>
      </c>
      <c r="F94" s="8" t="s">
        <v>866</v>
      </c>
      <c r="G94" s="8" t="s">
        <v>867</v>
      </c>
      <c r="H94" s="6" t="s">
        <v>868</v>
      </c>
      <c r="I94" s="6" t="s">
        <v>869</v>
      </c>
      <c r="J94" s="6" t="s">
        <v>870</v>
      </c>
      <c r="K94" s="6" t="s">
        <v>345</v>
      </c>
      <c r="L94" s="6"/>
      <c r="M94" s="7">
        <v>45240</v>
      </c>
      <c r="N94" s="6" t="s">
        <v>25</v>
      </c>
      <c r="O94" s="8" t="s">
        <v>871</v>
      </c>
      <c r="P94" s="6" t="str">
        <f>HYPERLINK("https://docs.wto.org/imrd/directdoc.asp?DDFDocuments/t/G/TBTN23/CHE281.DOCX", "https://docs.wto.org/imrd/directdoc.asp?DDFDocuments/t/G/TBTN23/CHE281.DOCX")</f>
        <v>https://docs.wto.org/imrd/directdoc.asp?DDFDocuments/t/G/TBTN23/CHE281.DOCX</v>
      </c>
      <c r="Q94" s="6" t="str">
        <f>HYPERLINK("https://docs.wto.org/imrd/directdoc.asp?DDFDocuments/u/G/TBTN23/CHE281.DOCX", "https://docs.wto.org/imrd/directdoc.asp?DDFDocuments/u/G/TBTN23/CHE281.DOCX")</f>
        <v>https://docs.wto.org/imrd/directdoc.asp?DDFDocuments/u/G/TBTN23/CHE281.DOCX</v>
      </c>
      <c r="R94" s="6"/>
    </row>
    <row r="95" spans="1:18" ht="65.099999999999994" customHeight="1">
      <c r="A95" s="6" t="s">
        <v>1097</v>
      </c>
      <c r="B95" s="7">
        <v>45182</v>
      </c>
      <c r="C95" s="8" t="str">
        <f>HYPERLINK("https://epingalert.org/en/Search?viewData= G/SPS/N/NZL/735"," G/SPS/N/NZL/735")</f>
        <v xml:space="preserve"> G/SPS/N/NZL/735</v>
      </c>
      <c r="D95" s="6" t="s">
        <v>253</v>
      </c>
      <c r="E95" s="8" t="s">
        <v>716</v>
      </c>
      <c r="F95" s="8" t="s">
        <v>603</v>
      </c>
      <c r="G95" s="8" t="s">
        <v>717</v>
      </c>
      <c r="H95" s="6" t="s">
        <v>718</v>
      </c>
      <c r="I95" s="6" t="s">
        <v>39</v>
      </c>
      <c r="J95" s="6" t="s">
        <v>232</v>
      </c>
      <c r="K95" s="6" t="s">
        <v>448</v>
      </c>
      <c r="L95" s="6" t="s">
        <v>719</v>
      </c>
      <c r="M95" s="7">
        <v>45209</v>
      </c>
      <c r="N95" s="6" t="s">
        <v>25</v>
      </c>
      <c r="O95" s="8" t="s">
        <v>720</v>
      </c>
      <c r="P95" s="6" t="str">
        <f>HYPERLINK("https://docs.wto.org/imrd/directdoc.asp?DDFDocuments/t/G/SPS/NNZL735.DOCX", "https://docs.wto.org/imrd/directdoc.asp?DDFDocuments/t/G/SPS/NNZL735.DOCX")</f>
        <v>https://docs.wto.org/imrd/directdoc.asp?DDFDocuments/t/G/SPS/NNZL735.DOCX</v>
      </c>
      <c r="Q95" s="6" t="str">
        <f>HYPERLINK("https://docs.wto.org/imrd/directdoc.asp?DDFDocuments/u/G/SPS/NNZL735.DOCX", "https://docs.wto.org/imrd/directdoc.asp?DDFDocuments/u/G/SPS/NNZL735.DOCX")</f>
        <v>https://docs.wto.org/imrd/directdoc.asp?DDFDocuments/u/G/SPS/NNZL735.DOCX</v>
      </c>
      <c r="R95" s="6"/>
    </row>
    <row r="96" spans="1:18" ht="65.099999999999994" customHeight="1">
      <c r="A96" s="6" t="s">
        <v>1079</v>
      </c>
      <c r="B96" s="7">
        <v>45183</v>
      </c>
      <c r="C96" s="8" t="str">
        <f>HYPERLINK("https://epingalert.org/en/Search?viewData= G/SPS/N/NZL/739"," G/SPS/N/NZL/739")</f>
        <v xml:space="preserve"> G/SPS/N/NZL/739</v>
      </c>
      <c r="D96" s="6" t="s">
        <v>253</v>
      </c>
      <c r="E96" s="8" t="s">
        <v>612</v>
      </c>
      <c r="F96" s="8" t="s">
        <v>603</v>
      </c>
      <c r="G96" s="8" t="s">
        <v>613</v>
      </c>
      <c r="H96" s="6" t="s">
        <v>614</v>
      </c>
      <c r="I96" s="6" t="s">
        <v>39</v>
      </c>
      <c r="J96" s="6" t="s">
        <v>232</v>
      </c>
      <c r="K96" s="6" t="s">
        <v>448</v>
      </c>
      <c r="L96" s="6" t="s">
        <v>615</v>
      </c>
      <c r="M96" s="7">
        <v>45209</v>
      </c>
      <c r="N96" s="6" t="s">
        <v>25</v>
      </c>
      <c r="O96" s="8" t="s">
        <v>616</v>
      </c>
      <c r="P96" s="6" t="str">
        <f>HYPERLINK("https://docs.wto.org/imrd/directdoc.asp?DDFDocuments/t/G/SPS/NNZL739.DOCX", "https://docs.wto.org/imrd/directdoc.asp?DDFDocuments/t/G/SPS/NNZL739.DOCX")</f>
        <v>https://docs.wto.org/imrd/directdoc.asp?DDFDocuments/t/G/SPS/NNZL739.DOCX</v>
      </c>
      <c r="Q96" s="6" t="str">
        <f>HYPERLINK("https://docs.wto.org/imrd/directdoc.asp?DDFDocuments/u/G/SPS/NNZL739.DOCX", "https://docs.wto.org/imrd/directdoc.asp?DDFDocuments/u/G/SPS/NNZL739.DOCX")</f>
        <v>https://docs.wto.org/imrd/directdoc.asp?DDFDocuments/u/G/SPS/NNZL739.DOCX</v>
      </c>
      <c r="R96" s="6" t="str">
        <f>HYPERLINK("https://docs.wto.org/imrd/directdoc.asp?DDFDocuments/v/G/SPS/NNZL739.DOCX", "https://docs.wto.org/imrd/directdoc.asp?DDFDocuments/v/G/SPS/NNZL739.DOCX")</f>
        <v>https://docs.wto.org/imrd/directdoc.asp?DDFDocuments/v/G/SPS/NNZL739.DOCX</v>
      </c>
    </row>
    <row r="97" spans="1:18" ht="65.099999999999994" customHeight="1">
      <c r="A97" s="6" t="s">
        <v>1079</v>
      </c>
      <c r="B97" s="7">
        <v>45182</v>
      </c>
      <c r="C97" s="8" t="str">
        <f>HYPERLINK("https://epingalert.org/en/Search?viewData= G/SPS/N/NZL/734"," G/SPS/N/NZL/734")</f>
        <v xml:space="preserve"> G/SPS/N/NZL/734</v>
      </c>
      <c r="D97" s="6" t="s">
        <v>253</v>
      </c>
      <c r="E97" s="8" t="s">
        <v>643</v>
      </c>
      <c r="F97" s="8" t="s">
        <v>603</v>
      </c>
      <c r="G97" s="8" t="s">
        <v>644</v>
      </c>
      <c r="H97" s="6" t="s">
        <v>614</v>
      </c>
      <c r="I97" s="6" t="s">
        <v>39</v>
      </c>
      <c r="J97" s="6" t="s">
        <v>232</v>
      </c>
      <c r="K97" s="6" t="s">
        <v>448</v>
      </c>
      <c r="L97" s="6" t="s">
        <v>645</v>
      </c>
      <c r="M97" s="7">
        <v>45209</v>
      </c>
      <c r="N97" s="6" t="s">
        <v>25</v>
      </c>
      <c r="O97" s="8" t="s">
        <v>646</v>
      </c>
      <c r="P97" s="6" t="str">
        <f>HYPERLINK("https://docs.wto.org/imrd/directdoc.asp?DDFDocuments/t/G/SPS/NNZL734.DOCX", "https://docs.wto.org/imrd/directdoc.asp?DDFDocuments/t/G/SPS/NNZL734.DOCX")</f>
        <v>https://docs.wto.org/imrd/directdoc.asp?DDFDocuments/t/G/SPS/NNZL734.DOCX</v>
      </c>
      <c r="Q97" s="6" t="str">
        <f>HYPERLINK("https://docs.wto.org/imrd/directdoc.asp?DDFDocuments/u/G/SPS/NNZL734.DOCX", "https://docs.wto.org/imrd/directdoc.asp?DDFDocuments/u/G/SPS/NNZL734.DOCX")</f>
        <v>https://docs.wto.org/imrd/directdoc.asp?DDFDocuments/u/G/SPS/NNZL734.DOCX</v>
      </c>
      <c r="R97" s="6" t="str">
        <f>HYPERLINK("https://docs.wto.org/imrd/directdoc.asp?DDFDocuments/v/G/SPS/NNZL734.DOCX", "https://docs.wto.org/imrd/directdoc.asp?DDFDocuments/v/G/SPS/NNZL734.DOCX")</f>
        <v>https://docs.wto.org/imrd/directdoc.asp?DDFDocuments/v/G/SPS/NNZL734.DOCX</v>
      </c>
    </row>
    <row r="98" spans="1:18" ht="65.099999999999994" customHeight="1">
      <c r="A98" s="6" t="s">
        <v>1055</v>
      </c>
      <c r="B98" s="7">
        <v>45188</v>
      </c>
      <c r="C98" s="8" t="str">
        <f>HYPERLINK("https://epingalert.org/en/Search?viewData= G/SPS/N/NZL/741"," G/SPS/N/NZL/741")</f>
        <v xml:space="preserve"> G/SPS/N/NZL/741</v>
      </c>
      <c r="D98" s="6" t="s">
        <v>253</v>
      </c>
      <c r="E98" s="8" t="s">
        <v>437</v>
      </c>
      <c r="F98" s="8" t="s">
        <v>438</v>
      </c>
      <c r="G98" s="8" t="s">
        <v>439</v>
      </c>
      <c r="H98" s="6" t="s">
        <v>440</v>
      </c>
      <c r="I98" s="6" t="s">
        <v>39</v>
      </c>
      <c r="J98" s="6" t="s">
        <v>232</v>
      </c>
      <c r="K98" s="6" t="s">
        <v>441</v>
      </c>
      <c r="L98" s="6" t="s">
        <v>442</v>
      </c>
      <c r="M98" s="7">
        <v>45227</v>
      </c>
      <c r="N98" s="6" t="s">
        <v>25</v>
      </c>
      <c r="O98" s="8" t="s">
        <v>443</v>
      </c>
      <c r="P98" s="6" t="str">
        <f>HYPERLINK("https://docs.wto.org/imrd/directdoc.asp?DDFDocuments/t/G/SPS/NNZL741.DOCX", "https://docs.wto.org/imrd/directdoc.asp?DDFDocuments/t/G/SPS/NNZL741.DOCX")</f>
        <v>https://docs.wto.org/imrd/directdoc.asp?DDFDocuments/t/G/SPS/NNZL741.DOCX</v>
      </c>
      <c r="Q98" s="6" t="str">
        <f>HYPERLINK("https://docs.wto.org/imrd/directdoc.asp?DDFDocuments/u/G/SPS/NNZL741.DOCX", "https://docs.wto.org/imrd/directdoc.asp?DDFDocuments/u/G/SPS/NNZL741.DOCX")</f>
        <v>https://docs.wto.org/imrd/directdoc.asp?DDFDocuments/u/G/SPS/NNZL741.DOCX</v>
      </c>
      <c r="R98" s="6" t="str">
        <f>HYPERLINK("https://docs.wto.org/imrd/directdoc.asp?DDFDocuments/v/G/SPS/NNZL741.DOCX", "https://docs.wto.org/imrd/directdoc.asp?DDFDocuments/v/G/SPS/NNZL741.DOCX")</f>
        <v>https://docs.wto.org/imrd/directdoc.asp?DDFDocuments/v/G/SPS/NNZL741.DOCX</v>
      </c>
    </row>
    <row r="99" spans="1:18" ht="65.099999999999994" customHeight="1">
      <c r="A99" s="6" t="s">
        <v>1061</v>
      </c>
      <c r="B99" s="7">
        <v>45188</v>
      </c>
      <c r="C99" s="8" t="str">
        <f>HYPERLINK("https://epingalert.org/en/Search?viewData= G/SPS/N/NZL/742"," G/SPS/N/NZL/742")</f>
        <v xml:space="preserve"> G/SPS/N/NZL/742</v>
      </c>
      <c r="D99" s="6" t="s">
        <v>253</v>
      </c>
      <c r="E99" s="8" t="s">
        <v>470</v>
      </c>
      <c r="F99" s="8" t="s">
        <v>471</v>
      </c>
      <c r="G99" s="8" t="s">
        <v>472</v>
      </c>
      <c r="H99" s="6" t="s">
        <v>473</v>
      </c>
      <c r="I99" s="6" t="s">
        <v>39</v>
      </c>
      <c r="J99" s="6" t="s">
        <v>232</v>
      </c>
      <c r="K99" s="6" t="s">
        <v>441</v>
      </c>
      <c r="L99" s="6" t="s">
        <v>474</v>
      </c>
      <c r="M99" s="7">
        <v>45227</v>
      </c>
      <c r="N99" s="6" t="s">
        <v>25</v>
      </c>
      <c r="O99" s="8" t="s">
        <v>475</v>
      </c>
      <c r="P99" s="6" t="str">
        <f>HYPERLINK("https://docs.wto.org/imrd/directdoc.asp?DDFDocuments/t/G/SPS/NNZL742.DOCX", "https://docs.wto.org/imrd/directdoc.asp?DDFDocuments/t/G/SPS/NNZL742.DOCX")</f>
        <v>https://docs.wto.org/imrd/directdoc.asp?DDFDocuments/t/G/SPS/NNZL742.DOCX</v>
      </c>
      <c r="Q99" s="6" t="str">
        <f>HYPERLINK("https://docs.wto.org/imrd/directdoc.asp?DDFDocuments/u/G/SPS/NNZL742.DOCX", "https://docs.wto.org/imrd/directdoc.asp?DDFDocuments/u/G/SPS/NNZL742.DOCX")</f>
        <v>https://docs.wto.org/imrd/directdoc.asp?DDFDocuments/u/G/SPS/NNZL742.DOCX</v>
      </c>
      <c r="R99" s="6" t="str">
        <f>HYPERLINK("https://docs.wto.org/imrd/directdoc.asp?DDFDocuments/v/G/SPS/NNZL742.DOCX", "https://docs.wto.org/imrd/directdoc.asp?DDFDocuments/v/G/SPS/NNZL742.DOCX")</f>
        <v>https://docs.wto.org/imrd/directdoc.asp?DDFDocuments/v/G/SPS/NNZL742.DOCX</v>
      </c>
    </row>
    <row r="100" spans="1:18" ht="65.099999999999994" customHeight="1">
      <c r="A100" s="6" t="s">
        <v>1078</v>
      </c>
      <c r="B100" s="7">
        <v>45183</v>
      </c>
      <c r="C100" s="8" t="str">
        <f>HYPERLINK("https://epingalert.org/en/Search?viewData= G/SPS/N/NZL/738"," G/SPS/N/NZL/738")</f>
        <v xml:space="preserve"> G/SPS/N/NZL/738</v>
      </c>
      <c r="D100" s="6" t="s">
        <v>253</v>
      </c>
      <c r="E100" s="8" t="s">
        <v>602</v>
      </c>
      <c r="F100" s="8" t="s">
        <v>603</v>
      </c>
      <c r="G100" s="8" t="s">
        <v>604</v>
      </c>
      <c r="H100" s="6" t="s">
        <v>605</v>
      </c>
      <c r="I100" s="6" t="s">
        <v>39</v>
      </c>
      <c r="J100" s="6" t="s">
        <v>232</v>
      </c>
      <c r="K100" s="6" t="s">
        <v>448</v>
      </c>
      <c r="L100" s="6" t="s">
        <v>606</v>
      </c>
      <c r="M100" s="7">
        <v>45209</v>
      </c>
      <c r="N100" s="6" t="s">
        <v>25</v>
      </c>
      <c r="O100" s="8" t="s">
        <v>607</v>
      </c>
      <c r="P100" s="6" t="str">
        <f>HYPERLINK("https://docs.wto.org/imrd/directdoc.asp?DDFDocuments/t/G/SPS/NNZL738.DOCX", "https://docs.wto.org/imrd/directdoc.asp?DDFDocuments/t/G/SPS/NNZL738.DOCX")</f>
        <v>https://docs.wto.org/imrd/directdoc.asp?DDFDocuments/t/G/SPS/NNZL738.DOCX</v>
      </c>
      <c r="Q100" s="6" t="str">
        <f>HYPERLINK("https://docs.wto.org/imrd/directdoc.asp?DDFDocuments/u/G/SPS/NNZL738.DOCX", "https://docs.wto.org/imrd/directdoc.asp?DDFDocuments/u/G/SPS/NNZL738.DOCX")</f>
        <v>https://docs.wto.org/imrd/directdoc.asp?DDFDocuments/u/G/SPS/NNZL738.DOCX</v>
      </c>
      <c r="R100" s="6"/>
    </row>
    <row r="101" spans="1:18" ht="65.099999999999994" customHeight="1">
      <c r="A101" s="6" t="s">
        <v>1078</v>
      </c>
      <c r="B101" s="7">
        <v>45182</v>
      </c>
      <c r="C101" s="8" t="str">
        <f>HYPERLINK("https://epingalert.org/en/Search?viewData= G/SPS/N/NZL/736"," G/SPS/N/NZL/736")</f>
        <v xml:space="preserve"> G/SPS/N/NZL/736</v>
      </c>
      <c r="D101" s="6" t="s">
        <v>253</v>
      </c>
      <c r="E101" s="8" t="s">
        <v>679</v>
      </c>
      <c r="F101" s="8" t="s">
        <v>603</v>
      </c>
      <c r="G101" s="8" t="s">
        <v>680</v>
      </c>
      <c r="H101" s="6" t="s">
        <v>605</v>
      </c>
      <c r="I101" s="6" t="s">
        <v>39</v>
      </c>
      <c r="J101" s="6" t="s">
        <v>232</v>
      </c>
      <c r="K101" s="6" t="s">
        <v>448</v>
      </c>
      <c r="L101" s="6" t="s">
        <v>681</v>
      </c>
      <c r="M101" s="7">
        <v>45209</v>
      </c>
      <c r="N101" s="6" t="s">
        <v>25</v>
      </c>
      <c r="O101" s="8" t="s">
        <v>682</v>
      </c>
      <c r="P101" s="6" t="str">
        <f>HYPERLINK("https://docs.wto.org/imrd/directdoc.asp?DDFDocuments/t/G/SPS/NNZL736.DOCX", "https://docs.wto.org/imrd/directdoc.asp?DDFDocuments/t/G/SPS/NNZL736.DOCX")</f>
        <v>https://docs.wto.org/imrd/directdoc.asp?DDFDocuments/t/G/SPS/NNZL736.DOCX</v>
      </c>
      <c r="Q101" s="6" t="str">
        <f>HYPERLINK("https://docs.wto.org/imrd/directdoc.asp?DDFDocuments/u/G/SPS/NNZL736.DOCX", "https://docs.wto.org/imrd/directdoc.asp?DDFDocuments/u/G/SPS/NNZL736.DOCX")</f>
        <v>https://docs.wto.org/imrd/directdoc.asp?DDFDocuments/u/G/SPS/NNZL736.DOCX</v>
      </c>
      <c r="R101" s="6"/>
    </row>
    <row r="102" spans="1:18" ht="65.099999999999994" customHeight="1">
      <c r="A102" s="6" t="s">
        <v>1056</v>
      </c>
      <c r="B102" s="7">
        <v>45188</v>
      </c>
      <c r="C102" s="8" t="str">
        <f>HYPERLINK("https://epingalert.org/en/Search?viewData= G/SPS/N/NZL/740"," G/SPS/N/NZL/740")</f>
        <v xml:space="preserve"> G/SPS/N/NZL/740</v>
      </c>
      <c r="D102" s="6" t="s">
        <v>253</v>
      </c>
      <c r="E102" s="8" t="s">
        <v>444</v>
      </c>
      <c r="F102" s="8" t="s">
        <v>445</v>
      </c>
      <c r="G102" s="8" t="s">
        <v>446</v>
      </c>
      <c r="H102" s="6" t="s">
        <v>447</v>
      </c>
      <c r="I102" s="6" t="s">
        <v>39</v>
      </c>
      <c r="J102" s="6" t="s">
        <v>232</v>
      </c>
      <c r="K102" s="6" t="s">
        <v>448</v>
      </c>
      <c r="L102" s="6"/>
      <c r="M102" s="7">
        <v>45227</v>
      </c>
      <c r="N102" s="6" t="s">
        <v>25</v>
      </c>
      <c r="O102" s="8" t="s">
        <v>449</v>
      </c>
      <c r="P102" s="6" t="str">
        <f>HYPERLINK("https://docs.wto.org/imrd/directdoc.asp?DDFDocuments/t/G/SPS/NNZL740.DOCX", "https://docs.wto.org/imrd/directdoc.asp?DDFDocuments/t/G/SPS/NNZL740.DOCX")</f>
        <v>https://docs.wto.org/imrd/directdoc.asp?DDFDocuments/t/G/SPS/NNZL740.DOCX</v>
      </c>
      <c r="Q102" s="6" t="str">
        <f>HYPERLINK("https://docs.wto.org/imrd/directdoc.asp?DDFDocuments/u/G/SPS/NNZL740.DOCX", "https://docs.wto.org/imrd/directdoc.asp?DDFDocuments/u/G/SPS/NNZL740.DOCX")</f>
        <v>https://docs.wto.org/imrd/directdoc.asp?DDFDocuments/u/G/SPS/NNZL740.DOCX</v>
      </c>
      <c r="R102" s="6" t="str">
        <f>HYPERLINK("https://docs.wto.org/imrd/directdoc.asp?DDFDocuments/v/G/SPS/NNZL740.DOCX", "https://docs.wto.org/imrd/directdoc.asp?DDFDocuments/v/G/SPS/NNZL740.DOCX")</f>
        <v>https://docs.wto.org/imrd/directdoc.asp?DDFDocuments/v/G/SPS/NNZL740.DOCX</v>
      </c>
    </row>
    <row r="103" spans="1:18" ht="65.099999999999994" customHeight="1">
      <c r="A103" s="6" t="s">
        <v>1113</v>
      </c>
      <c r="B103" s="7">
        <v>45181</v>
      </c>
      <c r="C103" s="8" t="str">
        <f>HYPERLINK("https://epingalert.org/en/Search?viewData= G/TBT/N/MUS/16"," G/TBT/N/MUS/16")</f>
        <v xml:space="preserve"> G/TBT/N/MUS/16</v>
      </c>
      <c r="D103" s="6" t="s">
        <v>805</v>
      </c>
      <c r="E103" s="8" t="s">
        <v>806</v>
      </c>
      <c r="F103" s="8" t="s">
        <v>807</v>
      </c>
      <c r="G103" s="8" t="s">
        <v>808</v>
      </c>
      <c r="H103" s="6" t="s">
        <v>809</v>
      </c>
      <c r="I103" s="6" t="s">
        <v>810</v>
      </c>
      <c r="J103" s="6" t="s">
        <v>811</v>
      </c>
      <c r="K103" s="6" t="s">
        <v>24</v>
      </c>
      <c r="L103" s="6"/>
      <c r="M103" s="7">
        <v>45241</v>
      </c>
      <c r="N103" s="6" t="s">
        <v>25</v>
      </c>
      <c r="O103" s="8" t="s">
        <v>812</v>
      </c>
      <c r="P103" s="6" t="str">
        <f>HYPERLINK("https://docs.wto.org/imrd/directdoc.asp?DDFDocuments/t/G/TBTN23/NMUS16.DOCX", "https://docs.wto.org/imrd/directdoc.asp?DDFDocuments/t/G/TBTN23/NMUS16.DOCX")</f>
        <v>https://docs.wto.org/imrd/directdoc.asp?DDFDocuments/t/G/TBTN23/NMUS16.DOCX</v>
      </c>
      <c r="Q103" s="6"/>
      <c r="R103" s="6"/>
    </row>
    <row r="104" spans="1:18" ht="65.099999999999994" customHeight="1">
      <c r="A104" s="6" t="s">
        <v>1019</v>
      </c>
      <c r="B104" s="7">
        <v>45198</v>
      </c>
      <c r="C104" s="8" t="str">
        <f>HYPERLINK("https://epingalert.org/en/Search?viewData= G/SPS/N/MAR/102"," G/SPS/N/MAR/102")</f>
        <v xml:space="preserve"> G/SPS/N/MAR/102</v>
      </c>
      <c r="D104" s="6" t="s">
        <v>62</v>
      </c>
      <c r="E104" s="8" t="s">
        <v>63</v>
      </c>
      <c r="F104" s="8" t="s">
        <v>64</v>
      </c>
      <c r="G104" s="8" t="s">
        <v>65</v>
      </c>
      <c r="H104" s="6" t="s">
        <v>39</v>
      </c>
      <c r="I104" s="6" t="s">
        <v>39</v>
      </c>
      <c r="J104" s="6" t="s">
        <v>66</v>
      </c>
      <c r="K104" s="6" t="s">
        <v>67</v>
      </c>
      <c r="L104" s="6"/>
      <c r="M104" s="7">
        <v>45258</v>
      </c>
      <c r="N104" s="6" t="s">
        <v>25</v>
      </c>
      <c r="O104" s="8" t="s">
        <v>68</v>
      </c>
      <c r="P104" s="6"/>
      <c r="Q104" s="6" t="str">
        <f>HYPERLINK("https://docs.wto.org/imrd/directdoc.asp?DDFDocuments/u/G/SPS/NMAR102.DOCX", "https://docs.wto.org/imrd/directdoc.asp?DDFDocuments/u/G/SPS/NMAR102.DOCX")</f>
        <v>https://docs.wto.org/imrd/directdoc.asp?DDFDocuments/u/G/SPS/NMAR102.DOCX</v>
      </c>
      <c r="R104" s="6"/>
    </row>
    <row r="105" spans="1:18" ht="65.099999999999994" customHeight="1">
      <c r="A105" s="8" t="s">
        <v>1019</v>
      </c>
      <c r="B105" s="7">
        <v>45187</v>
      </c>
      <c r="C105" s="8" t="str">
        <f>HYPERLINK("https://epingalert.org/en/Search?viewData= G/SPS/N/JPN/1234"," G/SPS/N/JPN/1234")</f>
        <v xml:space="preserve"> G/SPS/N/JPN/1234</v>
      </c>
      <c r="D105" s="6" t="s">
        <v>484</v>
      </c>
      <c r="E105" s="8" t="s">
        <v>485</v>
      </c>
      <c r="F105" s="8" t="s">
        <v>486</v>
      </c>
      <c r="G105" s="8" t="s">
        <v>487</v>
      </c>
      <c r="H105" s="6" t="s">
        <v>488</v>
      </c>
      <c r="I105" s="6" t="s">
        <v>39</v>
      </c>
      <c r="J105" s="6" t="s">
        <v>66</v>
      </c>
      <c r="K105" s="6" t="s">
        <v>489</v>
      </c>
      <c r="L105" s="6"/>
      <c r="M105" s="7">
        <v>45247</v>
      </c>
      <c r="N105" s="6" t="s">
        <v>25</v>
      </c>
      <c r="O105" s="8" t="s">
        <v>490</v>
      </c>
      <c r="P105" s="6" t="str">
        <f>HYPERLINK("https://docs.wto.org/imrd/directdoc.asp?DDFDocuments/t/G/SPS/NJPN1234.DOCX", "https://docs.wto.org/imrd/directdoc.asp?DDFDocuments/t/G/SPS/NJPN1234.DOCX")</f>
        <v>https://docs.wto.org/imrd/directdoc.asp?DDFDocuments/t/G/SPS/NJPN1234.DOCX</v>
      </c>
      <c r="Q105" s="6" t="str">
        <f>HYPERLINK("https://docs.wto.org/imrd/directdoc.asp?DDFDocuments/u/G/SPS/NJPN1234.DOCX", "https://docs.wto.org/imrd/directdoc.asp?DDFDocuments/u/G/SPS/NJPN1234.DOCX")</f>
        <v>https://docs.wto.org/imrd/directdoc.asp?DDFDocuments/u/G/SPS/NJPN1234.DOCX</v>
      </c>
      <c r="R105" s="6" t="str">
        <f>HYPERLINK("https://docs.wto.org/imrd/directdoc.asp?DDFDocuments/v/G/SPS/NJPN1234.DOCX", "https://docs.wto.org/imrd/directdoc.asp?DDFDocuments/v/G/SPS/NJPN1234.DOCX")</f>
        <v>https://docs.wto.org/imrd/directdoc.asp?DDFDocuments/v/G/SPS/NJPN1234.DOCX</v>
      </c>
    </row>
    <row r="106" spans="1:18" ht="65.099999999999994" customHeight="1">
      <c r="A106" s="8" t="s">
        <v>1019</v>
      </c>
      <c r="B106" s="7">
        <v>45187</v>
      </c>
      <c r="C106" s="8" t="str">
        <f>HYPERLINK("https://epingalert.org/en/Search?viewData= G/SPS/N/JPN/1228"," G/SPS/N/JPN/1228")</f>
        <v xml:space="preserve"> G/SPS/N/JPN/1228</v>
      </c>
      <c r="D106" s="6" t="s">
        <v>484</v>
      </c>
      <c r="E106" s="8" t="s">
        <v>491</v>
      </c>
      <c r="F106" s="8" t="s">
        <v>492</v>
      </c>
      <c r="G106" s="8" t="s">
        <v>493</v>
      </c>
      <c r="H106" s="6" t="s">
        <v>494</v>
      </c>
      <c r="I106" s="6" t="s">
        <v>39</v>
      </c>
      <c r="J106" s="6" t="s">
        <v>66</v>
      </c>
      <c r="K106" s="6" t="s">
        <v>465</v>
      </c>
      <c r="L106" s="6"/>
      <c r="M106" s="7">
        <v>45247</v>
      </c>
      <c r="N106" s="6" t="s">
        <v>25</v>
      </c>
      <c r="O106" s="8" t="s">
        <v>495</v>
      </c>
      <c r="P106" s="6" t="str">
        <f>HYPERLINK("https://docs.wto.org/imrd/directdoc.asp?DDFDocuments/t/G/SPS/NJPN1228.DOCX", "https://docs.wto.org/imrd/directdoc.asp?DDFDocuments/t/G/SPS/NJPN1228.DOCX")</f>
        <v>https://docs.wto.org/imrd/directdoc.asp?DDFDocuments/t/G/SPS/NJPN1228.DOCX</v>
      </c>
      <c r="Q106" s="6" t="str">
        <f>HYPERLINK("https://docs.wto.org/imrd/directdoc.asp?DDFDocuments/u/G/SPS/NJPN1228.DOCX", "https://docs.wto.org/imrd/directdoc.asp?DDFDocuments/u/G/SPS/NJPN1228.DOCX")</f>
        <v>https://docs.wto.org/imrd/directdoc.asp?DDFDocuments/u/G/SPS/NJPN1228.DOCX</v>
      </c>
      <c r="R106" s="6" t="str">
        <f>HYPERLINK("https://docs.wto.org/imrd/directdoc.asp?DDFDocuments/v/G/SPS/NJPN1228.DOCX", "https://docs.wto.org/imrd/directdoc.asp?DDFDocuments/v/G/SPS/NJPN1228.DOCX")</f>
        <v>https://docs.wto.org/imrd/directdoc.asp?DDFDocuments/v/G/SPS/NJPN1228.DOCX</v>
      </c>
    </row>
    <row r="107" spans="1:18" ht="65.099999999999994" customHeight="1">
      <c r="A107" s="8" t="s">
        <v>1019</v>
      </c>
      <c r="B107" s="7">
        <v>45187</v>
      </c>
      <c r="C107" s="8" t="str">
        <f>HYPERLINK("https://epingalert.org/en/Search?viewData= G/SPS/N/JPN/1233"," G/SPS/N/JPN/1233")</f>
        <v xml:space="preserve"> G/SPS/N/JPN/1233</v>
      </c>
      <c r="D107" s="6" t="s">
        <v>484</v>
      </c>
      <c r="E107" s="8" t="s">
        <v>485</v>
      </c>
      <c r="F107" s="8" t="s">
        <v>511</v>
      </c>
      <c r="G107" s="8" t="s">
        <v>512</v>
      </c>
      <c r="H107" s="6" t="s">
        <v>513</v>
      </c>
      <c r="I107" s="6" t="s">
        <v>39</v>
      </c>
      <c r="J107" s="6" t="s">
        <v>66</v>
      </c>
      <c r="K107" s="6" t="s">
        <v>465</v>
      </c>
      <c r="L107" s="6"/>
      <c r="M107" s="7">
        <v>45247</v>
      </c>
      <c r="N107" s="6" t="s">
        <v>25</v>
      </c>
      <c r="O107" s="8" t="s">
        <v>514</v>
      </c>
      <c r="P107" s="6" t="str">
        <f>HYPERLINK("https://docs.wto.org/imrd/directdoc.asp?DDFDocuments/t/G/SPS/NJPN1233.DOCX", "https://docs.wto.org/imrd/directdoc.asp?DDFDocuments/t/G/SPS/NJPN1233.DOCX")</f>
        <v>https://docs.wto.org/imrd/directdoc.asp?DDFDocuments/t/G/SPS/NJPN1233.DOCX</v>
      </c>
      <c r="Q107" s="6" t="str">
        <f>HYPERLINK("https://docs.wto.org/imrd/directdoc.asp?DDFDocuments/u/G/SPS/NJPN1233.DOCX", "https://docs.wto.org/imrd/directdoc.asp?DDFDocuments/u/G/SPS/NJPN1233.DOCX")</f>
        <v>https://docs.wto.org/imrd/directdoc.asp?DDFDocuments/u/G/SPS/NJPN1233.DOCX</v>
      </c>
      <c r="R107" s="6" t="str">
        <f>HYPERLINK("https://docs.wto.org/imrd/directdoc.asp?DDFDocuments/v/G/SPS/NJPN1233.DOCX", "https://docs.wto.org/imrd/directdoc.asp?DDFDocuments/v/G/SPS/NJPN1233.DOCX")</f>
        <v>https://docs.wto.org/imrd/directdoc.asp?DDFDocuments/v/G/SPS/NJPN1233.DOCX</v>
      </c>
    </row>
    <row r="108" spans="1:18" ht="65.099999999999994" customHeight="1">
      <c r="A108" s="8" t="s">
        <v>1019</v>
      </c>
      <c r="B108" s="7">
        <v>45187</v>
      </c>
      <c r="C108" s="8" t="str">
        <f>HYPERLINK("https://epingalert.org/en/Search?viewData= G/SPS/N/JPN/1232"," G/SPS/N/JPN/1232")</f>
        <v xml:space="preserve"> G/SPS/N/JPN/1232</v>
      </c>
      <c r="D108" s="6" t="s">
        <v>484</v>
      </c>
      <c r="E108" s="8" t="s">
        <v>485</v>
      </c>
      <c r="F108" s="8" t="s">
        <v>531</v>
      </c>
      <c r="G108" s="8" t="s">
        <v>532</v>
      </c>
      <c r="H108" s="6" t="s">
        <v>533</v>
      </c>
      <c r="I108" s="6" t="s">
        <v>39</v>
      </c>
      <c r="J108" s="6" t="s">
        <v>66</v>
      </c>
      <c r="K108" s="6" t="s">
        <v>251</v>
      </c>
      <c r="L108" s="6"/>
      <c r="M108" s="7">
        <v>45247</v>
      </c>
      <c r="N108" s="6" t="s">
        <v>25</v>
      </c>
      <c r="O108" s="8" t="s">
        <v>534</v>
      </c>
      <c r="P108" s="6" t="str">
        <f>HYPERLINK("https://docs.wto.org/imrd/directdoc.asp?DDFDocuments/t/G/SPS/NJPN1232.DOCX", "https://docs.wto.org/imrd/directdoc.asp?DDFDocuments/t/G/SPS/NJPN1232.DOCX")</f>
        <v>https://docs.wto.org/imrd/directdoc.asp?DDFDocuments/t/G/SPS/NJPN1232.DOCX</v>
      </c>
      <c r="Q108" s="6" t="str">
        <f>HYPERLINK("https://docs.wto.org/imrd/directdoc.asp?DDFDocuments/u/G/SPS/NJPN1232.DOCX", "https://docs.wto.org/imrd/directdoc.asp?DDFDocuments/u/G/SPS/NJPN1232.DOCX")</f>
        <v>https://docs.wto.org/imrd/directdoc.asp?DDFDocuments/u/G/SPS/NJPN1232.DOCX</v>
      </c>
      <c r="R108" s="6" t="str">
        <f>HYPERLINK("https://docs.wto.org/imrd/directdoc.asp?DDFDocuments/v/G/SPS/NJPN1232.DOCX", "https://docs.wto.org/imrd/directdoc.asp?DDFDocuments/v/G/SPS/NJPN1232.DOCX")</f>
        <v>https://docs.wto.org/imrd/directdoc.asp?DDFDocuments/v/G/SPS/NJPN1232.DOCX</v>
      </c>
    </row>
    <row r="109" spans="1:18" ht="65.099999999999994" customHeight="1">
      <c r="A109" s="6" t="s">
        <v>1019</v>
      </c>
      <c r="B109" s="7">
        <v>45184</v>
      </c>
      <c r="C109" s="8" t="str">
        <f>HYPERLINK("https://epingalert.org/en/Search?viewData= G/TBT/N/BDI/404, G/TBT/N/KEN/1499, G/TBT/N/RWA/928, G/TBT/N/TZA/1032, G/TBT/N/UGA/1839"," G/TBT/N/BDI/404, G/TBT/N/KEN/1499, G/TBT/N/RWA/928, G/TBT/N/TZA/1032, G/TBT/N/UGA/1839")</f>
        <v xml:space="preserve"> G/TBT/N/BDI/404, G/TBT/N/KEN/1499, G/TBT/N/RWA/928, G/TBT/N/TZA/1032, G/TBT/N/UGA/1839</v>
      </c>
      <c r="D109" s="6" t="s">
        <v>17</v>
      </c>
      <c r="E109" s="8" t="s">
        <v>578</v>
      </c>
      <c r="F109" s="8" t="s">
        <v>568</v>
      </c>
      <c r="G109" s="8" t="s">
        <v>579</v>
      </c>
      <c r="H109" s="6" t="s">
        <v>570</v>
      </c>
      <c r="I109" s="6" t="s">
        <v>479</v>
      </c>
      <c r="J109" s="6" t="s">
        <v>30</v>
      </c>
      <c r="K109" s="6" t="s">
        <v>24</v>
      </c>
      <c r="L109" s="6"/>
      <c r="M109" s="7">
        <v>45244</v>
      </c>
      <c r="N109" s="6" t="s">
        <v>25</v>
      </c>
      <c r="O109" s="8" t="s">
        <v>580</v>
      </c>
      <c r="P109" s="6" t="str">
        <f>HYPERLINK("https://docs.wto.org/imrd/directdoc.asp?DDFDocuments/t/G/TBTN23/BDI404.DOCX", "https://docs.wto.org/imrd/directdoc.asp?DDFDocuments/t/G/TBTN23/BDI404.DOCX")</f>
        <v>https://docs.wto.org/imrd/directdoc.asp?DDFDocuments/t/G/TBTN23/BDI404.DOCX</v>
      </c>
      <c r="Q109" s="6"/>
      <c r="R109" s="6"/>
    </row>
    <row r="110" spans="1:18" ht="65.099999999999994" customHeight="1">
      <c r="A110" s="6" t="s">
        <v>1019</v>
      </c>
      <c r="B110" s="7">
        <v>45184</v>
      </c>
      <c r="C110" s="8" t="str">
        <f>HYPERLINK("https://epingalert.org/en/Search?viewData= G/SPS/N/BDI/69, G/SPS/N/KEN/226, G/SPS/N/RWA/62, G/SPS/N/TZA/299, G/SPS/N/UGA/275"," G/SPS/N/BDI/69, G/SPS/N/KEN/226, G/SPS/N/RWA/62, G/SPS/N/TZA/299, G/SPS/N/UGA/275")</f>
        <v xml:space="preserve"> G/SPS/N/BDI/69, G/SPS/N/KEN/226, G/SPS/N/RWA/62, G/SPS/N/TZA/299, G/SPS/N/UGA/275</v>
      </c>
      <c r="D110" s="6" t="s">
        <v>69</v>
      </c>
      <c r="E110" s="8" t="s">
        <v>567</v>
      </c>
      <c r="F110" s="8" t="s">
        <v>568</v>
      </c>
      <c r="G110" s="8" t="s">
        <v>569</v>
      </c>
      <c r="H110" s="6" t="s">
        <v>570</v>
      </c>
      <c r="I110" s="6" t="s">
        <v>479</v>
      </c>
      <c r="J110" s="6" t="s">
        <v>66</v>
      </c>
      <c r="K110" s="6" t="s">
        <v>67</v>
      </c>
      <c r="L110" s="6" t="s">
        <v>39</v>
      </c>
      <c r="M110" s="7">
        <v>45244</v>
      </c>
      <c r="N110" s="6" t="s">
        <v>25</v>
      </c>
      <c r="O110" s="8" t="s">
        <v>571</v>
      </c>
      <c r="P110" s="6" t="str">
        <f>HYPERLINK("https://docs.wto.org/imrd/directdoc.asp?DDFDocuments/t/G/SPS/NBDI69.DOCX", "https://docs.wto.org/imrd/directdoc.asp?DDFDocuments/t/G/SPS/NBDI69.DOCX")</f>
        <v>https://docs.wto.org/imrd/directdoc.asp?DDFDocuments/t/G/SPS/NBDI69.DOCX</v>
      </c>
      <c r="Q110" s="6" t="str">
        <f>HYPERLINK("https://docs.wto.org/imrd/directdoc.asp?DDFDocuments/u/G/SPS/NBDI69.DOCX", "https://docs.wto.org/imrd/directdoc.asp?DDFDocuments/u/G/SPS/NBDI69.DOCX")</f>
        <v>https://docs.wto.org/imrd/directdoc.asp?DDFDocuments/u/G/SPS/NBDI69.DOCX</v>
      </c>
      <c r="R110" s="6" t="str">
        <f>HYPERLINK("https://docs.wto.org/imrd/directdoc.asp?DDFDocuments/v/G/SPS/NBDI69.DOCX", "https://docs.wto.org/imrd/directdoc.asp?DDFDocuments/v/G/SPS/NBDI69.DOCX")</f>
        <v>https://docs.wto.org/imrd/directdoc.asp?DDFDocuments/v/G/SPS/NBDI69.DOCX</v>
      </c>
    </row>
    <row r="111" spans="1:18" ht="65.099999999999994" customHeight="1">
      <c r="A111" s="6" t="s">
        <v>1019</v>
      </c>
      <c r="B111" s="7">
        <v>45184</v>
      </c>
      <c r="C111" s="8" t="str">
        <f>HYPERLINK("https://epingalert.org/en/Search?viewData= G/SPS/N/BDI/69, G/SPS/N/KEN/226, G/SPS/N/RWA/62, G/SPS/N/TZA/299, G/SPS/N/UGA/275"," G/SPS/N/BDI/69, G/SPS/N/KEN/226, G/SPS/N/RWA/62, G/SPS/N/TZA/299, G/SPS/N/UGA/275")</f>
        <v xml:space="preserve"> G/SPS/N/BDI/69, G/SPS/N/KEN/226, G/SPS/N/RWA/62, G/SPS/N/TZA/299, G/SPS/N/UGA/275</v>
      </c>
      <c r="D111" s="6" t="s">
        <v>60</v>
      </c>
      <c r="E111" s="8" t="s">
        <v>567</v>
      </c>
      <c r="F111" s="8" t="s">
        <v>568</v>
      </c>
      <c r="G111" s="8" t="s">
        <v>569</v>
      </c>
      <c r="H111" s="6" t="s">
        <v>570</v>
      </c>
      <c r="I111" s="6" t="s">
        <v>479</v>
      </c>
      <c r="J111" s="6" t="s">
        <v>66</v>
      </c>
      <c r="K111" s="6" t="s">
        <v>246</v>
      </c>
      <c r="L111" s="6" t="s">
        <v>39</v>
      </c>
      <c r="M111" s="7">
        <v>45244</v>
      </c>
      <c r="N111" s="6" t="s">
        <v>25</v>
      </c>
      <c r="O111" s="8" t="s">
        <v>571</v>
      </c>
      <c r="P111" s="6" t="str">
        <f>HYPERLINK("https://docs.wto.org/imrd/directdoc.asp?DDFDocuments/t/G/SPS/NBDI69.DOCX", "https://docs.wto.org/imrd/directdoc.asp?DDFDocuments/t/G/SPS/NBDI69.DOCX")</f>
        <v>https://docs.wto.org/imrd/directdoc.asp?DDFDocuments/t/G/SPS/NBDI69.DOCX</v>
      </c>
      <c r="Q111" s="6" t="str">
        <f>HYPERLINK("https://docs.wto.org/imrd/directdoc.asp?DDFDocuments/u/G/SPS/NBDI69.DOCX", "https://docs.wto.org/imrd/directdoc.asp?DDFDocuments/u/G/SPS/NBDI69.DOCX")</f>
        <v>https://docs.wto.org/imrd/directdoc.asp?DDFDocuments/u/G/SPS/NBDI69.DOCX</v>
      </c>
      <c r="R111" s="6" t="str">
        <f>HYPERLINK("https://docs.wto.org/imrd/directdoc.asp?DDFDocuments/v/G/SPS/NBDI69.DOCX", "https://docs.wto.org/imrd/directdoc.asp?DDFDocuments/v/G/SPS/NBDI69.DOCX")</f>
        <v>https://docs.wto.org/imrd/directdoc.asp?DDFDocuments/v/G/SPS/NBDI69.DOCX</v>
      </c>
    </row>
    <row r="112" spans="1:18" ht="65.099999999999994" customHeight="1">
      <c r="A112" s="6" t="s">
        <v>1019</v>
      </c>
      <c r="B112" s="7">
        <v>45184</v>
      </c>
      <c r="C112" s="8" t="str">
        <f>HYPERLINK("https://epingalert.org/en/Search?viewData= G/TBT/N/KEN/1502"," G/TBT/N/KEN/1502")</f>
        <v xml:space="preserve"> G/TBT/N/KEN/1502</v>
      </c>
      <c r="D112" s="6" t="s">
        <v>69</v>
      </c>
      <c r="E112" s="8" t="s">
        <v>596</v>
      </c>
      <c r="F112" s="8" t="s">
        <v>597</v>
      </c>
      <c r="G112" s="8" t="s">
        <v>598</v>
      </c>
      <c r="H112" s="6" t="s">
        <v>39</v>
      </c>
      <c r="I112" s="6" t="s">
        <v>599</v>
      </c>
      <c r="J112" s="6" t="s">
        <v>600</v>
      </c>
      <c r="K112" s="6" t="s">
        <v>24</v>
      </c>
      <c r="L112" s="6"/>
      <c r="M112" s="7" t="s">
        <v>39</v>
      </c>
      <c r="N112" s="6" t="s">
        <v>25</v>
      </c>
      <c r="O112" s="8" t="s">
        <v>601</v>
      </c>
      <c r="P112" s="6" t="str">
        <f>HYPERLINK("https://docs.wto.org/imrd/directdoc.asp?DDFDocuments/t/G/TBTN23/KEN1502.DOCX", "https://docs.wto.org/imrd/directdoc.asp?DDFDocuments/t/G/TBTN23/KEN1502.DOCX")</f>
        <v>https://docs.wto.org/imrd/directdoc.asp?DDFDocuments/t/G/TBTN23/KEN1502.DOCX</v>
      </c>
      <c r="Q112" s="6"/>
      <c r="R112" s="6"/>
    </row>
    <row r="113" spans="1:18" ht="65.099999999999994" customHeight="1">
      <c r="A113" s="6" t="s">
        <v>1019</v>
      </c>
      <c r="B113" s="7">
        <v>45184</v>
      </c>
      <c r="C113" s="8" t="str">
        <f>HYPERLINK("https://epingalert.org/en/Search?viewData= G/TBT/N/BDI/404, G/TBT/N/KEN/1499, G/TBT/N/RWA/928, G/TBT/N/TZA/1032, G/TBT/N/UGA/1839"," G/TBT/N/BDI/404, G/TBT/N/KEN/1499, G/TBT/N/RWA/928, G/TBT/N/TZA/1032, G/TBT/N/UGA/1839")</f>
        <v xml:space="preserve"> G/TBT/N/BDI/404, G/TBT/N/KEN/1499, G/TBT/N/RWA/928, G/TBT/N/TZA/1032, G/TBT/N/UGA/1839</v>
      </c>
      <c r="D113" s="6" t="s">
        <v>69</v>
      </c>
      <c r="E113" s="8" t="s">
        <v>578</v>
      </c>
      <c r="F113" s="8" t="s">
        <v>568</v>
      </c>
      <c r="G113" s="8" t="s">
        <v>579</v>
      </c>
      <c r="H113" s="6" t="s">
        <v>570</v>
      </c>
      <c r="I113" s="6" t="s">
        <v>479</v>
      </c>
      <c r="J113" s="6" t="s">
        <v>61</v>
      </c>
      <c r="K113" s="6" t="s">
        <v>24</v>
      </c>
      <c r="L113" s="6"/>
      <c r="M113" s="7">
        <v>45244</v>
      </c>
      <c r="N113" s="6" t="s">
        <v>25</v>
      </c>
      <c r="O113" s="8" t="s">
        <v>580</v>
      </c>
      <c r="P113" s="6" t="str">
        <f>HYPERLINK("https://docs.wto.org/imrd/directdoc.asp?DDFDocuments/t/G/TBTN23/BDI404.DOCX", "https://docs.wto.org/imrd/directdoc.asp?DDFDocuments/t/G/TBTN23/BDI404.DOCX")</f>
        <v>https://docs.wto.org/imrd/directdoc.asp?DDFDocuments/t/G/TBTN23/BDI404.DOCX</v>
      </c>
      <c r="Q113" s="6"/>
      <c r="R113" s="6"/>
    </row>
    <row r="114" spans="1:18" ht="65.099999999999994" customHeight="1">
      <c r="A114" s="6" t="s">
        <v>1019</v>
      </c>
      <c r="B114" s="7">
        <v>45184</v>
      </c>
      <c r="C114" s="8" t="str">
        <f>HYPERLINK("https://epingalert.org/en/Search?viewData= G/TBT/N/BDI/404, G/TBT/N/KEN/1499, G/TBT/N/RWA/928, G/TBT/N/TZA/1032, G/TBT/N/UGA/1839"," G/TBT/N/BDI/404, G/TBT/N/KEN/1499, G/TBT/N/RWA/928, G/TBT/N/TZA/1032, G/TBT/N/UGA/1839")</f>
        <v xml:space="preserve"> G/TBT/N/BDI/404, G/TBT/N/KEN/1499, G/TBT/N/RWA/928, G/TBT/N/TZA/1032, G/TBT/N/UGA/1839</v>
      </c>
      <c r="D114" s="6" t="s">
        <v>89</v>
      </c>
      <c r="E114" s="8" t="s">
        <v>578</v>
      </c>
      <c r="F114" s="8" t="s">
        <v>568</v>
      </c>
      <c r="G114" s="8" t="s">
        <v>579</v>
      </c>
      <c r="H114" s="6" t="s">
        <v>570</v>
      </c>
      <c r="I114" s="6" t="s">
        <v>479</v>
      </c>
      <c r="J114" s="6" t="s">
        <v>30</v>
      </c>
      <c r="K114" s="6" t="s">
        <v>24</v>
      </c>
      <c r="L114" s="6"/>
      <c r="M114" s="7">
        <v>45244</v>
      </c>
      <c r="N114" s="6" t="s">
        <v>25</v>
      </c>
      <c r="O114" s="8" t="s">
        <v>580</v>
      </c>
      <c r="P114" s="6" t="str">
        <f>HYPERLINK("https://docs.wto.org/imrd/directdoc.asp?DDFDocuments/t/G/TBTN23/BDI404.DOCX", "https://docs.wto.org/imrd/directdoc.asp?DDFDocuments/t/G/TBTN23/BDI404.DOCX")</f>
        <v>https://docs.wto.org/imrd/directdoc.asp?DDFDocuments/t/G/TBTN23/BDI404.DOCX</v>
      </c>
      <c r="Q114" s="6"/>
      <c r="R114" s="6"/>
    </row>
    <row r="115" spans="1:18" ht="65.099999999999994" customHeight="1">
      <c r="A115" s="8" t="s">
        <v>1073</v>
      </c>
      <c r="B115" s="7">
        <v>45187</v>
      </c>
      <c r="C115" s="8" t="str">
        <f>HYPERLINK("https://epingalert.org/en/Search?viewData= G/SPS/N/JPN/1230"," G/SPS/N/JPN/1230")</f>
        <v xml:space="preserve"> G/SPS/N/JPN/1230</v>
      </c>
      <c r="D115" s="6" t="s">
        <v>484</v>
      </c>
      <c r="E115" s="8" t="s">
        <v>485</v>
      </c>
      <c r="F115" s="8" t="s">
        <v>538</v>
      </c>
      <c r="G115" s="8" t="s">
        <v>539</v>
      </c>
      <c r="H115" s="6" t="s">
        <v>540</v>
      </c>
      <c r="I115" s="6" t="s">
        <v>39</v>
      </c>
      <c r="J115" s="6" t="s">
        <v>66</v>
      </c>
      <c r="K115" s="6" t="s">
        <v>465</v>
      </c>
      <c r="L115" s="6"/>
      <c r="M115" s="7" t="s">
        <v>39</v>
      </c>
      <c r="N115" s="6" t="s">
        <v>25</v>
      </c>
      <c r="O115" s="8" t="s">
        <v>541</v>
      </c>
      <c r="P115" s="6" t="str">
        <f>HYPERLINK("https://docs.wto.org/imrd/directdoc.asp?DDFDocuments/t/G/SPS/NJPN1230.DOCX", "https://docs.wto.org/imrd/directdoc.asp?DDFDocuments/t/G/SPS/NJPN1230.DOCX")</f>
        <v>https://docs.wto.org/imrd/directdoc.asp?DDFDocuments/t/G/SPS/NJPN1230.DOCX</v>
      </c>
      <c r="Q115" s="6" t="str">
        <f>HYPERLINK("https://docs.wto.org/imrd/directdoc.asp?DDFDocuments/u/G/SPS/NJPN1230.DOCX", "https://docs.wto.org/imrd/directdoc.asp?DDFDocuments/u/G/SPS/NJPN1230.DOCX")</f>
        <v>https://docs.wto.org/imrd/directdoc.asp?DDFDocuments/u/G/SPS/NJPN1230.DOCX</v>
      </c>
      <c r="R115" s="6" t="str">
        <f>HYPERLINK("https://docs.wto.org/imrd/directdoc.asp?DDFDocuments/v/G/SPS/NJPN1230.DOCX", "https://docs.wto.org/imrd/directdoc.asp?DDFDocuments/v/G/SPS/NJPN1230.DOCX")</f>
        <v>https://docs.wto.org/imrd/directdoc.asp?DDFDocuments/v/G/SPS/NJPN1230.DOCX</v>
      </c>
    </row>
    <row r="116" spans="1:18" ht="65.099999999999994" customHeight="1">
      <c r="A116" s="8" t="s">
        <v>1073</v>
      </c>
      <c r="B116" s="7">
        <v>45187</v>
      </c>
      <c r="C116" s="8" t="str">
        <f>HYPERLINK("https://epingalert.org/en/Search?viewData= G/SPS/N/JPN/1227"," G/SPS/N/JPN/1227")</f>
        <v xml:space="preserve"> G/SPS/N/JPN/1227</v>
      </c>
      <c r="D116" s="6" t="s">
        <v>484</v>
      </c>
      <c r="E116" s="8" t="s">
        <v>485</v>
      </c>
      <c r="F116" s="8" t="s">
        <v>548</v>
      </c>
      <c r="G116" s="8" t="s">
        <v>549</v>
      </c>
      <c r="H116" s="6" t="s">
        <v>550</v>
      </c>
      <c r="I116" s="6" t="s">
        <v>39</v>
      </c>
      <c r="J116" s="6" t="s">
        <v>66</v>
      </c>
      <c r="K116" s="6" t="s">
        <v>251</v>
      </c>
      <c r="L116" s="6"/>
      <c r="M116" s="7">
        <v>45247</v>
      </c>
      <c r="N116" s="6" t="s">
        <v>25</v>
      </c>
      <c r="O116" s="8" t="s">
        <v>551</v>
      </c>
      <c r="P116" s="6" t="str">
        <f>HYPERLINK("https://docs.wto.org/imrd/directdoc.asp?DDFDocuments/t/G/SPS/NJPN1227.DOCX", "https://docs.wto.org/imrd/directdoc.asp?DDFDocuments/t/G/SPS/NJPN1227.DOCX")</f>
        <v>https://docs.wto.org/imrd/directdoc.asp?DDFDocuments/t/G/SPS/NJPN1227.DOCX</v>
      </c>
      <c r="Q116" s="6" t="str">
        <f>HYPERLINK("https://docs.wto.org/imrd/directdoc.asp?DDFDocuments/u/G/SPS/NJPN1227.DOCX", "https://docs.wto.org/imrd/directdoc.asp?DDFDocuments/u/G/SPS/NJPN1227.DOCX")</f>
        <v>https://docs.wto.org/imrd/directdoc.asp?DDFDocuments/u/G/SPS/NJPN1227.DOCX</v>
      </c>
      <c r="R116" s="6" t="str">
        <f>HYPERLINK("https://docs.wto.org/imrd/directdoc.asp?DDFDocuments/v/G/SPS/NJPN1227.DOCX", "https://docs.wto.org/imrd/directdoc.asp?DDFDocuments/v/G/SPS/NJPN1227.DOCX")</f>
        <v>https://docs.wto.org/imrd/directdoc.asp?DDFDocuments/v/G/SPS/NJPN1227.DOCX</v>
      </c>
    </row>
    <row r="117" spans="1:18" ht="65.099999999999994" customHeight="1">
      <c r="A117" s="6" t="s">
        <v>1038</v>
      </c>
      <c r="B117" s="7">
        <v>45195</v>
      </c>
      <c r="C117" s="8" t="str">
        <f>HYPERLINK("https://epingalert.org/en/Search?viewData= G/SPS/N/ECU/314"," G/SPS/N/ECU/314")</f>
        <v xml:space="preserve"> G/SPS/N/ECU/314</v>
      </c>
      <c r="D117" s="6" t="s">
        <v>222</v>
      </c>
      <c r="E117" s="8" t="s">
        <v>223</v>
      </c>
      <c r="F117" s="8" t="s">
        <v>224</v>
      </c>
      <c r="G117" s="8" t="s">
        <v>225</v>
      </c>
      <c r="H117" s="6" t="s">
        <v>1036</v>
      </c>
      <c r="I117" s="6" t="s">
        <v>39</v>
      </c>
      <c r="J117" s="6" t="s">
        <v>66</v>
      </c>
      <c r="K117" s="6" t="s">
        <v>67</v>
      </c>
      <c r="L117" s="6"/>
      <c r="M117" s="7">
        <v>45255</v>
      </c>
      <c r="N117" s="6" t="s">
        <v>25</v>
      </c>
      <c r="O117" s="8" t="s">
        <v>226</v>
      </c>
      <c r="P117" s="6"/>
      <c r="Q117" s="6"/>
      <c r="R117" s="6" t="str">
        <f>HYPERLINK("https://docs.wto.org/imrd/directdoc.asp?DDFDocuments/v/G/SPS/NECU314.DOCX", "https://docs.wto.org/imrd/directdoc.asp?DDFDocuments/v/G/SPS/NECU314.DOCX")</f>
        <v>https://docs.wto.org/imrd/directdoc.asp?DDFDocuments/v/G/SPS/NECU314.DOCX</v>
      </c>
    </row>
    <row r="118" spans="1:18" ht="65.099999999999994" customHeight="1">
      <c r="A118" s="6" t="s">
        <v>1038</v>
      </c>
      <c r="B118" s="7">
        <v>45195</v>
      </c>
      <c r="C118" s="8" t="str">
        <f>HYPERLINK("https://epingalert.org/en/Search?viewData= G/SPS/N/UKR/209"," G/SPS/N/UKR/209")</f>
        <v xml:space="preserve"> G/SPS/N/UKR/209</v>
      </c>
      <c r="D118" s="6" t="s">
        <v>235</v>
      </c>
      <c r="E118" s="8" t="s">
        <v>243</v>
      </c>
      <c r="F118" s="8" t="s">
        <v>244</v>
      </c>
      <c r="G118" s="8" t="s">
        <v>245</v>
      </c>
      <c r="H118" s="6" t="s">
        <v>39</v>
      </c>
      <c r="I118" s="6" t="s">
        <v>39</v>
      </c>
      <c r="J118" s="6" t="s">
        <v>66</v>
      </c>
      <c r="K118" s="6" t="s">
        <v>246</v>
      </c>
      <c r="L118" s="6" t="s">
        <v>39</v>
      </c>
      <c r="M118" s="7">
        <v>45255</v>
      </c>
      <c r="N118" s="6" t="s">
        <v>25</v>
      </c>
      <c r="O118" s="8" t="s">
        <v>247</v>
      </c>
      <c r="P118" s="6" t="str">
        <f>HYPERLINK("https://docs.wto.org/imrd/directdoc.asp?DDFDocuments/t/G/SPS/NUKR209.DOCX", "https://docs.wto.org/imrd/directdoc.asp?DDFDocuments/t/G/SPS/NUKR209.DOCX")</f>
        <v>https://docs.wto.org/imrd/directdoc.asp?DDFDocuments/t/G/SPS/NUKR209.DOCX</v>
      </c>
      <c r="Q118" s="6"/>
      <c r="R118" s="6"/>
    </row>
    <row r="119" spans="1:18" ht="65.099999999999994" customHeight="1">
      <c r="A119" s="6" t="s">
        <v>1038</v>
      </c>
      <c r="B119" s="7">
        <v>45194</v>
      </c>
      <c r="C119" s="8" t="str">
        <f>HYPERLINK("https://epingalert.org/en/Search?viewData= G/SPS/N/USA/3426"," G/SPS/N/USA/3426")</f>
        <v xml:space="preserve"> G/SPS/N/USA/3426</v>
      </c>
      <c r="D119" s="6" t="s">
        <v>152</v>
      </c>
      <c r="E119" s="8" t="s">
        <v>248</v>
      </c>
      <c r="F119" s="8" t="s">
        <v>249</v>
      </c>
      <c r="G119" s="8" t="s">
        <v>250</v>
      </c>
      <c r="H119" s="6" t="s">
        <v>39</v>
      </c>
      <c r="I119" s="6" t="s">
        <v>39</v>
      </c>
      <c r="J119" s="6" t="s">
        <v>66</v>
      </c>
      <c r="K119" s="6" t="s">
        <v>251</v>
      </c>
      <c r="L119" s="6"/>
      <c r="M119" s="7" t="s">
        <v>39</v>
      </c>
      <c r="N119" s="6" t="s">
        <v>25</v>
      </c>
      <c r="O119" s="8" t="s">
        <v>252</v>
      </c>
      <c r="P119" s="6" t="str">
        <f>HYPERLINK("https://docs.wto.org/imrd/directdoc.asp?DDFDocuments/t/G/SPS/NUSA3426.DOCX", "https://docs.wto.org/imrd/directdoc.asp?DDFDocuments/t/G/SPS/NUSA3426.DOCX")</f>
        <v>https://docs.wto.org/imrd/directdoc.asp?DDFDocuments/t/G/SPS/NUSA3426.DOCX</v>
      </c>
      <c r="Q119" s="6" t="str">
        <f>HYPERLINK("https://docs.wto.org/imrd/directdoc.asp?DDFDocuments/u/G/SPS/NUSA3426.DOCX", "https://docs.wto.org/imrd/directdoc.asp?DDFDocuments/u/G/SPS/NUSA3426.DOCX")</f>
        <v>https://docs.wto.org/imrd/directdoc.asp?DDFDocuments/u/G/SPS/NUSA3426.DOCX</v>
      </c>
      <c r="R119" s="6" t="str">
        <f>HYPERLINK("https://docs.wto.org/imrd/directdoc.asp?DDFDocuments/v/G/SPS/NUSA3426.DOCX", "https://docs.wto.org/imrd/directdoc.asp?DDFDocuments/v/G/SPS/NUSA3426.DOCX")</f>
        <v>https://docs.wto.org/imrd/directdoc.asp?DDFDocuments/v/G/SPS/NUSA3426.DOCX</v>
      </c>
    </row>
    <row r="120" spans="1:18" ht="65.099999999999994" customHeight="1">
      <c r="A120" s="6" t="s">
        <v>1038</v>
      </c>
      <c r="B120" s="7">
        <v>45194</v>
      </c>
      <c r="C120" s="8" t="str">
        <f>HYPERLINK("https://epingalert.org/en/Search?viewData= G/SPS/N/USA/3423"," G/SPS/N/USA/3423")</f>
        <v xml:space="preserve"> G/SPS/N/USA/3423</v>
      </c>
      <c r="D120" s="6" t="s">
        <v>152</v>
      </c>
      <c r="E120" s="8" t="s">
        <v>270</v>
      </c>
      <c r="F120" s="8" t="s">
        <v>271</v>
      </c>
      <c r="G120" s="8" t="s">
        <v>272</v>
      </c>
      <c r="H120" s="6" t="s">
        <v>39</v>
      </c>
      <c r="I120" s="6" t="s">
        <v>39</v>
      </c>
      <c r="J120" s="6" t="s">
        <v>66</v>
      </c>
      <c r="K120" s="6" t="s">
        <v>273</v>
      </c>
      <c r="L120" s="6"/>
      <c r="M120" s="7">
        <v>45243</v>
      </c>
      <c r="N120" s="6" t="s">
        <v>25</v>
      </c>
      <c r="O120" s="8" t="s">
        <v>274</v>
      </c>
      <c r="P120" s="6" t="str">
        <f>HYPERLINK("https://docs.wto.org/imrd/directdoc.asp?DDFDocuments/t/G/SPS/NUSA3423.DOCX", "https://docs.wto.org/imrd/directdoc.asp?DDFDocuments/t/G/SPS/NUSA3423.DOCX")</f>
        <v>https://docs.wto.org/imrd/directdoc.asp?DDFDocuments/t/G/SPS/NUSA3423.DOCX</v>
      </c>
      <c r="Q120" s="6" t="str">
        <f>HYPERLINK("https://docs.wto.org/imrd/directdoc.asp?DDFDocuments/u/G/SPS/NUSA3423.DOCX", "https://docs.wto.org/imrd/directdoc.asp?DDFDocuments/u/G/SPS/NUSA3423.DOCX")</f>
        <v>https://docs.wto.org/imrd/directdoc.asp?DDFDocuments/u/G/SPS/NUSA3423.DOCX</v>
      </c>
      <c r="R120" s="6" t="str">
        <f>HYPERLINK("https://docs.wto.org/imrd/directdoc.asp?DDFDocuments/v/G/SPS/NUSA3423.DOCX", "https://docs.wto.org/imrd/directdoc.asp?DDFDocuments/v/G/SPS/NUSA3423.DOCX")</f>
        <v>https://docs.wto.org/imrd/directdoc.asp?DDFDocuments/v/G/SPS/NUSA3423.DOCX</v>
      </c>
    </row>
    <row r="121" spans="1:18" ht="65.099999999999994" customHeight="1">
      <c r="A121" s="6" t="s">
        <v>1038</v>
      </c>
      <c r="B121" s="7">
        <v>45194</v>
      </c>
      <c r="C121" s="8" t="str">
        <f>HYPERLINK("https://epingalert.org/en/Search?viewData= G/SPS/N/USA/3424"," G/SPS/N/USA/3424")</f>
        <v xml:space="preserve"> G/SPS/N/USA/3424</v>
      </c>
      <c r="D121" s="6" t="s">
        <v>152</v>
      </c>
      <c r="E121" s="8" t="s">
        <v>289</v>
      </c>
      <c r="F121" s="8" t="s">
        <v>290</v>
      </c>
      <c r="G121" s="8" t="s">
        <v>291</v>
      </c>
      <c r="H121" s="6" t="s">
        <v>39</v>
      </c>
      <c r="I121" s="6" t="s">
        <v>39</v>
      </c>
      <c r="J121" s="6" t="s">
        <v>66</v>
      </c>
      <c r="K121" s="6" t="s">
        <v>198</v>
      </c>
      <c r="L121" s="6"/>
      <c r="M121" s="7">
        <v>45211</v>
      </c>
      <c r="N121" s="6" t="s">
        <v>25</v>
      </c>
      <c r="O121" s="8" t="s">
        <v>294</v>
      </c>
      <c r="P121" s="6" t="str">
        <f>HYPERLINK("https://docs.wto.org/imrd/directdoc.asp?DDFDocuments/t/G/SPS/NUSA3424.DOCX", "https://docs.wto.org/imrd/directdoc.asp?DDFDocuments/t/G/SPS/NUSA3424.DOCX")</f>
        <v>https://docs.wto.org/imrd/directdoc.asp?DDFDocuments/t/G/SPS/NUSA3424.DOCX</v>
      </c>
      <c r="Q121" s="6" t="str">
        <f>HYPERLINK("https://docs.wto.org/imrd/directdoc.asp?DDFDocuments/u/G/SPS/NUSA3424.DOCX", "https://docs.wto.org/imrd/directdoc.asp?DDFDocuments/u/G/SPS/NUSA3424.DOCX")</f>
        <v>https://docs.wto.org/imrd/directdoc.asp?DDFDocuments/u/G/SPS/NUSA3424.DOCX</v>
      </c>
      <c r="R121" s="6" t="str">
        <f>HYPERLINK("https://docs.wto.org/imrd/directdoc.asp?DDFDocuments/v/G/SPS/NUSA3424.DOCX", "https://docs.wto.org/imrd/directdoc.asp?DDFDocuments/v/G/SPS/NUSA3424.DOCX")</f>
        <v>https://docs.wto.org/imrd/directdoc.asp?DDFDocuments/v/G/SPS/NUSA3424.DOCX</v>
      </c>
    </row>
    <row r="122" spans="1:18" ht="65.099999999999994" customHeight="1">
      <c r="A122" s="6" t="s">
        <v>1038</v>
      </c>
      <c r="B122" s="7">
        <v>45191</v>
      </c>
      <c r="C122" s="8" t="str">
        <f>HYPERLINK("https://epingalert.org/en/Search?viewData= G/SPS/N/USA/3422"," G/SPS/N/USA/3422")</f>
        <v xml:space="preserve"> G/SPS/N/USA/3422</v>
      </c>
      <c r="D122" s="6" t="s">
        <v>152</v>
      </c>
      <c r="E122" s="8" t="s">
        <v>307</v>
      </c>
      <c r="F122" s="8" t="s">
        <v>308</v>
      </c>
      <c r="G122" s="8" t="s">
        <v>309</v>
      </c>
      <c r="H122" s="6" t="s">
        <v>39</v>
      </c>
      <c r="I122" s="6" t="s">
        <v>39</v>
      </c>
      <c r="J122" s="6" t="s">
        <v>66</v>
      </c>
      <c r="K122" s="6" t="s">
        <v>251</v>
      </c>
      <c r="L122" s="6"/>
      <c r="M122" s="7" t="s">
        <v>39</v>
      </c>
      <c r="N122" s="6" t="s">
        <v>25</v>
      </c>
      <c r="O122" s="8" t="s">
        <v>310</v>
      </c>
      <c r="P122" s="6" t="str">
        <f>HYPERLINK("https://docs.wto.org/imrd/directdoc.asp?DDFDocuments/t/G/SPS/NUSA3422.DOCX", "https://docs.wto.org/imrd/directdoc.asp?DDFDocuments/t/G/SPS/NUSA3422.DOCX")</f>
        <v>https://docs.wto.org/imrd/directdoc.asp?DDFDocuments/t/G/SPS/NUSA3422.DOCX</v>
      </c>
      <c r="Q122" s="6" t="str">
        <f>HYPERLINK("https://docs.wto.org/imrd/directdoc.asp?DDFDocuments/u/G/SPS/NUSA3422.DOCX", "https://docs.wto.org/imrd/directdoc.asp?DDFDocuments/u/G/SPS/NUSA3422.DOCX")</f>
        <v>https://docs.wto.org/imrd/directdoc.asp?DDFDocuments/u/G/SPS/NUSA3422.DOCX</v>
      </c>
      <c r="R122" s="6"/>
    </row>
    <row r="123" spans="1:18" ht="65.099999999999994" customHeight="1">
      <c r="A123" s="6" t="s">
        <v>1038</v>
      </c>
      <c r="B123" s="7">
        <v>45191</v>
      </c>
      <c r="C123" s="8" t="str">
        <f>HYPERLINK("https://epingalert.org/en/Search?viewData= G/SPS/N/USA/3421"," G/SPS/N/USA/3421")</f>
        <v xml:space="preserve"> G/SPS/N/USA/3421</v>
      </c>
      <c r="D123" s="6" t="s">
        <v>152</v>
      </c>
      <c r="E123" s="8" t="s">
        <v>311</v>
      </c>
      <c r="F123" s="8" t="s">
        <v>312</v>
      </c>
      <c r="G123" s="8" t="s">
        <v>313</v>
      </c>
      <c r="H123" s="6" t="s">
        <v>39</v>
      </c>
      <c r="I123" s="6" t="s">
        <v>39</v>
      </c>
      <c r="J123" s="6" t="s">
        <v>66</v>
      </c>
      <c r="K123" s="6" t="s">
        <v>251</v>
      </c>
      <c r="L123" s="6"/>
      <c r="M123" s="7" t="s">
        <v>39</v>
      </c>
      <c r="N123" s="6" t="s">
        <v>25</v>
      </c>
      <c r="O123" s="8" t="s">
        <v>314</v>
      </c>
      <c r="P123" s="6" t="str">
        <f>HYPERLINK("https://docs.wto.org/imrd/directdoc.asp?DDFDocuments/t/G/SPS/NUSA3421.DOCX", "https://docs.wto.org/imrd/directdoc.asp?DDFDocuments/t/G/SPS/NUSA3421.DOCX")</f>
        <v>https://docs.wto.org/imrd/directdoc.asp?DDFDocuments/t/G/SPS/NUSA3421.DOCX</v>
      </c>
      <c r="Q123" s="6" t="str">
        <f>HYPERLINK("https://docs.wto.org/imrd/directdoc.asp?DDFDocuments/u/G/SPS/NUSA3421.DOCX", "https://docs.wto.org/imrd/directdoc.asp?DDFDocuments/u/G/SPS/NUSA3421.DOCX")</f>
        <v>https://docs.wto.org/imrd/directdoc.asp?DDFDocuments/u/G/SPS/NUSA3421.DOCX</v>
      </c>
      <c r="R123" s="6" t="str">
        <f>HYPERLINK("https://docs.wto.org/imrd/directdoc.asp?DDFDocuments/v/G/SPS/NUSA3421.DOCX", "https://docs.wto.org/imrd/directdoc.asp?DDFDocuments/v/G/SPS/NUSA3421.DOCX")</f>
        <v>https://docs.wto.org/imrd/directdoc.asp?DDFDocuments/v/G/SPS/NUSA3421.DOCX</v>
      </c>
    </row>
    <row r="124" spans="1:18" ht="65.099999999999994" customHeight="1">
      <c r="A124" s="6" t="s">
        <v>1045</v>
      </c>
      <c r="B124" s="7">
        <v>45194</v>
      </c>
      <c r="C124" s="8" t="str">
        <f>HYPERLINK("https://epingalert.org/en/Search?viewData= G/SPS/N/USA/3425"," G/SPS/N/USA/3425")</f>
        <v xml:space="preserve"> G/SPS/N/USA/3425</v>
      </c>
      <c r="D124" s="6" t="s">
        <v>152</v>
      </c>
      <c r="E124" s="8" t="s">
        <v>289</v>
      </c>
      <c r="F124" s="8" t="s">
        <v>290</v>
      </c>
      <c r="G124" s="8" t="s">
        <v>291</v>
      </c>
      <c r="H124" s="6" t="s">
        <v>39</v>
      </c>
      <c r="I124" s="6" t="s">
        <v>39</v>
      </c>
      <c r="J124" s="6" t="s">
        <v>66</v>
      </c>
      <c r="K124" s="6" t="s">
        <v>292</v>
      </c>
      <c r="L124" s="6"/>
      <c r="M124" s="7">
        <v>45218</v>
      </c>
      <c r="N124" s="6" t="s">
        <v>25</v>
      </c>
      <c r="O124" s="8" t="s">
        <v>293</v>
      </c>
      <c r="P124" s="6" t="str">
        <f>HYPERLINK("https://docs.wto.org/imrd/directdoc.asp?DDFDocuments/t/G/SPS/NUSA3425.DOCX", "https://docs.wto.org/imrd/directdoc.asp?DDFDocuments/t/G/SPS/NUSA3425.DOCX")</f>
        <v>https://docs.wto.org/imrd/directdoc.asp?DDFDocuments/t/G/SPS/NUSA3425.DOCX</v>
      </c>
      <c r="Q124" s="6" t="str">
        <f>HYPERLINK("https://docs.wto.org/imrd/directdoc.asp?DDFDocuments/u/G/SPS/NUSA3425.DOCX", "https://docs.wto.org/imrd/directdoc.asp?DDFDocuments/u/G/SPS/NUSA3425.DOCX")</f>
        <v>https://docs.wto.org/imrd/directdoc.asp?DDFDocuments/u/G/SPS/NUSA3425.DOCX</v>
      </c>
      <c r="R124" s="6" t="str">
        <f>HYPERLINK("https://docs.wto.org/imrd/directdoc.asp?DDFDocuments/v/G/SPS/NUSA3425.DOCX", "https://docs.wto.org/imrd/directdoc.asp?DDFDocuments/v/G/SPS/NUSA3425.DOCX")</f>
        <v>https://docs.wto.org/imrd/directdoc.asp?DDFDocuments/v/G/SPS/NUSA3425.DOCX</v>
      </c>
    </row>
    <row r="125" spans="1:18" ht="65.099999999999994" customHeight="1">
      <c r="A125" s="6" t="s">
        <v>1045</v>
      </c>
      <c r="B125" s="7">
        <v>45181</v>
      </c>
      <c r="C125" s="8" t="str">
        <f>HYPERLINK("https://epingalert.org/en/Search?viewData= G/SPS/N/CAN/1528"," G/SPS/N/CAN/1528")</f>
        <v xml:space="preserve"> G/SPS/N/CAN/1528</v>
      </c>
      <c r="D125" s="6" t="s">
        <v>227</v>
      </c>
      <c r="E125" s="8" t="s">
        <v>821</v>
      </c>
      <c r="F125" s="8" t="s">
        <v>822</v>
      </c>
      <c r="G125" s="8" t="s">
        <v>823</v>
      </c>
      <c r="H125" s="6" t="s">
        <v>39</v>
      </c>
      <c r="I125" s="6" t="s">
        <v>824</v>
      </c>
      <c r="J125" s="6" t="s">
        <v>66</v>
      </c>
      <c r="K125" s="6" t="s">
        <v>524</v>
      </c>
      <c r="L125" s="6" t="s">
        <v>39</v>
      </c>
      <c r="M125" s="7">
        <v>45251</v>
      </c>
      <c r="N125" s="6" t="s">
        <v>25</v>
      </c>
      <c r="O125" s="6"/>
      <c r="P125" s="6" t="str">
        <f>HYPERLINK("https://docs.wto.org/imrd/directdoc.asp?DDFDocuments/t/G/SPS/NCAN1528.DOCX", "https://docs.wto.org/imrd/directdoc.asp?DDFDocuments/t/G/SPS/NCAN1528.DOCX")</f>
        <v>https://docs.wto.org/imrd/directdoc.asp?DDFDocuments/t/G/SPS/NCAN1528.DOCX</v>
      </c>
      <c r="Q125" s="6" t="str">
        <f>HYPERLINK("https://docs.wto.org/imrd/directdoc.asp?DDFDocuments/u/G/SPS/NCAN1528.DOCX", "https://docs.wto.org/imrd/directdoc.asp?DDFDocuments/u/G/SPS/NCAN1528.DOCX")</f>
        <v>https://docs.wto.org/imrd/directdoc.asp?DDFDocuments/u/G/SPS/NCAN1528.DOCX</v>
      </c>
      <c r="R125" s="6"/>
    </row>
    <row r="126" spans="1:18" ht="65.099999999999994" customHeight="1">
      <c r="A126" s="6" t="s">
        <v>1045</v>
      </c>
      <c r="B126" s="7">
        <v>45181</v>
      </c>
      <c r="C126" s="8" t="str">
        <f>HYPERLINK("https://epingalert.org/en/Search?viewData= G/SPS/N/MUS/19"," G/SPS/N/MUS/19")</f>
        <v xml:space="preserve"> G/SPS/N/MUS/19</v>
      </c>
      <c r="D126" s="6" t="s">
        <v>805</v>
      </c>
      <c r="E126" s="8" t="s">
        <v>838</v>
      </c>
      <c r="F126" s="8" t="s">
        <v>839</v>
      </c>
      <c r="G126" s="8" t="s">
        <v>840</v>
      </c>
      <c r="H126" s="6" t="s">
        <v>841</v>
      </c>
      <c r="I126" s="6" t="s">
        <v>39</v>
      </c>
      <c r="J126" s="6" t="s">
        <v>66</v>
      </c>
      <c r="K126" s="6" t="s">
        <v>67</v>
      </c>
      <c r="L126" s="6" t="s">
        <v>39</v>
      </c>
      <c r="M126" s="7">
        <v>45241</v>
      </c>
      <c r="N126" s="6" t="s">
        <v>25</v>
      </c>
      <c r="O126" s="8" t="s">
        <v>842</v>
      </c>
      <c r="P126" s="6" t="str">
        <f>HYPERLINK("https://docs.wto.org/imrd/directdoc.asp?DDFDocuments/t/G/SPS/NMUS19.DOCX", "https://docs.wto.org/imrd/directdoc.asp?DDFDocuments/t/G/SPS/NMUS19.DOCX")</f>
        <v>https://docs.wto.org/imrd/directdoc.asp?DDFDocuments/t/G/SPS/NMUS19.DOCX</v>
      </c>
      <c r="Q126" s="6" t="str">
        <f>HYPERLINK("https://docs.wto.org/imrd/directdoc.asp?DDFDocuments/u/G/SPS/NMUS19.DOCX", "https://docs.wto.org/imrd/directdoc.asp?DDFDocuments/u/G/SPS/NMUS19.DOCX")</f>
        <v>https://docs.wto.org/imrd/directdoc.asp?DDFDocuments/u/G/SPS/NMUS19.DOCX</v>
      </c>
      <c r="R126" s="6" t="str">
        <f>HYPERLINK("https://docs.wto.org/imrd/directdoc.asp?DDFDocuments/v/G/SPS/NMUS19.DOCX", "https://docs.wto.org/imrd/directdoc.asp?DDFDocuments/v/G/SPS/NMUS19.DOCX")</f>
        <v>https://docs.wto.org/imrd/directdoc.asp?DDFDocuments/v/G/SPS/NMUS19.DOCX</v>
      </c>
    </row>
    <row r="127" spans="1:18" ht="65.099999999999994" customHeight="1">
      <c r="A127" s="6" t="s">
        <v>1045</v>
      </c>
      <c r="B127" s="7">
        <v>45181</v>
      </c>
      <c r="C127" s="8" t="str">
        <f>HYPERLINK("https://epingalert.org/en/Search?viewData= G/SPS/N/TPKM/618"," G/SPS/N/TPKM/618")</f>
        <v xml:space="preserve"> G/SPS/N/TPKM/618</v>
      </c>
      <c r="D127" s="6" t="s">
        <v>425</v>
      </c>
      <c r="E127" s="8" t="s">
        <v>843</v>
      </c>
      <c r="F127" s="8" t="s">
        <v>844</v>
      </c>
      <c r="G127" s="8" t="s">
        <v>845</v>
      </c>
      <c r="H127" s="6" t="s">
        <v>39</v>
      </c>
      <c r="I127" s="6" t="s">
        <v>39</v>
      </c>
      <c r="J127" s="6" t="s">
        <v>66</v>
      </c>
      <c r="K127" s="6" t="s">
        <v>846</v>
      </c>
      <c r="L127" s="6" t="s">
        <v>39</v>
      </c>
      <c r="M127" s="7">
        <v>45241</v>
      </c>
      <c r="N127" s="6" t="s">
        <v>25</v>
      </c>
      <c r="O127" s="8" t="s">
        <v>847</v>
      </c>
      <c r="P127" s="6" t="str">
        <f>HYPERLINK("https://docs.wto.org/imrd/directdoc.asp?DDFDocuments/t/G/SPS/NTPKM618.DOCX", "https://docs.wto.org/imrd/directdoc.asp?DDFDocuments/t/G/SPS/NTPKM618.DOCX")</f>
        <v>https://docs.wto.org/imrd/directdoc.asp?DDFDocuments/t/G/SPS/NTPKM618.DOCX</v>
      </c>
      <c r="Q127" s="6" t="str">
        <f>HYPERLINK("https://docs.wto.org/imrd/directdoc.asp?DDFDocuments/u/G/SPS/NTPKM618.DOCX", "https://docs.wto.org/imrd/directdoc.asp?DDFDocuments/u/G/SPS/NTPKM618.DOCX")</f>
        <v>https://docs.wto.org/imrd/directdoc.asp?DDFDocuments/u/G/SPS/NTPKM618.DOCX</v>
      </c>
      <c r="R127" s="6" t="str">
        <f>HYPERLINK("https://docs.wto.org/imrd/directdoc.asp?DDFDocuments/v/G/SPS/NTPKM618.DOCX", "https://docs.wto.org/imrd/directdoc.asp?DDFDocuments/v/G/SPS/NTPKM618.DOCX")</f>
        <v>https://docs.wto.org/imrd/directdoc.asp?DDFDocuments/v/G/SPS/NTPKM618.DOCX</v>
      </c>
    </row>
    <row r="128" spans="1:18" ht="65.099999999999994" customHeight="1">
      <c r="A128" s="6" t="s">
        <v>1045</v>
      </c>
      <c r="B128" s="7">
        <v>45180</v>
      </c>
      <c r="C128" s="8" t="str">
        <f>HYPERLINK("https://epingalert.org/en/Search?viewData= G/SPS/N/BRA/2213"," G/SPS/N/BRA/2213")</f>
        <v xml:space="preserve"> G/SPS/N/BRA/2213</v>
      </c>
      <c r="D128" s="6" t="s">
        <v>193</v>
      </c>
      <c r="E128" s="8" t="s">
        <v>886</v>
      </c>
      <c r="F128" s="8" t="s">
        <v>887</v>
      </c>
      <c r="G128" s="8" t="s">
        <v>528</v>
      </c>
      <c r="H128" s="6" t="s">
        <v>39</v>
      </c>
      <c r="I128" s="6" t="s">
        <v>529</v>
      </c>
      <c r="J128" s="6" t="s">
        <v>66</v>
      </c>
      <c r="K128" s="6" t="s">
        <v>888</v>
      </c>
      <c r="L128" s="6"/>
      <c r="M128" s="7">
        <v>45194</v>
      </c>
      <c r="N128" s="6" t="s">
        <v>25</v>
      </c>
      <c r="O128" s="8" t="s">
        <v>889</v>
      </c>
      <c r="P128" s="6" t="str">
        <f>HYPERLINK("https://docs.wto.org/imrd/directdoc.asp?DDFDocuments/t/G/SPS/NBRA2213.DOCX", "https://docs.wto.org/imrd/directdoc.asp?DDFDocuments/t/G/SPS/NBRA2213.DOCX")</f>
        <v>https://docs.wto.org/imrd/directdoc.asp?DDFDocuments/t/G/SPS/NBRA2213.DOCX</v>
      </c>
      <c r="Q128" s="6"/>
      <c r="R128" s="6"/>
    </row>
    <row r="129" spans="1:18" ht="65.099999999999994" customHeight="1">
      <c r="A129" s="6" t="s">
        <v>1045</v>
      </c>
      <c r="B129" s="7">
        <v>45180</v>
      </c>
      <c r="C129" s="8" t="str">
        <f>HYPERLINK("https://epingalert.org/en/Search?viewData= G/SPS/N/BRA/2214"," G/SPS/N/BRA/2214")</f>
        <v xml:space="preserve"> G/SPS/N/BRA/2214</v>
      </c>
      <c r="D129" s="6" t="s">
        <v>193</v>
      </c>
      <c r="E129" s="8" t="s">
        <v>902</v>
      </c>
      <c r="F129" s="8" t="s">
        <v>903</v>
      </c>
      <c r="G129" s="8" t="s">
        <v>196</v>
      </c>
      <c r="H129" s="6" t="s">
        <v>39</v>
      </c>
      <c r="I129" s="6" t="s">
        <v>197</v>
      </c>
      <c r="J129" s="6" t="s">
        <v>66</v>
      </c>
      <c r="K129" s="6" t="s">
        <v>904</v>
      </c>
      <c r="L129" s="6"/>
      <c r="M129" s="7">
        <v>45240</v>
      </c>
      <c r="N129" s="6" t="s">
        <v>25</v>
      </c>
      <c r="O129" s="8" t="s">
        <v>905</v>
      </c>
      <c r="P129" s="6" t="str">
        <f>HYPERLINK("https://docs.wto.org/imrd/directdoc.asp?DDFDocuments/t/G/SPS/NBRA2214.DOCX", "https://docs.wto.org/imrd/directdoc.asp?DDFDocuments/t/G/SPS/NBRA2214.DOCX")</f>
        <v>https://docs.wto.org/imrd/directdoc.asp?DDFDocuments/t/G/SPS/NBRA2214.DOCX</v>
      </c>
      <c r="Q129" s="6"/>
      <c r="R129" s="6"/>
    </row>
    <row r="130" spans="1:18" ht="65.099999999999994" customHeight="1">
      <c r="A130" s="6" t="s">
        <v>1045</v>
      </c>
      <c r="B130" s="7">
        <v>45175</v>
      </c>
      <c r="C130" s="8" t="str">
        <f>HYPERLINK("https://epingalert.org/en/Search?viewData= G/SPS/N/USA/3420"," G/SPS/N/USA/3420")</f>
        <v xml:space="preserve"> G/SPS/N/USA/3420</v>
      </c>
      <c r="D130" s="6" t="s">
        <v>152</v>
      </c>
      <c r="E130" s="8" t="s">
        <v>924</v>
      </c>
      <c r="F130" s="8" t="s">
        <v>925</v>
      </c>
      <c r="G130" s="8" t="s">
        <v>313</v>
      </c>
      <c r="H130" s="6" t="s">
        <v>39</v>
      </c>
      <c r="I130" s="6" t="s">
        <v>39</v>
      </c>
      <c r="J130" s="6" t="s">
        <v>66</v>
      </c>
      <c r="K130" s="6" t="s">
        <v>198</v>
      </c>
      <c r="L130" s="6"/>
      <c r="M130" s="7" t="s">
        <v>39</v>
      </c>
      <c r="N130" s="6" t="s">
        <v>25</v>
      </c>
      <c r="O130" s="8" t="s">
        <v>926</v>
      </c>
      <c r="P130" s="6" t="str">
        <f>HYPERLINK("https://docs.wto.org/imrd/directdoc.asp?DDFDocuments/t/G/SPS/NUSA3420.DOCX", "https://docs.wto.org/imrd/directdoc.asp?DDFDocuments/t/G/SPS/NUSA3420.DOCX")</f>
        <v>https://docs.wto.org/imrd/directdoc.asp?DDFDocuments/t/G/SPS/NUSA3420.DOCX</v>
      </c>
      <c r="Q130" s="6"/>
      <c r="R130" s="6"/>
    </row>
    <row r="131" spans="1:18" ht="65.099999999999994" customHeight="1">
      <c r="A131" s="6" t="s">
        <v>1045</v>
      </c>
      <c r="B131" s="7">
        <v>45174</v>
      </c>
      <c r="C131" s="8" t="str">
        <f>HYPERLINK("https://epingalert.org/en/Search?viewData= G/SPS/N/PRY/35"," G/SPS/N/PRY/35")</f>
        <v xml:space="preserve"> G/SPS/N/PRY/35</v>
      </c>
      <c r="D131" s="6" t="s">
        <v>963</v>
      </c>
      <c r="E131" s="8" t="s">
        <v>964</v>
      </c>
      <c r="F131" s="8" t="s">
        <v>965</v>
      </c>
      <c r="G131" s="8" t="s">
        <v>966</v>
      </c>
      <c r="H131" s="6" t="s">
        <v>967</v>
      </c>
      <c r="I131" s="6" t="s">
        <v>39</v>
      </c>
      <c r="J131" s="6" t="s">
        <v>66</v>
      </c>
      <c r="K131" s="6" t="s">
        <v>251</v>
      </c>
      <c r="L131" s="6" t="s">
        <v>39</v>
      </c>
      <c r="M131" s="7" t="s">
        <v>39</v>
      </c>
      <c r="N131" s="6" t="s">
        <v>25</v>
      </c>
      <c r="O131" s="8" t="s">
        <v>968</v>
      </c>
      <c r="P131" s="6" t="str">
        <f>HYPERLINK("https://docs.wto.org/imrd/directdoc.asp?DDFDocuments/t/G/SPS/NPRY35.DOCX", "https://docs.wto.org/imrd/directdoc.asp?DDFDocuments/t/G/SPS/NPRY35.DOCX")</f>
        <v>https://docs.wto.org/imrd/directdoc.asp?DDFDocuments/t/G/SPS/NPRY35.DOCX</v>
      </c>
      <c r="Q131" s="6"/>
      <c r="R131" s="6" t="str">
        <f>HYPERLINK("https://docs.wto.org/imrd/directdoc.asp?DDFDocuments/v/G/SPS/NPRY35.DOCX", "https://docs.wto.org/imrd/directdoc.asp?DDFDocuments/v/G/SPS/NPRY35.DOCX")</f>
        <v>https://docs.wto.org/imrd/directdoc.asp?DDFDocuments/v/G/SPS/NPRY35.DOCX</v>
      </c>
    </row>
    <row r="132" spans="1:18" ht="65.099999999999994" customHeight="1">
      <c r="A132" s="6" t="s">
        <v>1045</v>
      </c>
      <c r="B132" s="7">
        <v>45174</v>
      </c>
      <c r="C132" s="8" t="str">
        <f>HYPERLINK("https://epingalert.org/en/Search?viewData= G/SPS/N/PRY/34"," G/SPS/N/PRY/34")</f>
        <v xml:space="preserve"> G/SPS/N/PRY/34</v>
      </c>
      <c r="D132" s="6" t="s">
        <v>963</v>
      </c>
      <c r="E132" s="8" t="s">
        <v>969</v>
      </c>
      <c r="F132" s="8" t="s">
        <v>970</v>
      </c>
      <c r="G132" s="8" t="s">
        <v>966</v>
      </c>
      <c r="H132" s="6" t="s">
        <v>967</v>
      </c>
      <c r="I132" s="6" t="s">
        <v>39</v>
      </c>
      <c r="J132" s="6" t="s">
        <v>66</v>
      </c>
      <c r="K132" s="6" t="s">
        <v>465</v>
      </c>
      <c r="L132" s="6" t="s">
        <v>39</v>
      </c>
      <c r="M132" s="7" t="s">
        <v>39</v>
      </c>
      <c r="N132" s="6" t="s">
        <v>25</v>
      </c>
      <c r="O132" s="8" t="s">
        <v>971</v>
      </c>
      <c r="P132" s="6" t="str">
        <f>HYPERLINK("https://docs.wto.org/imrd/directdoc.asp?DDFDocuments/t/G/SPS/NPRY34.DOCX", "https://docs.wto.org/imrd/directdoc.asp?DDFDocuments/t/G/SPS/NPRY34.DOCX")</f>
        <v>https://docs.wto.org/imrd/directdoc.asp?DDFDocuments/t/G/SPS/NPRY34.DOCX</v>
      </c>
      <c r="Q132" s="6"/>
      <c r="R132" s="6" t="str">
        <f>HYPERLINK("https://docs.wto.org/imrd/directdoc.asp?DDFDocuments/v/G/SPS/NPRY34.DOCX", "https://docs.wto.org/imrd/directdoc.asp?DDFDocuments/v/G/SPS/NPRY34.DOCX")</f>
        <v>https://docs.wto.org/imrd/directdoc.asp?DDFDocuments/v/G/SPS/NPRY34.DOCX</v>
      </c>
    </row>
    <row r="133" spans="1:18" ht="65.099999999999994" customHeight="1">
      <c r="A133" s="6" t="s">
        <v>1116</v>
      </c>
      <c r="B133" s="7">
        <v>45175</v>
      </c>
      <c r="C133" s="8" t="str">
        <f>HYPERLINK("https://epingalert.org/en/Search?viewData= G/SPS/N/UKR/208"," G/SPS/N/UKR/208")</f>
        <v xml:space="preserve"> G/SPS/N/UKR/208</v>
      </c>
      <c r="D133" s="6" t="s">
        <v>235</v>
      </c>
      <c r="E133" s="8" t="s">
        <v>932</v>
      </c>
      <c r="F133" s="8" t="s">
        <v>933</v>
      </c>
      <c r="G133" s="8" t="s">
        <v>934</v>
      </c>
      <c r="H133" s="6" t="s">
        <v>39</v>
      </c>
      <c r="I133" s="6" t="s">
        <v>39</v>
      </c>
      <c r="J133" s="6" t="s">
        <v>935</v>
      </c>
      <c r="K133" s="6" t="s">
        <v>936</v>
      </c>
      <c r="L133" s="6" t="s">
        <v>39</v>
      </c>
      <c r="M133" s="7">
        <v>45235</v>
      </c>
      <c r="N133" s="6" t="s">
        <v>25</v>
      </c>
      <c r="O133" s="8" t="s">
        <v>937</v>
      </c>
      <c r="P133" s="6" t="str">
        <f>HYPERLINK("https://docs.wto.org/imrd/directdoc.asp?DDFDocuments/t/G/SPS/NUKR208.DOCX", "https://docs.wto.org/imrd/directdoc.asp?DDFDocuments/t/G/SPS/NUKR208.DOCX")</f>
        <v>https://docs.wto.org/imrd/directdoc.asp?DDFDocuments/t/G/SPS/NUKR208.DOCX</v>
      </c>
      <c r="Q133" s="6" t="str">
        <f>HYPERLINK("https://docs.wto.org/imrd/directdoc.asp?DDFDocuments/u/G/SPS/NUKR208.DOCX", "https://docs.wto.org/imrd/directdoc.asp?DDFDocuments/u/G/SPS/NUKR208.DOCX")</f>
        <v>https://docs.wto.org/imrd/directdoc.asp?DDFDocuments/u/G/SPS/NUKR208.DOCX</v>
      </c>
      <c r="R133" s="6" t="str">
        <f>HYPERLINK("https://docs.wto.org/imrd/directdoc.asp?DDFDocuments/v/G/SPS/NUKR208.DOCX", "https://docs.wto.org/imrd/directdoc.asp?DDFDocuments/v/G/SPS/NUKR208.DOCX")</f>
        <v>https://docs.wto.org/imrd/directdoc.asp?DDFDocuments/v/G/SPS/NUKR208.DOCX</v>
      </c>
    </row>
    <row r="134" spans="1:18" ht="65.099999999999994" customHeight="1">
      <c r="A134" s="6" t="s">
        <v>1117</v>
      </c>
      <c r="B134" s="7">
        <v>45174</v>
      </c>
      <c r="C134" s="8" t="str">
        <f>HYPERLINK("https://epingalert.org/en/Search?viewData= G/SPS/N/IDN/146"," G/SPS/N/IDN/146")</f>
        <v xml:space="preserve"> G/SPS/N/IDN/146</v>
      </c>
      <c r="D134" s="6" t="s">
        <v>950</v>
      </c>
      <c r="E134" s="8" t="s">
        <v>972</v>
      </c>
      <c r="F134" s="8" t="s">
        <v>973</v>
      </c>
      <c r="G134" s="8" t="s">
        <v>974</v>
      </c>
      <c r="H134" s="6" t="s">
        <v>39</v>
      </c>
      <c r="I134" s="6" t="s">
        <v>39</v>
      </c>
      <c r="J134" s="6" t="s">
        <v>975</v>
      </c>
      <c r="K134" s="6" t="s">
        <v>976</v>
      </c>
      <c r="L134" s="6" t="s">
        <v>39</v>
      </c>
      <c r="M134" s="7" t="s">
        <v>39</v>
      </c>
      <c r="N134" s="6" t="s">
        <v>25</v>
      </c>
      <c r="O134" s="8" t="s">
        <v>977</v>
      </c>
      <c r="P134" s="6" t="str">
        <f>HYPERLINK("https://docs.wto.org/imrd/directdoc.asp?DDFDocuments/t/G/SPS/NIDN146.DOCX", "https://docs.wto.org/imrd/directdoc.asp?DDFDocuments/t/G/SPS/NIDN146.DOCX")</f>
        <v>https://docs.wto.org/imrd/directdoc.asp?DDFDocuments/t/G/SPS/NIDN146.DOCX</v>
      </c>
      <c r="Q134" s="6"/>
      <c r="R134" s="6" t="str">
        <f>HYPERLINK("https://docs.wto.org/imrd/directdoc.asp?DDFDocuments/v/G/SPS/NIDN146.DOCX", "https://docs.wto.org/imrd/directdoc.asp?DDFDocuments/v/G/SPS/NIDN146.DOCX")</f>
        <v>https://docs.wto.org/imrd/directdoc.asp?DDFDocuments/v/G/SPS/NIDN146.DOCX</v>
      </c>
    </row>
    <row r="135" spans="1:18" ht="65.099999999999994" customHeight="1">
      <c r="A135" s="6" t="s">
        <v>1066</v>
      </c>
      <c r="B135" s="7">
        <v>45187</v>
      </c>
      <c r="C135" s="8" t="str">
        <f>HYPERLINK("https://epingalert.org/en/Search?viewData= G/TBT/N/BRA/1502"," G/TBT/N/BRA/1502")</f>
        <v xml:space="preserve"> G/TBT/N/BRA/1502</v>
      </c>
      <c r="D135" s="6" t="s">
        <v>193</v>
      </c>
      <c r="E135" s="8" t="s">
        <v>526</v>
      </c>
      <c r="F135" s="8" t="s">
        <v>527</v>
      </c>
      <c r="G135" s="8" t="s">
        <v>528</v>
      </c>
      <c r="H135" s="6" t="s">
        <v>39</v>
      </c>
      <c r="I135" s="6" t="s">
        <v>529</v>
      </c>
      <c r="J135" s="6" t="s">
        <v>38</v>
      </c>
      <c r="K135" s="6" t="s">
        <v>345</v>
      </c>
      <c r="L135" s="6"/>
      <c r="M135" s="7">
        <v>45194</v>
      </c>
      <c r="N135" s="6" t="s">
        <v>25</v>
      </c>
      <c r="O135" s="8" t="s">
        <v>530</v>
      </c>
      <c r="P135" s="6" t="str">
        <f>HYPERLINK("https://docs.wto.org/imrd/directdoc.asp?DDFDocuments/t/G/TBTN23/BRA1502.DOCX", "https://docs.wto.org/imrd/directdoc.asp?DDFDocuments/t/G/TBTN23/BRA1502.DOCX")</f>
        <v>https://docs.wto.org/imrd/directdoc.asp?DDFDocuments/t/G/TBTN23/BRA1502.DOCX</v>
      </c>
      <c r="Q135" s="6"/>
      <c r="R135" s="6"/>
    </row>
    <row r="136" spans="1:18" ht="65.099999999999994" customHeight="1">
      <c r="A136" s="6" t="s">
        <v>1125</v>
      </c>
      <c r="B136" s="7">
        <v>45170</v>
      </c>
      <c r="C136" s="8" t="str">
        <f>HYPERLINK("https://epingalert.org/en/Search?viewData= G/TBT/N/JPN/781"," G/TBT/N/JPN/781")</f>
        <v xml:space="preserve"> G/TBT/N/JPN/781</v>
      </c>
      <c r="D136" s="6" t="s">
        <v>484</v>
      </c>
      <c r="E136" s="8" t="s">
        <v>1008</v>
      </c>
      <c r="F136" s="8" t="s">
        <v>1009</v>
      </c>
      <c r="G136" s="8" t="s">
        <v>1010</v>
      </c>
      <c r="H136" s="6" t="s">
        <v>39</v>
      </c>
      <c r="I136" s="6" t="s">
        <v>162</v>
      </c>
      <c r="J136" s="6" t="s">
        <v>163</v>
      </c>
      <c r="K136" s="6" t="s">
        <v>39</v>
      </c>
      <c r="L136" s="6"/>
      <c r="M136" s="7">
        <v>45230</v>
      </c>
      <c r="N136" s="6" t="s">
        <v>25</v>
      </c>
      <c r="O136" s="8" t="s">
        <v>1011</v>
      </c>
      <c r="P136" s="6" t="str">
        <f>HYPERLINK("https://docs.wto.org/imrd/directdoc.asp?DDFDocuments/t/G/TBTN23/JPN781.DOCX", "https://docs.wto.org/imrd/directdoc.asp?DDFDocuments/t/G/TBTN23/JPN781.DOCX")</f>
        <v>https://docs.wto.org/imrd/directdoc.asp?DDFDocuments/t/G/TBTN23/JPN781.DOCX</v>
      </c>
      <c r="Q136" s="6" t="str">
        <f>HYPERLINK("https://docs.wto.org/imrd/directdoc.asp?DDFDocuments/u/G/TBTN23/JPN781.DOCX", "https://docs.wto.org/imrd/directdoc.asp?DDFDocuments/u/G/TBTN23/JPN781.DOCX")</f>
        <v>https://docs.wto.org/imrd/directdoc.asp?DDFDocuments/u/G/TBTN23/JPN781.DOCX</v>
      </c>
      <c r="R136" s="6"/>
    </row>
    <row r="137" spans="1:18" ht="65.099999999999994" customHeight="1">
      <c r="A137" s="6" t="s">
        <v>1036</v>
      </c>
      <c r="B137" s="7">
        <v>45198</v>
      </c>
      <c r="C137" s="8" t="str">
        <f>HYPERLINK("https://epingalert.org/en/Search?viewData= G/TBT/N/CHN/1757"," G/TBT/N/CHN/1757")</f>
        <v xml:space="preserve"> G/TBT/N/CHN/1757</v>
      </c>
      <c r="D137" s="6" t="s">
        <v>32</v>
      </c>
      <c r="E137" s="8" t="s">
        <v>41</v>
      </c>
      <c r="F137" s="8" t="s">
        <v>42</v>
      </c>
      <c r="G137" s="8" t="s">
        <v>43</v>
      </c>
      <c r="H137" s="6" t="s">
        <v>44</v>
      </c>
      <c r="I137" s="6" t="s">
        <v>45</v>
      </c>
      <c r="J137" s="6" t="s">
        <v>38</v>
      </c>
      <c r="K137" s="6" t="s">
        <v>39</v>
      </c>
      <c r="L137" s="6"/>
      <c r="M137" s="7">
        <v>45258</v>
      </c>
      <c r="N137" s="6" t="s">
        <v>25</v>
      </c>
      <c r="O137" s="8" t="s">
        <v>46</v>
      </c>
      <c r="P137" s="6" t="str">
        <f>HYPERLINK("https://docs.wto.org/imrd/directdoc.asp?DDFDocuments/t/G/TBTN23/CHN1757.DOCX", "https://docs.wto.org/imrd/directdoc.asp?DDFDocuments/t/G/TBTN23/CHN1757.DOCX")</f>
        <v>https://docs.wto.org/imrd/directdoc.asp?DDFDocuments/t/G/TBTN23/CHN1757.DOCX</v>
      </c>
      <c r="Q137" s="6"/>
      <c r="R137" s="6"/>
    </row>
    <row r="138" spans="1:18" ht="65.099999999999994" customHeight="1">
      <c r="A138" s="6" t="s">
        <v>1052</v>
      </c>
      <c r="B138" s="7">
        <v>45189</v>
      </c>
      <c r="C138" s="8" t="str">
        <f>HYPERLINK("https://epingalert.org/en/Search?viewData= G/TBT/N/ISR/1292"," G/TBT/N/ISR/1292")</f>
        <v xml:space="preserve"> G/TBT/N/ISR/1292</v>
      </c>
      <c r="D138" s="6" t="s">
        <v>412</v>
      </c>
      <c r="E138" s="8" t="s">
        <v>419</v>
      </c>
      <c r="F138" s="8" t="s">
        <v>420</v>
      </c>
      <c r="G138" s="8" t="s">
        <v>421</v>
      </c>
      <c r="H138" s="6" t="s">
        <v>422</v>
      </c>
      <c r="I138" s="6" t="s">
        <v>423</v>
      </c>
      <c r="J138" s="6" t="s">
        <v>38</v>
      </c>
      <c r="K138" s="6" t="s">
        <v>39</v>
      </c>
      <c r="L138" s="6"/>
      <c r="M138" s="7">
        <v>45249</v>
      </c>
      <c r="N138" s="6" t="s">
        <v>25</v>
      </c>
      <c r="O138" s="8" t="s">
        <v>424</v>
      </c>
      <c r="P138" s="6" t="str">
        <f>HYPERLINK("https://docs.wto.org/imrd/directdoc.asp?DDFDocuments/t/G/TBTN23/ISR1292.DOCX", "https://docs.wto.org/imrd/directdoc.asp?DDFDocuments/t/G/TBTN23/ISR1292.DOCX")</f>
        <v>https://docs.wto.org/imrd/directdoc.asp?DDFDocuments/t/G/TBTN23/ISR1292.DOCX</v>
      </c>
      <c r="Q138" s="6"/>
      <c r="R138" s="6"/>
    </row>
    <row r="139" spans="1:18" ht="65.099999999999994" customHeight="1">
      <c r="A139" s="6" t="s">
        <v>1099</v>
      </c>
      <c r="B139" s="7">
        <v>45182</v>
      </c>
      <c r="C139" s="8" t="str">
        <f>HYPERLINK("https://epingalert.org/en/Search?viewData= G/SPS/N/NZL/732"," G/SPS/N/NZL/732")</f>
        <v xml:space="preserve"> G/SPS/N/NZL/732</v>
      </c>
      <c r="D139" s="6" t="s">
        <v>253</v>
      </c>
      <c r="E139" s="8" t="s">
        <v>726</v>
      </c>
      <c r="F139" s="8" t="s">
        <v>727</v>
      </c>
      <c r="G139" s="8" t="s">
        <v>728</v>
      </c>
      <c r="H139" s="6" t="s">
        <v>39</v>
      </c>
      <c r="I139" s="6" t="s">
        <v>39</v>
      </c>
      <c r="J139" s="6" t="s">
        <v>66</v>
      </c>
      <c r="K139" s="6" t="s">
        <v>251</v>
      </c>
      <c r="L139" s="6" t="s">
        <v>39</v>
      </c>
      <c r="M139" s="7">
        <v>45242</v>
      </c>
      <c r="N139" s="6" t="s">
        <v>25</v>
      </c>
      <c r="O139" s="8" t="s">
        <v>729</v>
      </c>
      <c r="P139" s="6" t="str">
        <f>HYPERLINK("https://docs.wto.org/imrd/directdoc.asp?DDFDocuments/t/G/SPS/NNZL732.DOCX", "https://docs.wto.org/imrd/directdoc.asp?DDFDocuments/t/G/SPS/NNZL732.DOCX")</f>
        <v>https://docs.wto.org/imrd/directdoc.asp?DDFDocuments/t/G/SPS/NNZL732.DOCX</v>
      </c>
      <c r="Q139" s="6" t="str">
        <f>HYPERLINK("https://docs.wto.org/imrd/directdoc.asp?DDFDocuments/u/G/SPS/NNZL732.DOCX", "https://docs.wto.org/imrd/directdoc.asp?DDFDocuments/u/G/SPS/NNZL732.DOCX")</f>
        <v>https://docs.wto.org/imrd/directdoc.asp?DDFDocuments/u/G/SPS/NNZL732.DOCX</v>
      </c>
      <c r="R139" s="6" t="str">
        <f>HYPERLINK("https://docs.wto.org/imrd/directdoc.asp?DDFDocuments/v/G/SPS/NNZL732.DOCX", "https://docs.wto.org/imrd/directdoc.asp?DDFDocuments/v/G/SPS/NNZL732.DOCX")</f>
        <v>https://docs.wto.org/imrd/directdoc.asp?DDFDocuments/v/G/SPS/NNZL732.DOCX</v>
      </c>
    </row>
    <row r="140" spans="1:18" ht="65.099999999999994" customHeight="1">
      <c r="A140" s="6" t="s">
        <v>1122</v>
      </c>
      <c r="B140" s="7">
        <v>45173</v>
      </c>
      <c r="C140" s="8" t="str">
        <f>HYPERLINK("https://epingalert.org/en/Search?viewData= G/TBT/N/BHR/678"," G/TBT/N/BHR/678")</f>
        <v xml:space="preserve"> G/TBT/N/BHR/678</v>
      </c>
      <c r="D140" s="6" t="s">
        <v>990</v>
      </c>
      <c r="E140" s="8" t="s">
        <v>991</v>
      </c>
      <c r="F140" s="8" t="s">
        <v>992</v>
      </c>
      <c r="G140" s="8" t="s">
        <v>993</v>
      </c>
      <c r="H140" s="6" t="s">
        <v>39</v>
      </c>
      <c r="I140" s="6" t="s">
        <v>994</v>
      </c>
      <c r="J140" s="6" t="s">
        <v>163</v>
      </c>
      <c r="K140" s="6" t="s">
        <v>24</v>
      </c>
      <c r="L140" s="6"/>
      <c r="M140" s="7">
        <v>45233</v>
      </c>
      <c r="N140" s="6" t="s">
        <v>25</v>
      </c>
      <c r="O140" s="8" t="s">
        <v>995</v>
      </c>
      <c r="P140" s="6" t="str">
        <f>HYPERLINK("https://docs.wto.org/imrd/directdoc.asp?DDFDocuments/t/G/TBTN23/BHR678.DOCX", "https://docs.wto.org/imrd/directdoc.asp?DDFDocuments/t/G/TBTN23/BHR678.DOCX")</f>
        <v>https://docs.wto.org/imrd/directdoc.asp?DDFDocuments/t/G/TBTN23/BHR678.DOCX</v>
      </c>
      <c r="Q140" s="6"/>
      <c r="R140" s="6"/>
    </row>
    <row r="141" spans="1:18" ht="65.099999999999994" customHeight="1">
      <c r="A141" s="6" t="s">
        <v>1021</v>
      </c>
      <c r="B141" s="7">
        <v>45198</v>
      </c>
      <c r="C141" s="8" t="str">
        <f>HYPERLINK("https://epingalert.org/en/Search?viewData= G/TBT/N/CHN/1758"," G/TBT/N/CHN/1758")</f>
        <v xml:space="preserve"> G/TBT/N/CHN/1758</v>
      </c>
      <c r="D141" s="6" t="s">
        <v>32</v>
      </c>
      <c r="E141" s="8" t="s">
        <v>33</v>
      </c>
      <c r="F141" s="8" t="s">
        <v>34</v>
      </c>
      <c r="G141" s="8" t="s">
        <v>35</v>
      </c>
      <c r="H141" s="6" t="s">
        <v>36</v>
      </c>
      <c r="I141" s="6" t="s">
        <v>37</v>
      </c>
      <c r="J141" s="6" t="s">
        <v>38</v>
      </c>
      <c r="K141" s="6" t="s">
        <v>39</v>
      </c>
      <c r="L141" s="6"/>
      <c r="M141" s="7">
        <v>45258</v>
      </c>
      <c r="N141" s="6" t="s">
        <v>25</v>
      </c>
      <c r="O141" s="8" t="s">
        <v>40</v>
      </c>
      <c r="P141" s="6" t="str">
        <f>HYPERLINK("https://docs.wto.org/imrd/directdoc.asp?DDFDocuments/t/G/TBTN23/CHN1758.DOCX", "https://docs.wto.org/imrd/directdoc.asp?DDFDocuments/t/G/TBTN23/CHN1758.DOCX")</f>
        <v>https://docs.wto.org/imrd/directdoc.asp?DDFDocuments/t/G/TBTN23/CHN1758.DOCX</v>
      </c>
      <c r="Q141" s="6"/>
      <c r="R141" s="6"/>
    </row>
    <row r="142" spans="1:18" ht="65.099999999999994" customHeight="1">
      <c r="A142" s="6" t="s">
        <v>1022</v>
      </c>
      <c r="B142" s="7">
        <v>45198</v>
      </c>
      <c r="C142" s="8" t="str">
        <f>HYPERLINK("https://epingalert.org/en/Search?viewData= G/TBT/N/TTO/141"," G/TBT/N/TTO/141")</f>
        <v xml:space="preserve"> G/TBT/N/TTO/141</v>
      </c>
      <c r="D142" s="6" t="s">
        <v>96</v>
      </c>
      <c r="E142" s="8" t="s">
        <v>97</v>
      </c>
      <c r="F142" s="8" t="s">
        <v>98</v>
      </c>
      <c r="G142" s="8" t="s">
        <v>99</v>
      </c>
      <c r="H142" s="6" t="s">
        <v>39</v>
      </c>
      <c r="I142" s="6" t="s">
        <v>100</v>
      </c>
      <c r="J142" s="6" t="s">
        <v>101</v>
      </c>
      <c r="K142" s="6" t="s">
        <v>39</v>
      </c>
      <c r="L142" s="6"/>
      <c r="M142" s="7">
        <v>45258</v>
      </c>
      <c r="N142" s="6" t="s">
        <v>25</v>
      </c>
      <c r="O142" s="8" t="s">
        <v>102</v>
      </c>
      <c r="P142" s="6" t="str">
        <f>HYPERLINK("https://docs.wto.org/imrd/directdoc.asp?DDFDocuments/t/G/TBTN23/TTO141.DOCX", "https://docs.wto.org/imrd/directdoc.asp?DDFDocuments/t/G/TBTN23/TTO141.DOCX")</f>
        <v>https://docs.wto.org/imrd/directdoc.asp?DDFDocuments/t/G/TBTN23/TTO141.DOCX</v>
      </c>
      <c r="Q142" s="6"/>
      <c r="R142" s="6"/>
    </row>
    <row r="143" spans="1:18" ht="65.099999999999994" customHeight="1">
      <c r="A143" s="6" t="s">
        <v>1082</v>
      </c>
      <c r="B143" s="7">
        <v>45183</v>
      </c>
      <c r="C143" s="8" t="str">
        <f>HYPERLINK("https://epingalert.org/en/Search?viewData= G/TBT/N/EU/1008"," G/TBT/N/EU/1008")</f>
        <v xml:space="preserve"> G/TBT/N/EU/1008</v>
      </c>
      <c r="D143" s="6" t="s">
        <v>137</v>
      </c>
      <c r="E143" s="8" t="s">
        <v>622</v>
      </c>
      <c r="F143" s="8" t="s">
        <v>623</v>
      </c>
      <c r="G143" s="8" t="s">
        <v>624</v>
      </c>
      <c r="H143" s="6" t="s">
        <v>39</v>
      </c>
      <c r="I143" s="6" t="s">
        <v>625</v>
      </c>
      <c r="J143" s="6" t="s">
        <v>38</v>
      </c>
      <c r="K143" s="6" t="s">
        <v>345</v>
      </c>
      <c r="L143" s="6"/>
      <c r="M143" s="7">
        <v>45273</v>
      </c>
      <c r="N143" s="6" t="s">
        <v>25</v>
      </c>
      <c r="O143" s="8" t="s">
        <v>626</v>
      </c>
      <c r="P143" s="6" t="str">
        <f>HYPERLINK("https://docs.wto.org/imrd/directdoc.asp?DDFDocuments/t/G/TBTN23/EU1008.DOCX", "https://docs.wto.org/imrd/directdoc.asp?DDFDocuments/t/G/TBTN23/EU1008.DOCX")</f>
        <v>https://docs.wto.org/imrd/directdoc.asp?DDFDocuments/t/G/TBTN23/EU1008.DOCX</v>
      </c>
      <c r="Q143" s="6"/>
      <c r="R143" s="6"/>
    </row>
    <row r="144" spans="1:18" ht="65.099999999999994" customHeight="1">
      <c r="A144" s="6" t="s">
        <v>1082</v>
      </c>
      <c r="B144" s="7">
        <v>45183</v>
      </c>
      <c r="C144" s="8" t="str">
        <f>HYPERLINK("https://epingalert.org/en/Search?viewData= G/TBT/N/EU/1006"," G/TBT/N/EU/1006")</f>
        <v xml:space="preserve"> G/TBT/N/EU/1006</v>
      </c>
      <c r="D144" s="6" t="s">
        <v>137</v>
      </c>
      <c r="E144" s="8" t="s">
        <v>631</v>
      </c>
      <c r="F144" s="8" t="s">
        <v>632</v>
      </c>
      <c r="G144" s="8" t="s">
        <v>624</v>
      </c>
      <c r="H144" s="6" t="s">
        <v>39</v>
      </c>
      <c r="I144" s="6" t="s">
        <v>625</v>
      </c>
      <c r="J144" s="6" t="s">
        <v>38</v>
      </c>
      <c r="K144" s="6" t="s">
        <v>345</v>
      </c>
      <c r="L144" s="6"/>
      <c r="M144" s="7">
        <v>45273</v>
      </c>
      <c r="N144" s="6" t="s">
        <v>25</v>
      </c>
      <c r="O144" s="8" t="s">
        <v>633</v>
      </c>
      <c r="P144" s="6" t="str">
        <f>HYPERLINK("https://docs.wto.org/imrd/directdoc.asp?DDFDocuments/t/G/TBTN23/EU1006.DOCX", "https://docs.wto.org/imrd/directdoc.asp?DDFDocuments/t/G/TBTN23/EU1006.DOCX")</f>
        <v>https://docs.wto.org/imrd/directdoc.asp?DDFDocuments/t/G/TBTN23/EU1006.DOCX</v>
      </c>
      <c r="Q144" s="6"/>
      <c r="R144" s="6"/>
    </row>
    <row r="145" spans="1:18" ht="65.099999999999994" customHeight="1">
      <c r="A145" s="6" t="s">
        <v>1104</v>
      </c>
      <c r="B145" s="7">
        <v>45181</v>
      </c>
      <c r="C145" s="8" t="str">
        <f>HYPERLINK("https://epingalert.org/en/Search?viewData= G/TBT/N/NZL/127"," G/TBT/N/NZL/127")</f>
        <v xml:space="preserve"> G/TBT/N/NZL/127</v>
      </c>
      <c r="D145" s="6" t="s">
        <v>253</v>
      </c>
      <c r="E145" s="8" t="s">
        <v>800</v>
      </c>
      <c r="F145" s="8" t="s">
        <v>801</v>
      </c>
      <c r="G145" s="8" t="s">
        <v>802</v>
      </c>
      <c r="H145" s="6" t="s">
        <v>39</v>
      </c>
      <c r="I145" s="6" t="s">
        <v>803</v>
      </c>
      <c r="J145" s="6" t="s">
        <v>38</v>
      </c>
      <c r="K145" s="6" t="s">
        <v>804</v>
      </c>
      <c r="L145" s="6"/>
      <c r="M145" s="7">
        <v>45240</v>
      </c>
      <c r="N145" s="6" t="s">
        <v>25</v>
      </c>
      <c r="O145" s="6"/>
      <c r="P145" s="6" t="str">
        <f>HYPERLINK("https://docs.wto.org/imrd/directdoc.asp?DDFDocuments/t/G/TBTN23/NZL127.DOCX", "https://docs.wto.org/imrd/directdoc.asp?DDFDocuments/t/G/TBTN23/NZL127.DOCX")</f>
        <v>https://docs.wto.org/imrd/directdoc.asp?DDFDocuments/t/G/TBTN23/NZL127.DOCX</v>
      </c>
      <c r="Q145" s="6"/>
      <c r="R145" s="6"/>
    </row>
    <row r="146" spans="1:18" ht="65.099999999999994" customHeight="1">
      <c r="A146" s="6" t="s">
        <v>1089</v>
      </c>
      <c r="B146" s="7">
        <v>45182</v>
      </c>
      <c r="C146" s="8" t="str">
        <f>HYPERLINK("https://epingalert.org/en/Search?viewData= G/TBT/N/IND/301"," G/TBT/N/IND/301")</f>
        <v xml:space="preserve"> G/TBT/N/IND/301</v>
      </c>
      <c r="D146" s="6" t="s">
        <v>181</v>
      </c>
      <c r="E146" s="8" t="s">
        <v>673</v>
      </c>
      <c r="F146" s="8" t="s">
        <v>674</v>
      </c>
      <c r="G146" s="8" t="s">
        <v>675</v>
      </c>
      <c r="H146" s="6" t="s">
        <v>676</v>
      </c>
      <c r="I146" s="6" t="s">
        <v>677</v>
      </c>
      <c r="J146" s="6" t="s">
        <v>652</v>
      </c>
      <c r="K146" s="6" t="s">
        <v>39</v>
      </c>
      <c r="L146" s="6"/>
      <c r="M146" s="7">
        <v>45242</v>
      </c>
      <c r="N146" s="6" t="s">
        <v>25</v>
      </c>
      <c r="O146" s="8" t="s">
        <v>678</v>
      </c>
      <c r="P146" s="6" t="str">
        <f>HYPERLINK("https://docs.wto.org/imrd/directdoc.asp?DDFDocuments/t/G/TBTN23/IND301.DOCX", "https://docs.wto.org/imrd/directdoc.asp?DDFDocuments/t/G/TBTN23/IND301.DOCX")</f>
        <v>https://docs.wto.org/imrd/directdoc.asp?DDFDocuments/t/G/TBTN23/IND301.DOCX</v>
      </c>
      <c r="Q146" s="6"/>
      <c r="R146" s="6"/>
    </row>
    <row r="147" spans="1:18" ht="65.099999999999994" customHeight="1">
      <c r="A147" s="6" t="s">
        <v>1091</v>
      </c>
      <c r="B147" s="7">
        <v>45182</v>
      </c>
      <c r="C147" s="8" t="str">
        <f>HYPERLINK("https://epingalert.org/en/Search?viewData= G/TBT/N/IND/303"," G/TBT/N/IND/303")</f>
        <v xml:space="preserve"> G/TBT/N/IND/303</v>
      </c>
      <c r="D147" s="6" t="s">
        <v>181</v>
      </c>
      <c r="E147" s="8" t="s">
        <v>688</v>
      </c>
      <c r="F147" s="8" t="s">
        <v>689</v>
      </c>
      <c r="G147" s="8" t="s">
        <v>690</v>
      </c>
      <c r="H147" s="6" t="s">
        <v>691</v>
      </c>
      <c r="I147" s="6" t="s">
        <v>658</v>
      </c>
      <c r="J147" s="6" t="s">
        <v>652</v>
      </c>
      <c r="K147" s="6" t="s">
        <v>39</v>
      </c>
      <c r="L147" s="6"/>
      <c r="M147" s="7">
        <v>45242</v>
      </c>
      <c r="N147" s="6" t="s">
        <v>25</v>
      </c>
      <c r="O147" s="8" t="s">
        <v>692</v>
      </c>
      <c r="P147" s="6" t="str">
        <f>HYPERLINK("https://docs.wto.org/imrd/directdoc.asp?DDFDocuments/t/G/TBTN23/IND303.DOCX", "https://docs.wto.org/imrd/directdoc.asp?DDFDocuments/t/G/TBTN23/IND303.DOCX")</f>
        <v>https://docs.wto.org/imrd/directdoc.asp?DDFDocuments/t/G/TBTN23/IND303.DOCX</v>
      </c>
      <c r="Q147" s="6"/>
      <c r="R147" s="6"/>
    </row>
    <row r="148" spans="1:18" ht="65.099999999999994" customHeight="1">
      <c r="A148" s="6" t="s">
        <v>1123</v>
      </c>
      <c r="B148" s="7">
        <v>45173</v>
      </c>
      <c r="C148" s="8" t="str">
        <f>HYPERLINK("https://epingalert.org/en/Search?viewData= G/SPS/N/USA/3419"," G/SPS/N/USA/3419")</f>
        <v xml:space="preserve"> G/SPS/N/USA/3419</v>
      </c>
      <c r="D148" s="6" t="s">
        <v>152</v>
      </c>
      <c r="E148" s="8" t="s">
        <v>996</v>
      </c>
      <c r="F148" s="8" t="s">
        <v>997</v>
      </c>
      <c r="G148" s="8" t="s">
        <v>998</v>
      </c>
      <c r="H148" s="6" t="s">
        <v>999</v>
      </c>
      <c r="I148" s="6" t="s">
        <v>39</v>
      </c>
      <c r="J148" s="6" t="s">
        <v>66</v>
      </c>
      <c r="K148" s="6" t="s">
        <v>251</v>
      </c>
      <c r="L148" s="6"/>
      <c r="M148" s="7" t="s">
        <v>39</v>
      </c>
      <c r="N148" s="6" t="s">
        <v>25</v>
      </c>
      <c r="O148" s="8" t="s">
        <v>1000</v>
      </c>
      <c r="P148" s="6" t="str">
        <f>HYPERLINK("https://docs.wto.org/imrd/directdoc.asp?DDFDocuments/t/G/SPS/NUSA3419.DOCX", "https://docs.wto.org/imrd/directdoc.asp?DDFDocuments/t/G/SPS/NUSA3419.DOCX")</f>
        <v>https://docs.wto.org/imrd/directdoc.asp?DDFDocuments/t/G/SPS/NUSA3419.DOCX</v>
      </c>
      <c r="Q148" s="6"/>
      <c r="R148" s="6"/>
    </row>
    <row r="149" spans="1:18" ht="65.099999999999994" customHeight="1">
      <c r="A149" s="6" t="s">
        <v>1094</v>
      </c>
      <c r="B149" s="7">
        <v>45182</v>
      </c>
      <c r="C149" s="8" t="str">
        <f>HYPERLINK("https://epingalert.org/en/Search?viewData= G/TBT/N/IND/304"," G/TBT/N/IND/304")</f>
        <v xml:space="preserve"> G/TBT/N/IND/304</v>
      </c>
      <c r="D149" s="6" t="s">
        <v>181</v>
      </c>
      <c r="E149" s="8" t="s">
        <v>697</v>
      </c>
      <c r="F149" s="8" t="s">
        <v>698</v>
      </c>
      <c r="G149" s="8" t="s">
        <v>699</v>
      </c>
      <c r="H149" s="6" t="s">
        <v>700</v>
      </c>
      <c r="I149" s="6" t="s">
        <v>701</v>
      </c>
      <c r="J149" s="6" t="s">
        <v>652</v>
      </c>
      <c r="K149" s="6" t="s">
        <v>39</v>
      </c>
      <c r="L149" s="6"/>
      <c r="M149" s="7">
        <v>45242</v>
      </c>
      <c r="N149" s="6" t="s">
        <v>25</v>
      </c>
      <c r="O149" s="8" t="s">
        <v>702</v>
      </c>
      <c r="P149" s="6" t="str">
        <f>HYPERLINK("https://docs.wto.org/imrd/directdoc.asp?DDFDocuments/t/G/TBTN23/IND304.DOCX", "https://docs.wto.org/imrd/directdoc.asp?DDFDocuments/t/G/TBTN23/IND304.DOCX")</f>
        <v>https://docs.wto.org/imrd/directdoc.asp?DDFDocuments/t/G/TBTN23/IND304.DOCX</v>
      </c>
      <c r="Q149" s="6"/>
      <c r="R149" s="6"/>
    </row>
    <row r="150" spans="1:18" ht="65.099999999999994" customHeight="1">
      <c r="A150" s="8" t="s">
        <v>1109</v>
      </c>
      <c r="B150" s="7">
        <v>45181</v>
      </c>
      <c r="C150" s="8" t="str">
        <f>HYPERLINK("https://epingalert.org/en/Search?viewData= G/TBT/N/KOR/1168"," G/TBT/N/KOR/1168")</f>
        <v xml:space="preserve"> G/TBT/N/KOR/1168</v>
      </c>
      <c r="D150" s="6" t="s">
        <v>275</v>
      </c>
      <c r="E150" s="8" t="s">
        <v>817</v>
      </c>
      <c r="F150" s="8" t="s">
        <v>818</v>
      </c>
      <c r="G150" s="8" t="s">
        <v>819</v>
      </c>
      <c r="H150" s="6" t="s">
        <v>39</v>
      </c>
      <c r="I150" s="6" t="s">
        <v>162</v>
      </c>
      <c r="J150" s="6" t="s">
        <v>38</v>
      </c>
      <c r="K150" s="6" t="s">
        <v>345</v>
      </c>
      <c r="L150" s="6"/>
      <c r="M150" s="7">
        <v>45241</v>
      </c>
      <c r="N150" s="6" t="s">
        <v>25</v>
      </c>
      <c r="O150" s="8" t="s">
        <v>820</v>
      </c>
      <c r="P150" s="6" t="str">
        <f>HYPERLINK("https://docs.wto.org/imrd/directdoc.asp?DDFDocuments/t/G/TBTN23/KOR1168.DOCX", "https://docs.wto.org/imrd/directdoc.asp?DDFDocuments/t/G/TBTN23/KOR1168.DOCX")</f>
        <v>https://docs.wto.org/imrd/directdoc.asp?DDFDocuments/t/G/TBTN23/KOR1168.DOCX</v>
      </c>
      <c r="Q150" s="6"/>
      <c r="R150" s="6"/>
    </row>
    <row r="151" spans="1:18" ht="65.099999999999994" customHeight="1">
      <c r="A151" s="6" t="s">
        <v>1064</v>
      </c>
      <c r="B151" s="7">
        <v>45187</v>
      </c>
      <c r="C151" s="8" t="str">
        <f>HYPERLINK("https://epingalert.org/en/Search?viewData= G/TBT/N/USA/2046"," G/TBT/N/USA/2046")</f>
        <v xml:space="preserve"> G/TBT/N/USA/2046</v>
      </c>
      <c r="D151" s="6" t="s">
        <v>152</v>
      </c>
      <c r="E151" s="8" t="s">
        <v>502</v>
      </c>
      <c r="F151" s="8" t="s">
        <v>503</v>
      </c>
      <c r="G151" s="8" t="s">
        <v>504</v>
      </c>
      <c r="H151" s="6" t="s">
        <v>39</v>
      </c>
      <c r="I151" s="6" t="s">
        <v>505</v>
      </c>
      <c r="J151" s="6" t="s">
        <v>94</v>
      </c>
      <c r="K151" s="6" t="s">
        <v>39</v>
      </c>
      <c r="L151" s="6"/>
      <c r="M151" s="7">
        <v>45191</v>
      </c>
      <c r="N151" s="6" t="s">
        <v>25</v>
      </c>
      <c r="O151" s="8" t="s">
        <v>506</v>
      </c>
      <c r="P151" s="6" t="str">
        <f>HYPERLINK("https://docs.wto.org/imrd/directdoc.asp?DDFDocuments/t/G/TBTN23/USA2046.DOCX", "https://docs.wto.org/imrd/directdoc.asp?DDFDocuments/t/G/TBTN23/USA2046.DOCX")</f>
        <v>https://docs.wto.org/imrd/directdoc.asp?DDFDocuments/t/G/TBTN23/USA2046.DOCX</v>
      </c>
      <c r="Q151" s="6"/>
      <c r="R151" s="6"/>
    </row>
    <row r="152" spans="1:18" ht="65.099999999999994" customHeight="1">
      <c r="A152" s="6" t="s">
        <v>1076</v>
      </c>
      <c r="B152" s="7">
        <v>45184</v>
      </c>
      <c r="C152" s="8" t="str">
        <f>HYPERLINK("https://epingalert.org/en/Search?viewData= G/SPS/N/BDI/70, G/SPS/N/KEN/227, G/SPS/N/RWA/63, G/SPS/N/TZA/300, G/SPS/N/UGA/276"," G/SPS/N/BDI/70, G/SPS/N/KEN/227, G/SPS/N/RWA/63, G/SPS/N/TZA/300, G/SPS/N/UGA/276")</f>
        <v xml:space="preserve"> G/SPS/N/BDI/70, G/SPS/N/KEN/227, G/SPS/N/RWA/63, G/SPS/N/TZA/300, G/SPS/N/UGA/276</v>
      </c>
      <c r="D152" s="6" t="s">
        <v>69</v>
      </c>
      <c r="E152" s="8" t="s">
        <v>552</v>
      </c>
      <c r="F152" s="8" t="s">
        <v>553</v>
      </c>
      <c r="G152" s="8" t="s">
        <v>554</v>
      </c>
      <c r="H152" s="6" t="s">
        <v>555</v>
      </c>
      <c r="I152" s="6" t="s">
        <v>479</v>
      </c>
      <c r="J152" s="6" t="s">
        <v>66</v>
      </c>
      <c r="K152" s="6" t="s">
        <v>67</v>
      </c>
      <c r="L152" s="6" t="s">
        <v>39</v>
      </c>
      <c r="M152" s="7">
        <v>45244</v>
      </c>
      <c r="N152" s="6" t="s">
        <v>25</v>
      </c>
      <c r="O152" s="8" t="s">
        <v>564</v>
      </c>
      <c r="P152" s="6" t="str">
        <f>HYPERLINK("https://docs.wto.org/imrd/directdoc.asp?DDFDocuments/t/G/SPS/NBDI70.DOCX", "https://docs.wto.org/imrd/directdoc.asp?DDFDocuments/t/G/SPS/NBDI70.DOCX")</f>
        <v>https://docs.wto.org/imrd/directdoc.asp?DDFDocuments/t/G/SPS/NBDI70.DOCX</v>
      </c>
      <c r="Q152" s="6" t="str">
        <f>HYPERLINK("https://docs.wto.org/imrd/directdoc.asp?DDFDocuments/u/G/SPS/NBDI70.DOCX", "https://docs.wto.org/imrd/directdoc.asp?DDFDocuments/u/G/SPS/NBDI70.DOCX")</f>
        <v>https://docs.wto.org/imrd/directdoc.asp?DDFDocuments/u/G/SPS/NBDI70.DOCX</v>
      </c>
      <c r="R152" s="6" t="str">
        <f>HYPERLINK("https://docs.wto.org/imrd/directdoc.asp?DDFDocuments/v/G/SPS/NBDI70.DOCX", "https://docs.wto.org/imrd/directdoc.asp?DDFDocuments/v/G/SPS/NBDI70.DOCX")</f>
        <v>https://docs.wto.org/imrd/directdoc.asp?DDFDocuments/v/G/SPS/NBDI70.DOCX</v>
      </c>
    </row>
    <row r="153" spans="1:18" ht="65.099999999999994" customHeight="1">
      <c r="A153" s="6" t="s">
        <v>1076</v>
      </c>
      <c r="B153" s="7">
        <v>45184</v>
      </c>
      <c r="C153" s="8" t="str">
        <f>HYPERLINK("https://epingalert.org/en/Search?viewData= G/TBT/N/BDI/405, G/TBT/N/KEN/1500, G/TBT/N/RWA/929, G/TBT/N/TZA/1033, G/TBT/N/UGA/1840"," G/TBT/N/BDI/405, G/TBT/N/KEN/1500, G/TBT/N/RWA/929, G/TBT/N/TZA/1033, G/TBT/N/UGA/1840")</f>
        <v xml:space="preserve"> G/TBT/N/BDI/405, G/TBT/N/KEN/1500, G/TBT/N/RWA/929, G/TBT/N/TZA/1033, G/TBT/N/UGA/1840</v>
      </c>
      <c r="D153" s="6" t="s">
        <v>17</v>
      </c>
      <c r="E153" s="8" t="s">
        <v>552</v>
      </c>
      <c r="F153" s="8" t="s">
        <v>553</v>
      </c>
      <c r="G153" s="8" t="s">
        <v>554</v>
      </c>
      <c r="H153" s="6" t="s">
        <v>555</v>
      </c>
      <c r="I153" s="6" t="s">
        <v>479</v>
      </c>
      <c r="J153" s="6" t="s">
        <v>61</v>
      </c>
      <c r="K153" s="6" t="s">
        <v>24</v>
      </c>
      <c r="L153" s="6"/>
      <c r="M153" s="7">
        <v>45244</v>
      </c>
      <c r="N153" s="6" t="s">
        <v>25</v>
      </c>
      <c r="O153" s="8" t="s">
        <v>556</v>
      </c>
      <c r="P153" s="6" t="str">
        <f>HYPERLINK("https://docs.wto.org/imrd/directdoc.asp?DDFDocuments/t/G/TBTN23/BDI405.DOCX", "https://docs.wto.org/imrd/directdoc.asp?DDFDocuments/t/G/TBTN23/BDI405.DOCX")</f>
        <v>https://docs.wto.org/imrd/directdoc.asp?DDFDocuments/t/G/TBTN23/BDI405.DOCX</v>
      </c>
      <c r="Q153" s="6"/>
      <c r="R153" s="6"/>
    </row>
    <row r="154" spans="1:18" ht="65.099999999999994" customHeight="1">
      <c r="A154" s="6" t="s">
        <v>1076</v>
      </c>
      <c r="B154" s="7">
        <v>45184</v>
      </c>
      <c r="C154" s="8" t="str">
        <f>HYPERLINK("https://epingalert.org/en/Search?viewData= G/SPS/N/BDI/70, G/SPS/N/KEN/227, G/SPS/N/RWA/63, G/SPS/N/TZA/300, G/SPS/N/UGA/276"," G/SPS/N/BDI/70, G/SPS/N/KEN/227, G/SPS/N/RWA/63, G/SPS/N/TZA/300, G/SPS/N/UGA/276")</f>
        <v xml:space="preserve"> G/SPS/N/BDI/70, G/SPS/N/KEN/227, G/SPS/N/RWA/63, G/SPS/N/TZA/300, G/SPS/N/UGA/276</v>
      </c>
      <c r="D154" s="6" t="s">
        <v>27</v>
      </c>
      <c r="E154" s="8" t="s">
        <v>552</v>
      </c>
      <c r="F154" s="8" t="s">
        <v>553</v>
      </c>
      <c r="G154" s="8" t="s">
        <v>554</v>
      </c>
      <c r="H154" s="6" t="s">
        <v>555</v>
      </c>
      <c r="I154" s="6" t="s">
        <v>479</v>
      </c>
      <c r="J154" s="6" t="s">
        <v>66</v>
      </c>
      <c r="K154" s="6" t="s">
        <v>246</v>
      </c>
      <c r="L154" s="6" t="s">
        <v>39</v>
      </c>
      <c r="M154" s="7">
        <v>45244</v>
      </c>
      <c r="N154" s="6" t="s">
        <v>25</v>
      </c>
      <c r="O154" s="8" t="s">
        <v>564</v>
      </c>
      <c r="P154" s="6" t="str">
        <f>HYPERLINK("https://docs.wto.org/imrd/directdoc.asp?DDFDocuments/t/G/SPS/NBDI70.DOCX", "https://docs.wto.org/imrd/directdoc.asp?DDFDocuments/t/G/SPS/NBDI70.DOCX")</f>
        <v>https://docs.wto.org/imrd/directdoc.asp?DDFDocuments/t/G/SPS/NBDI70.DOCX</v>
      </c>
      <c r="Q154" s="6" t="str">
        <f>HYPERLINK("https://docs.wto.org/imrd/directdoc.asp?DDFDocuments/u/G/SPS/NBDI70.DOCX", "https://docs.wto.org/imrd/directdoc.asp?DDFDocuments/u/G/SPS/NBDI70.DOCX")</f>
        <v>https://docs.wto.org/imrd/directdoc.asp?DDFDocuments/u/G/SPS/NBDI70.DOCX</v>
      </c>
      <c r="R154" s="6" t="str">
        <f>HYPERLINK("https://docs.wto.org/imrd/directdoc.asp?DDFDocuments/v/G/SPS/NBDI70.DOCX", "https://docs.wto.org/imrd/directdoc.asp?DDFDocuments/v/G/SPS/NBDI70.DOCX")</f>
        <v>https://docs.wto.org/imrd/directdoc.asp?DDFDocuments/v/G/SPS/NBDI70.DOCX</v>
      </c>
    </row>
    <row r="155" spans="1:18" ht="65.099999999999994" customHeight="1">
      <c r="A155" s="6" t="s">
        <v>1060</v>
      </c>
      <c r="B155" s="7">
        <v>45188</v>
      </c>
      <c r="C155" s="8" t="str">
        <f>HYPERLINK("https://epingalert.org/en/Search?viewData= G/SPS/N/NZL/743"," G/SPS/N/NZL/743")</f>
        <v xml:space="preserve"> G/SPS/N/NZL/743</v>
      </c>
      <c r="D155" s="6" t="s">
        <v>253</v>
      </c>
      <c r="E155" s="8" t="s">
        <v>466</v>
      </c>
      <c r="F155" s="8" t="s">
        <v>467</v>
      </c>
      <c r="G155" s="8" t="s">
        <v>468</v>
      </c>
      <c r="H155" s="6" t="s">
        <v>39</v>
      </c>
      <c r="I155" s="6" t="s">
        <v>39</v>
      </c>
      <c r="J155" s="6" t="s">
        <v>232</v>
      </c>
      <c r="K155" s="6" t="s">
        <v>233</v>
      </c>
      <c r="L155" s="6"/>
      <c r="M155" s="7">
        <v>45183</v>
      </c>
      <c r="N155" s="6" t="s">
        <v>25</v>
      </c>
      <c r="O155" s="8" t="s">
        <v>469</v>
      </c>
      <c r="P155" s="6" t="str">
        <f>HYPERLINK("https://docs.wto.org/imrd/directdoc.asp?DDFDocuments/t/G/SPS/NNZL743.DOCX", "https://docs.wto.org/imrd/directdoc.asp?DDFDocuments/t/G/SPS/NNZL743.DOCX")</f>
        <v>https://docs.wto.org/imrd/directdoc.asp?DDFDocuments/t/G/SPS/NNZL743.DOCX</v>
      </c>
      <c r="Q155" s="6" t="str">
        <f>HYPERLINK("https://docs.wto.org/imrd/directdoc.asp?DDFDocuments/u/G/SPS/NNZL743.DOCX", "https://docs.wto.org/imrd/directdoc.asp?DDFDocuments/u/G/SPS/NNZL743.DOCX")</f>
        <v>https://docs.wto.org/imrd/directdoc.asp?DDFDocuments/u/G/SPS/NNZL743.DOCX</v>
      </c>
      <c r="R155" s="6" t="str">
        <f>HYPERLINK("https://docs.wto.org/imrd/directdoc.asp?DDFDocuments/v/G/SPS/NNZL743.DOCX", "https://docs.wto.org/imrd/directdoc.asp?DDFDocuments/v/G/SPS/NNZL743.DOCX")</f>
        <v>https://docs.wto.org/imrd/directdoc.asp?DDFDocuments/v/G/SPS/NNZL743.DOCX</v>
      </c>
    </row>
    <row r="156" spans="1:18" ht="65.099999999999994" customHeight="1">
      <c r="A156" s="6" t="s">
        <v>1105</v>
      </c>
      <c r="B156" s="7">
        <v>45182</v>
      </c>
      <c r="C156" s="8" t="str">
        <f>HYPERLINK("https://epingalert.org/en/Search?viewData= G/SPS/N/EU/678"," G/SPS/N/EU/678")</f>
        <v xml:space="preserve"> G/SPS/N/EU/678</v>
      </c>
      <c r="D156" s="6" t="s">
        <v>137</v>
      </c>
      <c r="E156" s="8" t="s">
        <v>707</v>
      </c>
      <c r="F156" s="8" t="s">
        <v>708</v>
      </c>
      <c r="G156" s="8" t="s">
        <v>709</v>
      </c>
      <c r="H156" s="6" t="s">
        <v>710</v>
      </c>
      <c r="I156" s="6" t="s">
        <v>39</v>
      </c>
      <c r="J156" s="6" t="s">
        <v>66</v>
      </c>
      <c r="K156" s="6" t="s">
        <v>251</v>
      </c>
      <c r="L156" s="6"/>
      <c r="M156" s="7">
        <v>45242</v>
      </c>
      <c r="N156" s="6" t="s">
        <v>25</v>
      </c>
      <c r="O156" s="8" t="s">
        <v>711</v>
      </c>
      <c r="P156" s="6" t="str">
        <f>HYPERLINK("https://docs.wto.org/imrd/directdoc.asp?DDFDocuments/t/G/SPS/NEU678.DOCX", "https://docs.wto.org/imrd/directdoc.asp?DDFDocuments/t/G/SPS/NEU678.DOCX")</f>
        <v>https://docs.wto.org/imrd/directdoc.asp?DDFDocuments/t/G/SPS/NEU678.DOCX</v>
      </c>
      <c r="Q156" s="6" t="str">
        <f>HYPERLINK("https://docs.wto.org/imrd/directdoc.asp?DDFDocuments/u/G/SPS/NEU678.DOCX", "https://docs.wto.org/imrd/directdoc.asp?DDFDocuments/u/G/SPS/NEU678.DOCX")</f>
        <v>https://docs.wto.org/imrd/directdoc.asp?DDFDocuments/u/G/SPS/NEU678.DOCX</v>
      </c>
      <c r="R156" s="6" t="str">
        <f>HYPERLINK("https://docs.wto.org/imrd/directdoc.asp?DDFDocuments/v/G/SPS/NEU678.DOCX", "https://docs.wto.org/imrd/directdoc.asp?DDFDocuments/v/G/SPS/NEU678.DOCX")</f>
        <v>https://docs.wto.org/imrd/directdoc.asp?DDFDocuments/v/G/SPS/NEU678.DOCX</v>
      </c>
    </row>
    <row r="157" spans="1:18" ht="65.099999999999994" customHeight="1">
      <c r="A157" s="6" t="s">
        <v>1108</v>
      </c>
      <c r="B157" s="7">
        <v>45181</v>
      </c>
      <c r="C157" s="8" t="str">
        <f>HYPERLINK("https://epingalert.org/en/Search?viewData= G/TBT/N/BDI/398, G/TBT/N/KEN/1493, G/TBT/N/RWA/922, G/TBT/N/TZA/1026, G/TBT/N/UGA/1833"," G/TBT/N/BDI/398, G/TBT/N/KEN/1493, G/TBT/N/RWA/922, G/TBT/N/TZA/1026, G/TBT/N/UGA/1833")</f>
        <v xml:space="preserve"> G/TBT/N/BDI/398, G/TBT/N/KEN/1493, G/TBT/N/RWA/922, G/TBT/N/TZA/1026, G/TBT/N/UGA/1833</v>
      </c>
      <c r="D157" s="6" t="s">
        <v>60</v>
      </c>
      <c r="E157" s="8" t="s">
        <v>768</v>
      </c>
      <c r="F157" s="8" t="s">
        <v>769</v>
      </c>
      <c r="G157" s="8" t="s">
        <v>770</v>
      </c>
      <c r="H157" s="6" t="s">
        <v>771</v>
      </c>
      <c r="I157" s="6" t="s">
        <v>761</v>
      </c>
      <c r="J157" s="6" t="s">
        <v>772</v>
      </c>
      <c r="K157" s="6" t="s">
        <v>39</v>
      </c>
      <c r="L157" s="6"/>
      <c r="M157" s="7">
        <v>45241</v>
      </c>
      <c r="N157" s="6" t="s">
        <v>25</v>
      </c>
      <c r="O157" s="8" t="s">
        <v>773</v>
      </c>
      <c r="P157" s="6" t="str">
        <f>HYPERLINK("https://docs.wto.org/imrd/directdoc.asp?DDFDocuments/t/G/TBTN23/BDI398.DOCX", "https://docs.wto.org/imrd/directdoc.asp?DDFDocuments/t/G/TBTN23/BDI398.DOCX")</f>
        <v>https://docs.wto.org/imrd/directdoc.asp?DDFDocuments/t/G/TBTN23/BDI398.DOCX</v>
      </c>
      <c r="Q157" s="6"/>
      <c r="R157" s="6"/>
    </row>
    <row r="158" spans="1:18" ht="65.099999999999994" customHeight="1">
      <c r="A158" s="6" t="s">
        <v>1108</v>
      </c>
      <c r="B158" s="7">
        <v>45181</v>
      </c>
      <c r="C158" s="8" t="str">
        <f>HYPERLINK("https://epingalert.org/en/Search?viewData= G/TBT/N/BDI/398, G/TBT/N/KEN/1493, G/TBT/N/RWA/922, G/TBT/N/TZA/1026, G/TBT/N/UGA/1833"," G/TBT/N/BDI/398, G/TBT/N/KEN/1493, G/TBT/N/RWA/922, G/TBT/N/TZA/1026, G/TBT/N/UGA/1833")</f>
        <v xml:space="preserve"> G/TBT/N/BDI/398, G/TBT/N/KEN/1493, G/TBT/N/RWA/922, G/TBT/N/TZA/1026, G/TBT/N/UGA/1833</v>
      </c>
      <c r="D158" s="6" t="s">
        <v>17</v>
      </c>
      <c r="E158" s="8" t="s">
        <v>768</v>
      </c>
      <c r="F158" s="8" t="s">
        <v>769</v>
      </c>
      <c r="G158" s="8" t="s">
        <v>770</v>
      </c>
      <c r="H158" s="6" t="s">
        <v>771</v>
      </c>
      <c r="I158" s="6" t="s">
        <v>761</v>
      </c>
      <c r="J158" s="6" t="s">
        <v>762</v>
      </c>
      <c r="K158" s="6" t="s">
        <v>39</v>
      </c>
      <c r="L158" s="6"/>
      <c r="M158" s="7">
        <v>45241</v>
      </c>
      <c r="N158" s="6" t="s">
        <v>25</v>
      </c>
      <c r="O158" s="8" t="s">
        <v>773</v>
      </c>
      <c r="P158" s="6" t="str">
        <f>HYPERLINK("https://docs.wto.org/imrd/directdoc.asp?DDFDocuments/t/G/TBTN23/BDI398.DOCX", "https://docs.wto.org/imrd/directdoc.asp?DDFDocuments/t/G/TBTN23/BDI398.DOCX")</f>
        <v>https://docs.wto.org/imrd/directdoc.asp?DDFDocuments/t/G/TBTN23/BDI398.DOCX</v>
      </c>
      <c r="Q158" s="6"/>
      <c r="R158" s="6"/>
    </row>
    <row r="159" spans="1:18" ht="65.099999999999994" customHeight="1">
      <c r="A159" s="6" t="s">
        <v>1108</v>
      </c>
      <c r="B159" s="7">
        <v>45181</v>
      </c>
      <c r="C159" s="8" t="str">
        <f>HYPERLINK("https://epingalert.org/en/Search?viewData= G/TBT/N/BDI/398, G/TBT/N/KEN/1493, G/TBT/N/RWA/922, G/TBT/N/TZA/1026, G/TBT/N/UGA/1833"," G/TBT/N/BDI/398, G/TBT/N/KEN/1493, G/TBT/N/RWA/922, G/TBT/N/TZA/1026, G/TBT/N/UGA/1833")</f>
        <v xml:space="preserve"> G/TBT/N/BDI/398, G/TBT/N/KEN/1493, G/TBT/N/RWA/922, G/TBT/N/TZA/1026, G/TBT/N/UGA/1833</v>
      </c>
      <c r="D159" s="6" t="s">
        <v>69</v>
      </c>
      <c r="E159" s="8" t="s">
        <v>768</v>
      </c>
      <c r="F159" s="8" t="s">
        <v>769</v>
      </c>
      <c r="G159" s="8" t="s">
        <v>770</v>
      </c>
      <c r="H159" s="6" t="s">
        <v>771</v>
      </c>
      <c r="I159" s="6" t="s">
        <v>761</v>
      </c>
      <c r="J159" s="6" t="s">
        <v>772</v>
      </c>
      <c r="K159" s="6" t="s">
        <v>39</v>
      </c>
      <c r="L159" s="6"/>
      <c r="M159" s="7">
        <v>45241</v>
      </c>
      <c r="N159" s="6" t="s">
        <v>25</v>
      </c>
      <c r="O159" s="8" t="s">
        <v>773</v>
      </c>
      <c r="P159" s="6" t="str">
        <f>HYPERLINK("https://docs.wto.org/imrd/directdoc.asp?DDFDocuments/t/G/TBTN23/BDI398.DOCX", "https://docs.wto.org/imrd/directdoc.asp?DDFDocuments/t/G/TBTN23/BDI398.DOCX")</f>
        <v>https://docs.wto.org/imrd/directdoc.asp?DDFDocuments/t/G/TBTN23/BDI398.DOCX</v>
      </c>
      <c r="Q159" s="6"/>
      <c r="R159" s="6"/>
    </row>
    <row r="160" spans="1:18" ht="65.099999999999994" customHeight="1">
      <c r="A160" s="6" t="s">
        <v>1108</v>
      </c>
      <c r="B160" s="7">
        <v>45181</v>
      </c>
      <c r="C160" s="8" t="str">
        <f>HYPERLINK("https://epingalert.org/en/Search?viewData= G/TBT/N/BDI/398, G/TBT/N/KEN/1493, G/TBT/N/RWA/922, G/TBT/N/TZA/1026, G/TBT/N/UGA/1833"," G/TBT/N/BDI/398, G/TBT/N/KEN/1493, G/TBT/N/RWA/922, G/TBT/N/TZA/1026, G/TBT/N/UGA/1833")</f>
        <v xml:space="preserve"> G/TBT/N/BDI/398, G/TBT/N/KEN/1493, G/TBT/N/RWA/922, G/TBT/N/TZA/1026, G/TBT/N/UGA/1833</v>
      </c>
      <c r="D160" s="6" t="s">
        <v>89</v>
      </c>
      <c r="E160" s="8" t="s">
        <v>768</v>
      </c>
      <c r="F160" s="8" t="s">
        <v>769</v>
      </c>
      <c r="G160" s="8" t="s">
        <v>770</v>
      </c>
      <c r="H160" s="6" t="s">
        <v>771</v>
      </c>
      <c r="I160" s="6" t="s">
        <v>761</v>
      </c>
      <c r="J160" s="6" t="s">
        <v>772</v>
      </c>
      <c r="K160" s="6" t="s">
        <v>39</v>
      </c>
      <c r="L160" s="6"/>
      <c r="M160" s="7">
        <v>45241</v>
      </c>
      <c r="N160" s="6" t="s">
        <v>25</v>
      </c>
      <c r="O160" s="8" t="s">
        <v>773</v>
      </c>
      <c r="P160" s="6" t="str">
        <f>HYPERLINK("https://docs.wto.org/imrd/directdoc.asp?DDFDocuments/t/G/TBTN23/BDI398.DOCX", "https://docs.wto.org/imrd/directdoc.asp?DDFDocuments/t/G/TBTN23/BDI398.DOCX")</f>
        <v>https://docs.wto.org/imrd/directdoc.asp?DDFDocuments/t/G/TBTN23/BDI398.DOCX</v>
      </c>
      <c r="Q160" s="6"/>
      <c r="R160" s="6"/>
    </row>
    <row r="161" spans="1:18" ht="65.099999999999994" customHeight="1">
      <c r="A161" s="6" t="s">
        <v>1108</v>
      </c>
      <c r="B161" s="7">
        <v>45181</v>
      </c>
      <c r="C161" s="8" t="str">
        <f>HYPERLINK("https://epingalert.org/en/Search?viewData= G/TBT/N/BDI/398, G/TBT/N/KEN/1493, G/TBT/N/RWA/922, G/TBT/N/TZA/1026, G/TBT/N/UGA/1833"," G/TBT/N/BDI/398, G/TBT/N/KEN/1493, G/TBT/N/RWA/922, G/TBT/N/TZA/1026, G/TBT/N/UGA/1833")</f>
        <v xml:space="preserve"> G/TBT/N/BDI/398, G/TBT/N/KEN/1493, G/TBT/N/RWA/922, G/TBT/N/TZA/1026, G/TBT/N/UGA/1833</v>
      </c>
      <c r="D161" s="6" t="s">
        <v>27</v>
      </c>
      <c r="E161" s="8" t="s">
        <v>768</v>
      </c>
      <c r="F161" s="8" t="s">
        <v>769</v>
      </c>
      <c r="G161" s="8" t="s">
        <v>770</v>
      </c>
      <c r="H161" s="6" t="s">
        <v>771</v>
      </c>
      <c r="I161" s="6" t="s">
        <v>761</v>
      </c>
      <c r="J161" s="6" t="s">
        <v>762</v>
      </c>
      <c r="K161" s="6" t="s">
        <v>39</v>
      </c>
      <c r="L161" s="6"/>
      <c r="M161" s="7">
        <v>45241</v>
      </c>
      <c r="N161" s="6" t="s">
        <v>25</v>
      </c>
      <c r="O161" s="8" t="s">
        <v>773</v>
      </c>
      <c r="P161" s="6" t="str">
        <f>HYPERLINK("https://docs.wto.org/imrd/directdoc.asp?DDFDocuments/t/G/TBTN23/BDI398.DOCX", "https://docs.wto.org/imrd/directdoc.asp?DDFDocuments/t/G/TBTN23/BDI398.DOCX")</f>
        <v>https://docs.wto.org/imrd/directdoc.asp?DDFDocuments/t/G/TBTN23/BDI398.DOCX</v>
      </c>
      <c r="Q161" s="6"/>
      <c r="R161" s="6"/>
    </row>
    <row r="162" spans="1:18" ht="65.099999999999994" customHeight="1">
      <c r="A162" s="6" t="s">
        <v>1028</v>
      </c>
      <c r="B162" s="7">
        <v>45196</v>
      </c>
      <c r="C162" s="8" t="str">
        <f>HYPERLINK("https://epingalert.org/en/Search?viewData= G/TBT/N/USA/2052"," G/TBT/N/USA/2052")</f>
        <v xml:space="preserve"> G/TBT/N/USA/2052</v>
      </c>
      <c r="D162" s="6" t="s">
        <v>152</v>
      </c>
      <c r="E162" s="8" t="s">
        <v>153</v>
      </c>
      <c r="F162" s="8" t="s">
        <v>154</v>
      </c>
      <c r="G162" s="8" t="s">
        <v>155</v>
      </c>
      <c r="H162" s="6" t="s">
        <v>39</v>
      </c>
      <c r="I162" s="6" t="s">
        <v>156</v>
      </c>
      <c r="J162" s="6" t="s">
        <v>157</v>
      </c>
      <c r="K162" s="6" t="s">
        <v>39</v>
      </c>
      <c r="L162" s="6"/>
      <c r="M162" s="7">
        <v>45257</v>
      </c>
      <c r="N162" s="6" t="s">
        <v>25</v>
      </c>
      <c r="O162" s="8" t="s">
        <v>158</v>
      </c>
      <c r="P162" s="6" t="str">
        <f>HYPERLINK("https://docs.wto.org/imrd/directdoc.asp?DDFDocuments/t/G/TBTN23/USA2052.DOCX", "https://docs.wto.org/imrd/directdoc.asp?DDFDocuments/t/G/TBTN23/USA2052.DOCX")</f>
        <v>https://docs.wto.org/imrd/directdoc.asp?DDFDocuments/t/G/TBTN23/USA2052.DOCX</v>
      </c>
      <c r="Q162" s="6"/>
      <c r="R162" s="6"/>
    </row>
    <row r="163" spans="1:18" ht="65.099999999999994" customHeight="1">
      <c r="A163" s="6" t="s">
        <v>1131</v>
      </c>
      <c r="B163" s="7">
        <v>45191</v>
      </c>
      <c r="C163" s="8" t="str">
        <f>HYPERLINK("https://epingalert.org/en/Search?viewData= G/TBT/N/EGY/364"," G/TBT/N/EGY/364")</f>
        <v xml:space="preserve"> G/TBT/N/EGY/364</v>
      </c>
      <c r="D163" s="6" t="s">
        <v>301</v>
      </c>
      <c r="E163" s="8" t="s">
        <v>302</v>
      </c>
      <c r="F163" s="8" t="s">
        <v>303</v>
      </c>
      <c r="G163" s="8" t="s">
        <v>304</v>
      </c>
      <c r="H163" s="6" t="s">
        <v>39</v>
      </c>
      <c r="I163" s="6" t="s">
        <v>305</v>
      </c>
      <c r="J163" s="6" t="s">
        <v>306</v>
      </c>
      <c r="K163" s="6" t="s">
        <v>39</v>
      </c>
      <c r="L163" s="6"/>
      <c r="M163" s="7">
        <v>45251</v>
      </c>
      <c r="N163" s="6" t="s">
        <v>25</v>
      </c>
      <c r="O163" s="6"/>
      <c r="P163" s="6" t="str">
        <f>HYPERLINK("https://docs.wto.org/imrd/directdoc.asp?DDFDocuments/t/G/TBTN23/EGY364.DOCX", "https://docs.wto.org/imrd/directdoc.asp?DDFDocuments/t/G/TBTN23/EGY364.DOCX")</f>
        <v>https://docs.wto.org/imrd/directdoc.asp?DDFDocuments/t/G/TBTN23/EGY364.DOCX</v>
      </c>
      <c r="Q163" s="6"/>
      <c r="R163" s="6"/>
    </row>
    <row r="164" spans="1:18" ht="65.099999999999994" customHeight="1">
      <c r="A164" s="6" t="s">
        <v>1032</v>
      </c>
      <c r="B164" s="7">
        <v>45198</v>
      </c>
      <c r="C164" s="8" t="str">
        <f>HYPERLINK("https://epingalert.org/en/Search?viewData= G/TBT/N/BDI/407, G/TBT/N/KEN/1503, G/TBT/N/RWA/932, G/TBT/N/TZA/1035, G/TBT/N/UGA/1842"," G/TBT/N/BDI/407, G/TBT/N/KEN/1503, G/TBT/N/RWA/932, G/TBT/N/TZA/1035, G/TBT/N/UGA/1842")</f>
        <v xml:space="preserve"> G/TBT/N/BDI/407, G/TBT/N/KEN/1503, G/TBT/N/RWA/932, G/TBT/N/TZA/1035, G/TBT/N/UGA/1842</v>
      </c>
      <c r="D164" s="6" t="s">
        <v>27</v>
      </c>
      <c r="E164" s="8" t="s">
        <v>18</v>
      </c>
      <c r="F164" s="8" t="s">
        <v>19</v>
      </c>
      <c r="G164" s="8" t="s">
        <v>20</v>
      </c>
      <c r="H164" s="6" t="s">
        <v>21</v>
      </c>
      <c r="I164" s="6" t="s">
        <v>22</v>
      </c>
      <c r="J164" s="6" t="s">
        <v>70</v>
      </c>
      <c r="K164" s="6" t="s">
        <v>24</v>
      </c>
      <c r="L164" s="6"/>
      <c r="M164" s="7">
        <v>45258</v>
      </c>
      <c r="N164" s="6" t="s">
        <v>25</v>
      </c>
      <c r="O164" s="8" t="s">
        <v>26</v>
      </c>
      <c r="P164" s="6" t="str">
        <f>HYPERLINK("https://docs.wto.org/imrd/directdoc.asp?DDFDocuments/t/G/TBTN23/BDI407.DOCX", "https://docs.wto.org/imrd/directdoc.asp?DDFDocuments/t/G/TBTN23/BDI407.DOCX")</f>
        <v>https://docs.wto.org/imrd/directdoc.asp?DDFDocuments/t/G/TBTN23/BDI407.DOCX</v>
      </c>
      <c r="Q164" s="6"/>
      <c r="R164" s="6"/>
    </row>
    <row r="165" spans="1:18" ht="65.099999999999994" customHeight="1">
      <c r="A165" s="6" t="s">
        <v>1054</v>
      </c>
      <c r="B165" s="7">
        <v>45189</v>
      </c>
      <c r="C165" s="8" t="str">
        <f>HYPERLINK("https://epingalert.org/en/Search?viewData= G/SPS/N/CAN/1531"," G/SPS/N/CAN/1531")</f>
        <v xml:space="preserve"> G/SPS/N/CAN/1531</v>
      </c>
      <c r="D165" s="6" t="s">
        <v>227</v>
      </c>
      <c r="E165" s="8" t="s">
        <v>432</v>
      </c>
      <c r="F165" s="8" t="s">
        <v>433</v>
      </c>
      <c r="G165" s="8" t="s">
        <v>434</v>
      </c>
      <c r="H165" s="6" t="s">
        <v>39</v>
      </c>
      <c r="I165" s="6" t="s">
        <v>435</v>
      </c>
      <c r="J165" s="6" t="s">
        <v>66</v>
      </c>
      <c r="K165" s="6" t="s">
        <v>202</v>
      </c>
      <c r="L165" s="6" t="s">
        <v>39</v>
      </c>
      <c r="M165" s="7">
        <v>45256</v>
      </c>
      <c r="N165" s="6" t="s">
        <v>25</v>
      </c>
      <c r="O165" s="8" t="s">
        <v>436</v>
      </c>
      <c r="P165" s="6" t="str">
        <f>HYPERLINK("https://docs.wto.org/imrd/directdoc.asp?DDFDocuments/t/G/SPS/NCAN1531.DOCX", "https://docs.wto.org/imrd/directdoc.asp?DDFDocuments/t/G/SPS/NCAN1531.DOCX")</f>
        <v>https://docs.wto.org/imrd/directdoc.asp?DDFDocuments/t/G/SPS/NCAN1531.DOCX</v>
      </c>
      <c r="Q165" s="6" t="str">
        <f>HYPERLINK("https://docs.wto.org/imrd/directdoc.asp?DDFDocuments/u/G/SPS/NCAN1531.DOCX", "https://docs.wto.org/imrd/directdoc.asp?DDFDocuments/u/G/SPS/NCAN1531.DOCX")</f>
        <v>https://docs.wto.org/imrd/directdoc.asp?DDFDocuments/u/G/SPS/NCAN1531.DOCX</v>
      </c>
      <c r="R165" s="6" t="str">
        <f>HYPERLINK("https://docs.wto.org/imrd/directdoc.asp?DDFDocuments/v/G/SPS/NCAN1531.DOCX", "https://docs.wto.org/imrd/directdoc.asp?DDFDocuments/v/G/SPS/NCAN1531.DOCX")</f>
        <v>https://docs.wto.org/imrd/directdoc.asp?DDFDocuments/v/G/SPS/NCAN1531.DOCX</v>
      </c>
    </row>
    <row r="166" spans="1:18" ht="65.099999999999994" customHeight="1">
      <c r="A166" s="6" t="s">
        <v>1053</v>
      </c>
      <c r="B166" s="7">
        <v>45189</v>
      </c>
      <c r="C166" s="8" t="str">
        <f>HYPERLINK("https://epingalert.org/en/Search?viewData= G/TBT/N/TPKM/529"," G/TBT/N/TPKM/529")</f>
        <v xml:space="preserve"> G/TBT/N/TPKM/529</v>
      </c>
      <c r="D166" s="6" t="s">
        <v>425</v>
      </c>
      <c r="E166" s="8" t="s">
        <v>426</v>
      </c>
      <c r="F166" s="8" t="s">
        <v>427</v>
      </c>
      <c r="G166" s="8" t="s">
        <v>428</v>
      </c>
      <c r="H166" s="6" t="s">
        <v>39</v>
      </c>
      <c r="I166" s="6" t="s">
        <v>429</v>
      </c>
      <c r="J166" s="6" t="s">
        <v>430</v>
      </c>
      <c r="K166" s="6" t="s">
        <v>358</v>
      </c>
      <c r="L166" s="6"/>
      <c r="M166" s="7">
        <v>45249</v>
      </c>
      <c r="N166" s="6" t="s">
        <v>25</v>
      </c>
      <c r="O166" s="8" t="s">
        <v>431</v>
      </c>
      <c r="P166" s="6" t="str">
        <f>HYPERLINK("https://docs.wto.org/imrd/directdoc.asp?DDFDocuments/t/G/TBTN23/TPKM529.DOCX", "https://docs.wto.org/imrd/directdoc.asp?DDFDocuments/t/G/TBTN23/TPKM529.DOCX")</f>
        <v>https://docs.wto.org/imrd/directdoc.asp?DDFDocuments/t/G/TBTN23/TPKM529.DOCX</v>
      </c>
      <c r="Q166" s="6"/>
      <c r="R166" s="6"/>
    </row>
    <row r="167" spans="1:18" ht="65.099999999999994" customHeight="1">
      <c r="A167" s="6" t="s">
        <v>1124</v>
      </c>
      <c r="B167" s="7">
        <v>45173</v>
      </c>
      <c r="C167" s="8" t="str">
        <f>HYPERLINK("https://epingalert.org/en/Search?viewData= G/TBT/N/KOR/1167"," G/TBT/N/KOR/1167")</f>
        <v xml:space="preserve"> G/TBT/N/KOR/1167</v>
      </c>
      <c r="D167" s="6" t="s">
        <v>275</v>
      </c>
      <c r="E167" s="8" t="s">
        <v>1001</v>
      </c>
      <c r="F167" s="8" t="s">
        <v>1002</v>
      </c>
      <c r="G167" s="8" t="s">
        <v>1003</v>
      </c>
      <c r="H167" s="6" t="s">
        <v>39</v>
      </c>
      <c r="I167" s="6" t="s">
        <v>279</v>
      </c>
      <c r="J167" s="6" t="s">
        <v>594</v>
      </c>
      <c r="K167" s="6" t="s">
        <v>345</v>
      </c>
      <c r="L167" s="6"/>
      <c r="M167" s="7">
        <v>45233</v>
      </c>
      <c r="N167" s="6" t="s">
        <v>25</v>
      </c>
      <c r="O167" s="8" t="s">
        <v>1004</v>
      </c>
      <c r="P167" s="6" t="str">
        <f>HYPERLINK("https://docs.wto.org/imrd/directdoc.asp?DDFDocuments/t/G/TBTN23/KOR1167.DOCX", "https://docs.wto.org/imrd/directdoc.asp?DDFDocuments/t/G/TBTN23/KOR1167.DOCX")</f>
        <v>https://docs.wto.org/imrd/directdoc.asp?DDFDocuments/t/G/TBTN23/KOR1167.DOCX</v>
      </c>
      <c r="Q167" s="6"/>
      <c r="R167" s="6"/>
    </row>
    <row r="168" spans="1:18" ht="65.099999999999994" customHeight="1">
      <c r="A168" s="6" t="s">
        <v>1058</v>
      </c>
      <c r="B168" s="7">
        <v>45188</v>
      </c>
      <c r="C168" s="8" t="str">
        <f>HYPERLINK("https://epingalert.org/en/Search?viewData= G/TBT/N/BRA/1503"," G/TBT/N/BRA/1503")</f>
        <v xml:space="preserve"> G/TBT/N/BRA/1503</v>
      </c>
      <c r="D168" s="6" t="s">
        <v>193</v>
      </c>
      <c r="E168" s="8" t="s">
        <v>456</v>
      </c>
      <c r="F168" s="8" t="s">
        <v>457</v>
      </c>
      <c r="G168" s="8" t="s">
        <v>458</v>
      </c>
      <c r="H168" s="6" t="s">
        <v>39</v>
      </c>
      <c r="I168" s="6" t="s">
        <v>459</v>
      </c>
      <c r="J168" s="6" t="s">
        <v>38</v>
      </c>
      <c r="K168" s="6" t="s">
        <v>345</v>
      </c>
      <c r="L168" s="6"/>
      <c r="M168" s="7">
        <v>45236</v>
      </c>
      <c r="N168" s="6" t="s">
        <v>25</v>
      </c>
      <c r="O168" s="8" t="s">
        <v>460</v>
      </c>
      <c r="P168" s="6" t="str">
        <f>HYPERLINK("https://docs.wto.org/imrd/directdoc.asp?DDFDocuments/t/G/TBTN23/BRA1503.DOCX", "https://docs.wto.org/imrd/directdoc.asp?DDFDocuments/t/G/TBTN23/BRA1503.DOCX")</f>
        <v>https://docs.wto.org/imrd/directdoc.asp?DDFDocuments/t/G/TBTN23/BRA1503.DOCX</v>
      </c>
      <c r="Q168" s="6"/>
      <c r="R168" s="6"/>
    </row>
    <row r="169" spans="1:18" ht="65.099999999999994" customHeight="1">
      <c r="A169" s="6" t="s">
        <v>1034</v>
      </c>
      <c r="B169" s="7">
        <v>45198</v>
      </c>
      <c r="C169" s="8" t="str">
        <f>HYPERLINK("https://epingalert.org/en/Search?viewData= G/TBT/N/CHN/1764"," G/TBT/N/CHN/1764")</f>
        <v xml:space="preserve"> G/TBT/N/CHN/1764</v>
      </c>
      <c r="D169" s="6" t="s">
        <v>32</v>
      </c>
      <c r="E169" s="8" t="s">
        <v>53</v>
      </c>
      <c r="F169" s="8" t="s">
        <v>54</v>
      </c>
      <c r="G169" s="8" t="s">
        <v>55</v>
      </c>
      <c r="H169" s="6" t="s">
        <v>56</v>
      </c>
      <c r="I169" s="6" t="s">
        <v>57</v>
      </c>
      <c r="J169" s="6" t="s">
        <v>58</v>
      </c>
      <c r="K169" s="6" t="s">
        <v>39</v>
      </c>
      <c r="L169" s="6"/>
      <c r="M169" s="7">
        <v>45258</v>
      </c>
      <c r="N169" s="6" t="s">
        <v>25</v>
      </c>
      <c r="O169" s="8" t="s">
        <v>59</v>
      </c>
      <c r="P169" s="6" t="str">
        <f>HYPERLINK("https://docs.wto.org/imrd/directdoc.asp?DDFDocuments/t/G/TBTN23/CHN1764.DOCX", "https://docs.wto.org/imrd/directdoc.asp?DDFDocuments/t/G/TBTN23/CHN1764.DOCX")</f>
        <v>https://docs.wto.org/imrd/directdoc.asp?DDFDocuments/t/G/TBTN23/CHN1764.DOCX</v>
      </c>
      <c r="Q169" s="6"/>
      <c r="R169" s="6"/>
    </row>
    <row r="170" spans="1:18" ht="65.099999999999994" customHeight="1">
      <c r="A170" s="6" t="s">
        <v>1092</v>
      </c>
      <c r="B170" s="7">
        <v>45184</v>
      </c>
      <c r="C170" s="8" t="str">
        <f>HYPERLINK("https://epingalert.org/en/Search?viewData= G/TBT/N/BDI/402, G/TBT/N/KEN/1497, G/TBT/N/RWA/926, G/TBT/N/TZA/1030, G/TBT/N/UGA/1837"," G/TBT/N/BDI/402, G/TBT/N/KEN/1497, G/TBT/N/RWA/926, G/TBT/N/TZA/1030, G/TBT/N/UGA/1837")</f>
        <v xml:space="preserve"> G/TBT/N/BDI/402, G/TBT/N/KEN/1497, G/TBT/N/RWA/926, G/TBT/N/TZA/1030, G/TBT/N/UGA/1837</v>
      </c>
      <c r="D170" s="6" t="s">
        <v>17</v>
      </c>
      <c r="E170" s="8" t="s">
        <v>581</v>
      </c>
      <c r="F170" s="8" t="s">
        <v>582</v>
      </c>
      <c r="G170" s="8" t="s">
        <v>583</v>
      </c>
      <c r="H170" s="6" t="s">
        <v>584</v>
      </c>
      <c r="I170" s="6" t="s">
        <v>479</v>
      </c>
      <c r="J170" s="6" t="s">
        <v>585</v>
      </c>
      <c r="K170" s="6" t="s">
        <v>24</v>
      </c>
      <c r="L170" s="6"/>
      <c r="M170" s="7">
        <v>45244</v>
      </c>
      <c r="N170" s="6" t="s">
        <v>25</v>
      </c>
      <c r="O170" s="8" t="s">
        <v>586</v>
      </c>
      <c r="P170" s="6" t="str">
        <f>HYPERLINK("https://docs.wto.org/imrd/directdoc.asp?DDFDocuments/t/G/TBTN23/BDI402.DOCX", "https://docs.wto.org/imrd/directdoc.asp?DDFDocuments/t/G/TBTN23/BDI402.DOCX")</f>
        <v>https://docs.wto.org/imrd/directdoc.asp?DDFDocuments/t/G/TBTN23/BDI402.DOCX</v>
      </c>
      <c r="Q170" s="6"/>
      <c r="R170" s="6"/>
    </row>
    <row r="171" spans="1:18" ht="65.099999999999994" customHeight="1">
      <c r="A171" s="6" t="s">
        <v>1092</v>
      </c>
      <c r="B171" s="7">
        <v>45184</v>
      </c>
      <c r="C171" s="8" t="str">
        <f>HYPERLINK("https://epingalert.org/en/Search?viewData= G/TBT/N/BDI/402, G/TBT/N/KEN/1497, G/TBT/N/RWA/926, G/TBT/N/TZA/1030, G/TBT/N/UGA/1837"," G/TBT/N/BDI/402, G/TBT/N/KEN/1497, G/TBT/N/RWA/926, G/TBT/N/TZA/1030, G/TBT/N/UGA/1837")</f>
        <v xml:space="preserve"> G/TBT/N/BDI/402, G/TBT/N/KEN/1497, G/TBT/N/RWA/926, G/TBT/N/TZA/1030, G/TBT/N/UGA/1837</v>
      </c>
      <c r="D171" s="6" t="s">
        <v>89</v>
      </c>
      <c r="E171" s="8" t="s">
        <v>581</v>
      </c>
      <c r="F171" s="8" t="s">
        <v>582</v>
      </c>
      <c r="G171" s="8" t="s">
        <v>583</v>
      </c>
      <c r="H171" s="6" t="s">
        <v>584</v>
      </c>
      <c r="I171" s="6" t="s">
        <v>479</v>
      </c>
      <c r="J171" s="6" t="s">
        <v>587</v>
      </c>
      <c r="K171" s="6" t="s">
        <v>24</v>
      </c>
      <c r="L171" s="6"/>
      <c r="M171" s="7">
        <v>45244</v>
      </c>
      <c r="N171" s="6" t="s">
        <v>25</v>
      </c>
      <c r="O171" s="8" t="s">
        <v>586</v>
      </c>
      <c r="P171" s="6" t="str">
        <f>HYPERLINK("https://docs.wto.org/imrd/directdoc.asp?DDFDocuments/t/G/TBTN23/BDI402.DOCX", "https://docs.wto.org/imrd/directdoc.asp?DDFDocuments/t/G/TBTN23/BDI402.DOCX")</f>
        <v>https://docs.wto.org/imrd/directdoc.asp?DDFDocuments/t/G/TBTN23/BDI402.DOCX</v>
      </c>
      <c r="Q171" s="6"/>
      <c r="R171" s="6"/>
    </row>
    <row r="172" spans="1:18" ht="65.099999999999994" customHeight="1">
      <c r="A172" s="6" t="s">
        <v>1024</v>
      </c>
      <c r="B172" s="7">
        <v>45196</v>
      </c>
      <c r="C172" s="8" t="str">
        <f>HYPERLINK("https://epingalert.org/en/Search?viewData= G/TBT/N/EU/1011"," G/TBT/N/EU/1011")</f>
        <v xml:space="preserve"> G/TBT/N/EU/1011</v>
      </c>
      <c r="D172" s="6" t="s">
        <v>137</v>
      </c>
      <c r="E172" s="8" t="s">
        <v>164</v>
      </c>
      <c r="F172" s="8" t="s">
        <v>165</v>
      </c>
      <c r="G172" s="8" t="s">
        <v>166</v>
      </c>
      <c r="H172" s="6" t="s">
        <v>39</v>
      </c>
      <c r="I172" s="6" t="s">
        <v>134</v>
      </c>
      <c r="J172" s="6" t="s">
        <v>38</v>
      </c>
      <c r="K172" s="6" t="s">
        <v>167</v>
      </c>
      <c r="L172" s="6"/>
      <c r="M172" s="7">
        <v>45256</v>
      </c>
      <c r="N172" s="6" t="s">
        <v>25</v>
      </c>
      <c r="O172" s="8" t="s">
        <v>168</v>
      </c>
      <c r="P172" s="6" t="str">
        <f>HYPERLINK("https://docs.wto.org/imrd/directdoc.asp?DDFDocuments/t/G/TBTN23/EU1011.DOCX", "https://docs.wto.org/imrd/directdoc.asp?DDFDocuments/t/G/TBTN23/EU1011.DOCX")</f>
        <v>https://docs.wto.org/imrd/directdoc.asp?DDFDocuments/t/G/TBTN23/EU1011.DOCX</v>
      </c>
      <c r="Q172" s="6"/>
      <c r="R172" s="6"/>
    </row>
    <row r="173" spans="1:18" ht="65.099999999999994" customHeight="1">
      <c r="A173" s="6" t="s">
        <v>1024</v>
      </c>
      <c r="B173" s="7">
        <v>45196</v>
      </c>
      <c r="C173" s="8" t="str">
        <f>HYPERLINK("https://epingalert.org/en/Search?viewData= G/TBT/N/EU/1015"," G/TBT/N/EU/1015")</f>
        <v xml:space="preserve"> G/TBT/N/EU/1015</v>
      </c>
      <c r="D173" s="6" t="s">
        <v>137</v>
      </c>
      <c r="E173" s="8" t="s">
        <v>169</v>
      </c>
      <c r="F173" s="8" t="s">
        <v>170</v>
      </c>
      <c r="G173" s="8" t="s">
        <v>166</v>
      </c>
      <c r="H173" s="6" t="s">
        <v>39</v>
      </c>
      <c r="I173" s="6" t="s">
        <v>134</v>
      </c>
      <c r="J173" s="6" t="s">
        <v>38</v>
      </c>
      <c r="K173" s="6" t="s">
        <v>39</v>
      </c>
      <c r="L173" s="6"/>
      <c r="M173" s="7">
        <v>45256</v>
      </c>
      <c r="N173" s="6" t="s">
        <v>25</v>
      </c>
      <c r="O173" s="8" t="s">
        <v>171</v>
      </c>
      <c r="P173" s="6" t="str">
        <f>HYPERLINK("https://docs.wto.org/imrd/directdoc.asp?DDFDocuments/t/G/TBTN23/EU1015.DOCX", "https://docs.wto.org/imrd/directdoc.asp?DDFDocuments/t/G/TBTN23/EU1015.DOCX")</f>
        <v>https://docs.wto.org/imrd/directdoc.asp?DDFDocuments/t/G/TBTN23/EU1015.DOCX</v>
      </c>
      <c r="Q173" s="6"/>
      <c r="R173" s="6"/>
    </row>
    <row r="174" spans="1:18" ht="65.099999999999994" customHeight="1">
      <c r="A174" s="6" t="s">
        <v>1024</v>
      </c>
      <c r="B174" s="7">
        <v>45196</v>
      </c>
      <c r="C174" s="8" t="str">
        <f>HYPERLINK("https://epingalert.org/en/Search?viewData= G/TBT/N/EU/1010"," G/TBT/N/EU/1010")</f>
        <v xml:space="preserve"> G/TBT/N/EU/1010</v>
      </c>
      <c r="D174" s="6" t="s">
        <v>137</v>
      </c>
      <c r="E174" s="8" t="s">
        <v>172</v>
      </c>
      <c r="F174" s="8" t="s">
        <v>173</v>
      </c>
      <c r="G174" s="8" t="s">
        <v>166</v>
      </c>
      <c r="H174" s="6" t="s">
        <v>39</v>
      </c>
      <c r="I174" s="6" t="s">
        <v>134</v>
      </c>
      <c r="J174" s="6" t="s">
        <v>38</v>
      </c>
      <c r="K174" s="6" t="s">
        <v>39</v>
      </c>
      <c r="L174" s="6"/>
      <c r="M174" s="7">
        <v>45256</v>
      </c>
      <c r="N174" s="6" t="s">
        <v>25</v>
      </c>
      <c r="O174" s="8" t="s">
        <v>174</v>
      </c>
      <c r="P174" s="6" t="str">
        <f>HYPERLINK("https://docs.wto.org/imrd/directdoc.asp?DDFDocuments/t/G/TBTN23/EU1010.DOCX", "https://docs.wto.org/imrd/directdoc.asp?DDFDocuments/t/G/TBTN23/EU1010.DOCX")</f>
        <v>https://docs.wto.org/imrd/directdoc.asp?DDFDocuments/t/G/TBTN23/EU1010.DOCX</v>
      </c>
      <c r="Q174" s="6"/>
      <c r="R174" s="6"/>
    </row>
    <row r="175" spans="1:18" ht="65.099999999999994" customHeight="1">
      <c r="A175" s="6" t="s">
        <v>1024</v>
      </c>
      <c r="B175" s="7">
        <v>45196</v>
      </c>
      <c r="C175" s="8" t="str">
        <f>HYPERLINK("https://epingalert.org/en/Search?viewData= G/TBT/N/EU/1013"," G/TBT/N/EU/1013")</f>
        <v xml:space="preserve"> G/TBT/N/EU/1013</v>
      </c>
      <c r="D175" s="6" t="s">
        <v>137</v>
      </c>
      <c r="E175" s="8" t="s">
        <v>175</v>
      </c>
      <c r="F175" s="8" t="s">
        <v>176</v>
      </c>
      <c r="G175" s="8" t="s">
        <v>166</v>
      </c>
      <c r="H175" s="6" t="s">
        <v>39</v>
      </c>
      <c r="I175" s="6" t="s">
        <v>134</v>
      </c>
      <c r="J175" s="6" t="s">
        <v>38</v>
      </c>
      <c r="K175" s="6" t="s">
        <v>39</v>
      </c>
      <c r="L175" s="6"/>
      <c r="M175" s="7">
        <v>45256</v>
      </c>
      <c r="N175" s="6" t="s">
        <v>25</v>
      </c>
      <c r="O175" s="8" t="s">
        <v>177</v>
      </c>
      <c r="P175" s="6" t="str">
        <f>HYPERLINK("https://docs.wto.org/imrd/directdoc.asp?DDFDocuments/t/G/TBTN23/EU1013.DOCX", "https://docs.wto.org/imrd/directdoc.asp?DDFDocuments/t/G/TBTN23/EU1013.DOCX")</f>
        <v>https://docs.wto.org/imrd/directdoc.asp?DDFDocuments/t/G/TBTN23/EU1013.DOCX</v>
      </c>
      <c r="Q175" s="6"/>
      <c r="R175" s="6"/>
    </row>
    <row r="176" spans="1:18" ht="65.099999999999994" customHeight="1">
      <c r="A176" s="6" t="s">
        <v>1024</v>
      </c>
      <c r="B176" s="7">
        <v>45196</v>
      </c>
      <c r="C176" s="8" t="str">
        <f>HYPERLINK("https://epingalert.org/en/Search?viewData= G/TBT/N/EU/1012"," G/TBT/N/EU/1012")</f>
        <v xml:space="preserve"> G/TBT/N/EU/1012</v>
      </c>
      <c r="D176" s="6" t="s">
        <v>137</v>
      </c>
      <c r="E176" s="8" t="s">
        <v>178</v>
      </c>
      <c r="F176" s="8" t="s">
        <v>179</v>
      </c>
      <c r="G176" s="8" t="s">
        <v>166</v>
      </c>
      <c r="H176" s="6" t="s">
        <v>39</v>
      </c>
      <c r="I176" s="6" t="s">
        <v>134</v>
      </c>
      <c r="J176" s="6" t="s">
        <v>38</v>
      </c>
      <c r="K176" s="6" t="s">
        <v>39</v>
      </c>
      <c r="L176" s="6"/>
      <c r="M176" s="7">
        <v>45256</v>
      </c>
      <c r="N176" s="6" t="s">
        <v>25</v>
      </c>
      <c r="O176" s="8" t="s">
        <v>180</v>
      </c>
      <c r="P176" s="6" t="str">
        <f>HYPERLINK("https://docs.wto.org/imrd/directdoc.asp?DDFDocuments/t/G/TBTN23/EU1012.DOCX", "https://docs.wto.org/imrd/directdoc.asp?DDFDocuments/t/G/TBTN23/EU1012.DOCX")</f>
        <v>https://docs.wto.org/imrd/directdoc.asp?DDFDocuments/t/G/TBTN23/EU1012.DOCX</v>
      </c>
      <c r="Q176" s="6"/>
      <c r="R176" s="6"/>
    </row>
    <row r="177" spans="1:18" ht="65.099999999999994" customHeight="1">
      <c r="A177" s="6" t="s">
        <v>1024</v>
      </c>
      <c r="B177" s="7">
        <v>45196</v>
      </c>
      <c r="C177" s="8" t="str">
        <f>HYPERLINK("https://epingalert.org/en/Search?viewData= G/TBT/N/EU/1014"," G/TBT/N/EU/1014")</f>
        <v xml:space="preserve"> G/TBT/N/EU/1014</v>
      </c>
      <c r="D177" s="6" t="s">
        <v>137</v>
      </c>
      <c r="E177" s="8" t="s">
        <v>204</v>
      </c>
      <c r="F177" s="8" t="s">
        <v>205</v>
      </c>
      <c r="G177" s="8" t="s">
        <v>166</v>
      </c>
      <c r="H177" s="6" t="s">
        <v>39</v>
      </c>
      <c r="I177" s="6" t="s">
        <v>134</v>
      </c>
      <c r="J177" s="6" t="s">
        <v>38</v>
      </c>
      <c r="K177" s="6" t="s">
        <v>39</v>
      </c>
      <c r="L177" s="6"/>
      <c r="M177" s="7">
        <v>45256</v>
      </c>
      <c r="N177" s="6" t="s">
        <v>25</v>
      </c>
      <c r="O177" s="8" t="s">
        <v>206</v>
      </c>
      <c r="P177" s="6" t="str">
        <f>HYPERLINK("https://docs.wto.org/imrd/directdoc.asp?DDFDocuments/t/G/TBTN23/EU1014.DOCX", "https://docs.wto.org/imrd/directdoc.asp?DDFDocuments/t/G/TBTN23/EU1014.DOCX")</f>
        <v>https://docs.wto.org/imrd/directdoc.asp?DDFDocuments/t/G/TBTN23/EU1014.DOCX</v>
      </c>
      <c r="Q177" s="6"/>
      <c r="R177" s="6"/>
    </row>
    <row r="178" spans="1:18" ht="65.099999999999994" customHeight="1">
      <c r="A178" s="6" t="s">
        <v>1051</v>
      </c>
      <c r="B178" s="7">
        <v>45189</v>
      </c>
      <c r="C178" s="8" t="str">
        <f>HYPERLINK("https://epingalert.org/en/Search?viewData= G/TBT/N/ISR/1293"," G/TBT/N/ISR/1293")</f>
        <v xml:space="preserve"> G/TBT/N/ISR/1293</v>
      </c>
      <c r="D178" s="6" t="s">
        <v>412</v>
      </c>
      <c r="E178" s="8" t="s">
        <v>413</v>
      </c>
      <c r="F178" s="8" t="s">
        <v>414</v>
      </c>
      <c r="G178" s="8" t="s">
        <v>415</v>
      </c>
      <c r="H178" s="6" t="s">
        <v>416</v>
      </c>
      <c r="I178" s="6" t="s">
        <v>417</v>
      </c>
      <c r="J178" s="6" t="s">
        <v>38</v>
      </c>
      <c r="K178" s="6" t="s">
        <v>39</v>
      </c>
      <c r="L178" s="6"/>
      <c r="M178" s="7">
        <v>45249</v>
      </c>
      <c r="N178" s="6" t="s">
        <v>25</v>
      </c>
      <c r="O178" s="8" t="s">
        <v>418</v>
      </c>
      <c r="P178" s="6" t="str">
        <f>HYPERLINK("https://docs.wto.org/imrd/directdoc.asp?DDFDocuments/t/G/TBTN23/ISR1293.DOCX", "https://docs.wto.org/imrd/directdoc.asp?DDFDocuments/t/G/TBTN23/ISR1293.DOCX")</f>
        <v>https://docs.wto.org/imrd/directdoc.asp?DDFDocuments/t/G/TBTN23/ISR1293.DOCX</v>
      </c>
      <c r="Q178" s="6"/>
      <c r="R178" s="6"/>
    </row>
    <row r="179" spans="1:18" ht="65.099999999999994" customHeight="1">
      <c r="A179" s="6" t="s">
        <v>1081</v>
      </c>
      <c r="B179" s="7">
        <v>45183</v>
      </c>
      <c r="C179" s="8" t="str">
        <f>HYPERLINK("https://epingalert.org/en/Search?viewData= G/TBT/N/KOR/1170"," G/TBT/N/KOR/1170")</f>
        <v xml:space="preserve"> G/TBT/N/KOR/1170</v>
      </c>
      <c r="D179" s="6" t="s">
        <v>275</v>
      </c>
      <c r="E179" s="8" t="s">
        <v>608</v>
      </c>
      <c r="F179" s="8" t="s">
        <v>609</v>
      </c>
      <c r="G179" s="8" t="s">
        <v>610</v>
      </c>
      <c r="H179" s="6" t="s">
        <v>39</v>
      </c>
      <c r="I179" s="6" t="s">
        <v>417</v>
      </c>
      <c r="J179" s="6" t="s">
        <v>38</v>
      </c>
      <c r="K179" s="6" t="s">
        <v>345</v>
      </c>
      <c r="L179" s="6"/>
      <c r="M179" s="7">
        <v>45204</v>
      </c>
      <c r="N179" s="6" t="s">
        <v>25</v>
      </c>
      <c r="O179" s="8" t="s">
        <v>611</v>
      </c>
      <c r="P179" s="6" t="str">
        <f>HYPERLINK("https://docs.wto.org/imrd/directdoc.asp?DDFDocuments/t/G/TBTN23/KOR1170.DOCX", "https://docs.wto.org/imrd/directdoc.asp?DDFDocuments/t/G/TBTN23/KOR1170.DOCX")</f>
        <v>https://docs.wto.org/imrd/directdoc.asp?DDFDocuments/t/G/TBTN23/KOR1170.DOCX</v>
      </c>
      <c r="Q179" s="6"/>
      <c r="R179" s="6"/>
    </row>
    <row r="180" spans="1:18" ht="65.099999999999994" customHeight="1">
      <c r="A180" s="6" t="s">
        <v>1023</v>
      </c>
      <c r="B180" s="7">
        <v>45196</v>
      </c>
      <c r="C180" s="8" t="str">
        <f>HYPERLINK("https://epingalert.org/en/Search?viewData= G/SPS/N/BRA/2217"," G/SPS/N/BRA/2217")</f>
        <v xml:space="preserve"> G/SPS/N/BRA/2217</v>
      </c>
      <c r="D180" s="6" t="s">
        <v>193</v>
      </c>
      <c r="E180" s="8" t="s">
        <v>194</v>
      </c>
      <c r="F180" s="8" t="s">
        <v>195</v>
      </c>
      <c r="G180" s="8" t="s">
        <v>196</v>
      </c>
      <c r="H180" s="6" t="s">
        <v>39</v>
      </c>
      <c r="I180" s="6" t="s">
        <v>197</v>
      </c>
      <c r="J180" s="6" t="s">
        <v>66</v>
      </c>
      <c r="K180" s="6" t="s">
        <v>198</v>
      </c>
      <c r="L180" s="6"/>
      <c r="M180" s="7">
        <v>45254</v>
      </c>
      <c r="N180" s="6" t="s">
        <v>25</v>
      </c>
      <c r="O180" s="8" t="s">
        <v>199</v>
      </c>
      <c r="P180" s="6" t="str">
        <f>HYPERLINK("https://docs.wto.org/imrd/directdoc.asp?DDFDocuments/t/G/SPS/NBRA2217.DOCX", "https://docs.wto.org/imrd/directdoc.asp?DDFDocuments/t/G/SPS/NBRA2217.DOCX")</f>
        <v>https://docs.wto.org/imrd/directdoc.asp?DDFDocuments/t/G/SPS/NBRA2217.DOCX</v>
      </c>
      <c r="Q180" s="6"/>
      <c r="R180" s="6"/>
    </row>
    <row r="181" spans="1:18" ht="65.099999999999994" customHeight="1">
      <c r="A181" s="6" t="s">
        <v>1023</v>
      </c>
      <c r="B181" s="7">
        <v>45181</v>
      </c>
      <c r="C181" s="8" t="str">
        <f>HYPERLINK("https://epingalert.org/en/Search?viewData= G/SPS/N/BRA/2216"," G/SPS/N/BRA/2216")</f>
        <v xml:space="preserve"> G/SPS/N/BRA/2216</v>
      </c>
      <c r="D181" s="6" t="s">
        <v>193</v>
      </c>
      <c r="E181" s="8" t="s">
        <v>787</v>
      </c>
      <c r="F181" s="8" t="s">
        <v>788</v>
      </c>
      <c r="G181" s="8" t="s">
        <v>196</v>
      </c>
      <c r="H181" s="6" t="s">
        <v>39</v>
      </c>
      <c r="I181" s="6" t="s">
        <v>197</v>
      </c>
      <c r="J181" s="6" t="s">
        <v>66</v>
      </c>
      <c r="K181" s="6" t="s">
        <v>251</v>
      </c>
      <c r="L181" s="6"/>
      <c r="M181" s="7">
        <v>45239</v>
      </c>
      <c r="N181" s="6" t="s">
        <v>25</v>
      </c>
      <c r="O181" s="8" t="s">
        <v>789</v>
      </c>
      <c r="P181" s="6" t="str">
        <f>HYPERLINK("https://docs.wto.org/imrd/directdoc.asp?DDFDocuments/t/G/SPS/NBRA2216.DOCX", "https://docs.wto.org/imrd/directdoc.asp?DDFDocuments/t/G/SPS/NBRA2216.DOCX")</f>
        <v>https://docs.wto.org/imrd/directdoc.asp?DDFDocuments/t/G/SPS/NBRA2216.DOCX</v>
      </c>
      <c r="Q181" s="6" t="str">
        <f>HYPERLINK("https://docs.wto.org/imrd/directdoc.asp?DDFDocuments/u/G/SPS/NBRA2216.DOCX", "https://docs.wto.org/imrd/directdoc.asp?DDFDocuments/u/G/SPS/NBRA2216.DOCX")</f>
        <v>https://docs.wto.org/imrd/directdoc.asp?DDFDocuments/u/G/SPS/NBRA2216.DOCX</v>
      </c>
      <c r="R181" s="6" t="str">
        <f>HYPERLINK("https://docs.wto.org/imrd/directdoc.asp?DDFDocuments/v/G/SPS/NBRA2216.DOCX", "https://docs.wto.org/imrd/directdoc.asp?DDFDocuments/v/G/SPS/NBRA2216.DOCX")</f>
        <v>https://docs.wto.org/imrd/directdoc.asp?DDFDocuments/v/G/SPS/NBRA2216.DOCX</v>
      </c>
    </row>
    <row r="182" spans="1:18" ht="65.099999999999994" customHeight="1">
      <c r="A182" s="6" t="s">
        <v>1048</v>
      </c>
      <c r="B182" s="7">
        <v>45196</v>
      </c>
      <c r="C182" s="8" t="str">
        <f>HYPERLINK("https://epingalert.org/en/Search?viewData= G/SPS/N/CHE/95"," G/SPS/N/CHE/95")</f>
        <v xml:space="preserve"> G/SPS/N/CHE/95</v>
      </c>
      <c r="D182" s="6" t="s">
        <v>213</v>
      </c>
      <c r="E182" s="8" t="s">
        <v>214</v>
      </c>
      <c r="F182" s="8" t="s">
        <v>215</v>
      </c>
      <c r="G182" s="8" t="s">
        <v>216</v>
      </c>
      <c r="H182" s="6" t="s">
        <v>217</v>
      </c>
      <c r="I182" s="6" t="s">
        <v>218</v>
      </c>
      <c r="J182" s="6" t="s">
        <v>219</v>
      </c>
      <c r="K182" s="6" t="s">
        <v>220</v>
      </c>
      <c r="L182" s="6" t="s">
        <v>39</v>
      </c>
      <c r="M182" s="7">
        <v>45256</v>
      </c>
      <c r="N182" s="6" t="s">
        <v>25</v>
      </c>
      <c r="O182" s="8" t="s">
        <v>221</v>
      </c>
      <c r="P182" s="6" t="str">
        <f>HYPERLINK("https://docs.wto.org/imrd/directdoc.asp?DDFDocuments/t/G/SPS/NCHE95.DOCX", "https://docs.wto.org/imrd/directdoc.asp?DDFDocuments/t/G/SPS/NCHE95.DOCX")</f>
        <v>https://docs.wto.org/imrd/directdoc.asp?DDFDocuments/t/G/SPS/NCHE95.DOCX</v>
      </c>
      <c r="Q182" s="6"/>
      <c r="R182" s="6"/>
    </row>
    <row r="183" spans="1:18" ht="65.099999999999994" customHeight="1">
      <c r="A183" s="6" t="s">
        <v>1070</v>
      </c>
      <c r="B183" s="7">
        <v>45187</v>
      </c>
      <c r="C183" s="8" t="str">
        <f>HYPERLINK("https://epingalert.org/en/Search?viewData= G/TBT/N/USA/2048"," G/TBT/N/USA/2048")</f>
        <v xml:space="preserve"> G/TBT/N/USA/2048</v>
      </c>
      <c r="D183" s="6" t="s">
        <v>152</v>
      </c>
      <c r="E183" s="8" t="s">
        <v>535</v>
      </c>
      <c r="F183" s="8" t="s">
        <v>536</v>
      </c>
      <c r="G183" s="8" t="s">
        <v>261</v>
      </c>
      <c r="H183" s="6" t="s">
        <v>39</v>
      </c>
      <c r="I183" s="6" t="s">
        <v>262</v>
      </c>
      <c r="J183" s="6" t="s">
        <v>94</v>
      </c>
      <c r="K183" s="6" t="s">
        <v>39</v>
      </c>
      <c r="L183" s="6"/>
      <c r="M183" s="7">
        <v>45219</v>
      </c>
      <c r="N183" s="6" t="s">
        <v>25</v>
      </c>
      <c r="O183" s="8" t="s">
        <v>537</v>
      </c>
      <c r="P183" s="6" t="str">
        <f>HYPERLINK("https://docs.wto.org/imrd/directdoc.asp?DDFDocuments/t/G/TBTN23/USA2048.DOCX", "https://docs.wto.org/imrd/directdoc.asp?DDFDocuments/t/G/TBTN23/USA2048.DOCX")</f>
        <v>https://docs.wto.org/imrd/directdoc.asp?DDFDocuments/t/G/TBTN23/USA2048.DOCX</v>
      </c>
      <c r="Q183" s="6"/>
      <c r="R183" s="6"/>
    </row>
    <row r="184" spans="1:18" ht="65.099999999999994" customHeight="1">
      <c r="A184" s="6" t="s">
        <v>1083</v>
      </c>
      <c r="B184" s="7">
        <v>45183</v>
      </c>
      <c r="C184" s="8" t="str">
        <f>HYPERLINK("https://epingalert.org/en/Search?viewData= G/TBT/N/EU/1007"," G/TBT/N/EU/1007")</f>
        <v xml:space="preserve"> G/TBT/N/EU/1007</v>
      </c>
      <c r="D184" s="6" t="s">
        <v>137</v>
      </c>
      <c r="E184" s="8" t="s">
        <v>627</v>
      </c>
      <c r="F184" s="8" t="s">
        <v>628</v>
      </c>
      <c r="G184" s="8" t="s">
        <v>629</v>
      </c>
      <c r="H184" s="6" t="s">
        <v>39</v>
      </c>
      <c r="I184" s="6" t="s">
        <v>93</v>
      </c>
      <c r="J184" s="6" t="s">
        <v>94</v>
      </c>
      <c r="K184" s="6" t="s">
        <v>39</v>
      </c>
      <c r="L184" s="6"/>
      <c r="M184" s="7">
        <v>45243</v>
      </c>
      <c r="N184" s="6" t="s">
        <v>25</v>
      </c>
      <c r="O184" s="8" t="s">
        <v>630</v>
      </c>
      <c r="P184" s="6" t="str">
        <f>HYPERLINK("https://docs.wto.org/imrd/directdoc.asp?DDFDocuments/t/G/TBTN23/EU1007.DOCX", "https://docs.wto.org/imrd/directdoc.asp?DDFDocuments/t/G/TBTN23/EU1007.DOCX")</f>
        <v>https://docs.wto.org/imrd/directdoc.asp?DDFDocuments/t/G/TBTN23/EU1007.DOCX</v>
      </c>
      <c r="Q184" s="6"/>
      <c r="R184" s="6"/>
    </row>
    <row r="185" spans="1:18" ht="65.099999999999994" customHeight="1">
      <c r="A185" s="6" t="s">
        <v>1065</v>
      </c>
      <c r="B185" s="7">
        <v>45187</v>
      </c>
      <c r="C185" s="8" t="str">
        <f>HYPERLINK("https://epingalert.org/en/Search?viewData= G/TBT/N/USA/2047"," G/TBT/N/USA/2047")</f>
        <v xml:space="preserve"> G/TBT/N/USA/2047</v>
      </c>
      <c r="D185" s="6" t="s">
        <v>152</v>
      </c>
      <c r="E185" s="8" t="s">
        <v>515</v>
      </c>
      <c r="F185" s="8" t="s">
        <v>516</v>
      </c>
      <c r="G185" s="8" t="s">
        <v>517</v>
      </c>
      <c r="H185" s="6" t="s">
        <v>39</v>
      </c>
      <c r="I185" s="6" t="s">
        <v>518</v>
      </c>
      <c r="J185" s="6" t="s">
        <v>519</v>
      </c>
      <c r="K185" s="6" t="s">
        <v>167</v>
      </c>
      <c r="L185" s="6"/>
      <c r="M185" s="7">
        <v>45209</v>
      </c>
      <c r="N185" s="6" t="s">
        <v>25</v>
      </c>
      <c r="O185" s="8" t="s">
        <v>520</v>
      </c>
      <c r="P185" s="6" t="str">
        <f>HYPERLINK("https://docs.wto.org/imrd/directdoc.asp?DDFDocuments/t/G/TBTN23/USA2047.DOCX", "https://docs.wto.org/imrd/directdoc.asp?DDFDocuments/t/G/TBTN23/USA2047.DOCX")</f>
        <v>https://docs.wto.org/imrd/directdoc.asp?DDFDocuments/t/G/TBTN23/USA2047.DOCX</v>
      </c>
      <c r="Q185" s="6"/>
      <c r="R185" s="6"/>
    </row>
    <row r="186" spans="1:18" ht="65.099999999999994" customHeight="1">
      <c r="A186" s="6" t="s">
        <v>1026</v>
      </c>
      <c r="B186" s="7">
        <v>45196</v>
      </c>
      <c r="C186" s="8" t="str">
        <f>HYPERLINK("https://epingalert.org/en/Search?viewData= G/TBT/N/IND/318"," G/TBT/N/IND/318")</f>
        <v xml:space="preserve"> G/TBT/N/IND/318</v>
      </c>
      <c r="D186" s="6" t="s">
        <v>181</v>
      </c>
      <c r="E186" s="8" t="s">
        <v>182</v>
      </c>
      <c r="F186" s="8" t="s">
        <v>183</v>
      </c>
      <c r="G186" s="8" t="s">
        <v>184</v>
      </c>
      <c r="H186" s="6" t="s">
        <v>39</v>
      </c>
      <c r="I186" s="6" t="s">
        <v>185</v>
      </c>
      <c r="J186" s="6" t="s">
        <v>186</v>
      </c>
      <c r="K186" s="6" t="s">
        <v>39</v>
      </c>
      <c r="L186" s="6"/>
      <c r="M186" s="7">
        <v>45256</v>
      </c>
      <c r="N186" s="6" t="s">
        <v>25</v>
      </c>
      <c r="O186" s="8" t="s">
        <v>187</v>
      </c>
      <c r="P186" s="6" t="str">
        <f>HYPERLINK("https://docs.wto.org/imrd/directdoc.asp?DDFDocuments/t/G/TBTN23/IND318.DOCX", "https://docs.wto.org/imrd/directdoc.asp?DDFDocuments/t/G/TBTN23/IND318.DOCX")</f>
        <v>https://docs.wto.org/imrd/directdoc.asp?DDFDocuments/t/G/TBTN23/IND318.DOCX</v>
      </c>
      <c r="Q186" s="6"/>
      <c r="R186" s="6"/>
    </row>
    <row r="187" spans="1:18" ht="65.099999999999994" customHeight="1">
      <c r="A187" s="6" t="s">
        <v>1143</v>
      </c>
      <c r="B187" s="7">
        <v>45174</v>
      </c>
      <c r="C187" s="8" t="str">
        <f>HYPERLINK("https://epingalert.org/en/Search?viewData= G/TBT/N/VNM/271"," G/TBT/N/VNM/271")</f>
        <v xml:space="preserve"> G/TBT/N/VNM/271</v>
      </c>
      <c r="D187" s="6" t="s">
        <v>474</v>
      </c>
      <c r="E187" s="8" t="s">
        <v>958</v>
      </c>
      <c r="F187" s="8" t="s">
        <v>959</v>
      </c>
      <c r="G187" s="8" t="s">
        <v>960</v>
      </c>
      <c r="H187" s="6" t="s">
        <v>39</v>
      </c>
      <c r="I187" s="6" t="s">
        <v>45</v>
      </c>
      <c r="J187" s="6" t="s">
        <v>961</v>
      </c>
      <c r="K187" s="6" t="s">
        <v>39</v>
      </c>
      <c r="L187" s="6"/>
      <c r="M187" s="7">
        <v>45197</v>
      </c>
      <c r="N187" s="6" t="s">
        <v>25</v>
      </c>
      <c r="O187" s="8" t="s">
        <v>962</v>
      </c>
      <c r="P187" s="6" t="str">
        <f>HYPERLINK("https://docs.wto.org/imrd/directdoc.asp?DDFDocuments/t/G/TBTN23/VNM271.DOCX", "https://docs.wto.org/imrd/directdoc.asp?DDFDocuments/t/G/TBTN23/VNM271.DOCX")</f>
        <v>https://docs.wto.org/imrd/directdoc.asp?DDFDocuments/t/G/TBTN23/VNM271.DOCX</v>
      </c>
      <c r="Q187" s="6"/>
      <c r="R187" s="6"/>
    </row>
    <row r="188" spans="1:18" ht="65.099999999999994" customHeight="1">
      <c r="A188" s="6" t="s">
        <v>1107</v>
      </c>
      <c r="B188" s="7">
        <v>45182</v>
      </c>
      <c r="C188" s="8" t="str">
        <f>HYPERLINK("https://epingalert.org/en/Search?viewData= G/TBT/N/IND/302"," G/TBT/N/IND/302")</f>
        <v xml:space="preserve"> G/TBT/N/IND/302</v>
      </c>
      <c r="D188" s="6" t="s">
        <v>181</v>
      </c>
      <c r="E188" s="8" t="s">
        <v>746</v>
      </c>
      <c r="F188" s="8" t="s">
        <v>747</v>
      </c>
      <c r="G188" s="8" t="s">
        <v>748</v>
      </c>
      <c r="H188" s="6" t="s">
        <v>749</v>
      </c>
      <c r="I188" s="6" t="s">
        <v>701</v>
      </c>
      <c r="J188" s="6" t="s">
        <v>652</v>
      </c>
      <c r="K188" s="6" t="s">
        <v>39</v>
      </c>
      <c r="L188" s="6"/>
      <c r="M188" s="7">
        <v>45242</v>
      </c>
      <c r="N188" s="6" t="s">
        <v>25</v>
      </c>
      <c r="O188" s="8" t="s">
        <v>750</v>
      </c>
      <c r="P188" s="6" t="str">
        <f>HYPERLINK("https://docs.wto.org/imrd/directdoc.asp?DDFDocuments/t/G/TBTN23/IND302.DOCX", "https://docs.wto.org/imrd/directdoc.asp?DDFDocuments/t/G/TBTN23/IND302.DOCX")</f>
        <v>https://docs.wto.org/imrd/directdoc.asp?DDFDocuments/t/G/TBTN23/IND302.DOCX</v>
      </c>
      <c r="Q188" s="6"/>
      <c r="R188" s="6"/>
    </row>
    <row r="189" spans="1:18" ht="65.099999999999994" customHeight="1">
      <c r="A189" s="6" t="s">
        <v>1144</v>
      </c>
      <c r="B189" s="7">
        <v>45180</v>
      </c>
      <c r="C189" s="8" t="str">
        <f>HYPERLINK("https://epingalert.org/en/Search?viewData= G/TBT/N/BDI/397, G/TBT/N/KEN/1492, G/TBT/N/RWA/921, G/TBT/N/TZA/1025, G/TBT/N/UGA/1832"," G/TBT/N/BDI/397, G/TBT/N/KEN/1492, G/TBT/N/RWA/921, G/TBT/N/TZA/1025, G/TBT/N/UGA/1832")</f>
        <v xml:space="preserve"> G/TBT/N/BDI/397, G/TBT/N/KEN/1492, G/TBT/N/RWA/921, G/TBT/N/TZA/1025, G/TBT/N/UGA/1832</v>
      </c>
      <c r="D189" s="6" t="s">
        <v>27</v>
      </c>
      <c r="E189" s="8" t="s">
        <v>848</v>
      </c>
      <c r="F189" s="8" t="s">
        <v>849</v>
      </c>
      <c r="G189" s="8" t="s">
        <v>850</v>
      </c>
      <c r="H189" s="6" t="s">
        <v>39</v>
      </c>
      <c r="I189" s="6" t="s">
        <v>851</v>
      </c>
      <c r="J189" s="6" t="s">
        <v>852</v>
      </c>
      <c r="K189" s="6" t="s">
        <v>39</v>
      </c>
      <c r="L189" s="6"/>
      <c r="M189" s="7">
        <v>45240</v>
      </c>
      <c r="N189" s="6" t="s">
        <v>25</v>
      </c>
      <c r="O189" s="8" t="s">
        <v>853</v>
      </c>
      <c r="P189" s="6" t="str">
        <f>HYPERLINK("https://docs.wto.org/imrd/directdoc.asp?DDFDocuments/t/G/TBTN23/BDI397.DOCX", "https://docs.wto.org/imrd/directdoc.asp?DDFDocuments/t/G/TBTN23/BDI397.DOCX")</f>
        <v>https://docs.wto.org/imrd/directdoc.asp?DDFDocuments/t/G/TBTN23/BDI397.DOCX</v>
      </c>
      <c r="Q189" s="6"/>
      <c r="R189" s="6"/>
    </row>
    <row r="190" spans="1:18" ht="65.099999999999994" customHeight="1">
      <c r="A190" s="6" t="s">
        <v>1144</v>
      </c>
      <c r="B190" s="7">
        <v>45180</v>
      </c>
      <c r="C190" s="8" t="str">
        <f>HYPERLINK("https://epingalert.org/en/Search?viewData= G/TBT/N/BDI/397, G/TBT/N/KEN/1492, G/TBT/N/RWA/921, G/TBT/N/TZA/1025, G/TBT/N/UGA/1832"," G/TBT/N/BDI/397, G/TBT/N/KEN/1492, G/TBT/N/RWA/921, G/TBT/N/TZA/1025, G/TBT/N/UGA/1832")</f>
        <v xml:space="preserve"> G/TBT/N/BDI/397, G/TBT/N/KEN/1492, G/TBT/N/RWA/921, G/TBT/N/TZA/1025, G/TBT/N/UGA/1832</v>
      </c>
      <c r="D190" s="6" t="s">
        <v>69</v>
      </c>
      <c r="E190" s="8" t="s">
        <v>848</v>
      </c>
      <c r="F190" s="8" t="s">
        <v>849</v>
      </c>
      <c r="G190" s="8" t="s">
        <v>850</v>
      </c>
      <c r="H190" s="6" t="s">
        <v>39</v>
      </c>
      <c r="I190" s="6" t="s">
        <v>851</v>
      </c>
      <c r="J190" s="6" t="s">
        <v>852</v>
      </c>
      <c r="K190" s="6" t="s">
        <v>39</v>
      </c>
      <c r="L190" s="6"/>
      <c r="M190" s="7">
        <v>45240</v>
      </c>
      <c r="N190" s="6" t="s">
        <v>25</v>
      </c>
      <c r="O190" s="8" t="s">
        <v>853</v>
      </c>
      <c r="P190" s="6" t="str">
        <f>HYPERLINK("https://docs.wto.org/imrd/directdoc.asp?DDFDocuments/t/G/TBTN23/BDI397.DOCX", "https://docs.wto.org/imrd/directdoc.asp?DDFDocuments/t/G/TBTN23/BDI397.DOCX")</f>
        <v>https://docs.wto.org/imrd/directdoc.asp?DDFDocuments/t/G/TBTN23/BDI397.DOCX</v>
      </c>
      <c r="Q190" s="6"/>
      <c r="R190" s="6"/>
    </row>
    <row r="191" spans="1:18" ht="65.099999999999994" customHeight="1">
      <c r="A191" s="6" t="s">
        <v>1144</v>
      </c>
      <c r="B191" s="7">
        <v>45180</v>
      </c>
      <c r="C191" s="8" t="str">
        <f>HYPERLINK("https://epingalert.org/en/Search?viewData= G/TBT/N/BDI/397, G/TBT/N/KEN/1492, G/TBT/N/RWA/921, G/TBT/N/TZA/1025, G/TBT/N/UGA/1832"," G/TBT/N/BDI/397, G/TBT/N/KEN/1492, G/TBT/N/RWA/921, G/TBT/N/TZA/1025, G/TBT/N/UGA/1832")</f>
        <v xml:space="preserve"> G/TBT/N/BDI/397, G/TBT/N/KEN/1492, G/TBT/N/RWA/921, G/TBT/N/TZA/1025, G/TBT/N/UGA/1832</v>
      </c>
      <c r="D191" s="6" t="s">
        <v>89</v>
      </c>
      <c r="E191" s="8" t="s">
        <v>848</v>
      </c>
      <c r="F191" s="8" t="s">
        <v>849</v>
      </c>
      <c r="G191" s="8" t="s">
        <v>850</v>
      </c>
      <c r="H191" s="6" t="s">
        <v>39</v>
      </c>
      <c r="I191" s="6" t="s">
        <v>851</v>
      </c>
      <c r="J191" s="6" t="s">
        <v>852</v>
      </c>
      <c r="K191" s="6" t="s">
        <v>39</v>
      </c>
      <c r="L191" s="6"/>
      <c r="M191" s="7">
        <v>45240</v>
      </c>
      <c r="N191" s="6" t="s">
        <v>25</v>
      </c>
      <c r="O191" s="8" t="s">
        <v>853</v>
      </c>
      <c r="P191" s="6" t="str">
        <f>HYPERLINK("https://docs.wto.org/imrd/directdoc.asp?DDFDocuments/t/G/TBTN23/BDI397.DOCX", "https://docs.wto.org/imrd/directdoc.asp?DDFDocuments/t/G/TBTN23/BDI397.DOCX")</f>
        <v>https://docs.wto.org/imrd/directdoc.asp?DDFDocuments/t/G/TBTN23/BDI397.DOCX</v>
      </c>
      <c r="Q191" s="6"/>
      <c r="R191" s="6"/>
    </row>
    <row r="192" spans="1:18" ht="65.099999999999994" customHeight="1">
      <c r="A192" s="6" t="s">
        <v>1086</v>
      </c>
      <c r="B192" s="7">
        <v>45182</v>
      </c>
      <c r="C192" s="8" t="str">
        <f>HYPERLINK("https://epingalert.org/en/Search?viewData= G/TBT/N/IND/298"," G/TBT/N/IND/298")</f>
        <v xml:space="preserve"> G/TBT/N/IND/298</v>
      </c>
      <c r="D192" s="6" t="s">
        <v>181</v>
      </c>
      <c r="E192" s="8" t="s">
        <v>654</v>
      </c>
      <c r="F192" s="8" t="s">
        <v>655</v>
      </c>
      <c r="G192" s="8" t="s">
        <v>656</v>
      </c>
      <c r="H192" s="6" t="s">
        <v>657</v>
      </c>
      <c r="I192" s="6" t="s">
        <v>658</v>
      </c>
      <c r="J192" s="6" t="s">
        <v>652</v>
      </c>
      <c r="K192" s="6" t="s">
        <v>39</v>
      </c>
      <c r="L192" s="6"/>
      <c r="M192" s="7">
        <v>45242</v>
      </c>
      <c r="N192" s="6" t="s">
        <v>25</v>
      </c>
      <c r="O192" s="8" t="s">
        <v>659</v>
      </c>
      <c r="P192" s="6" t="str">
        <f>HYPERLINK("https://docs.wto.org/imrd/directdoc.asp?DDFDocuments/t/G/TBTN23/IND298.DOCX", "https://docs.wto.org/imrd/directdoc.asp?DDFDocuments/t/G/TBTN23/IND298.DOCX")</f>
        <v>https://docs.wto.org/imrd/directdoc.asp?DDFDocuments/t/G/TBTN23/IND298.DOCX</v>
      </c>
      <c r="Q192" s="6"/>
      <c r="R192" s="6"/>
    </row>
    <row r="193" spans="1:18" ht="65.099999999999994" customHeight="1">
      <c r="A193" s="6" t="s">
        <v>1075</v>
      </c>
      <c r="B193" s="7">
        <v>45184</v>
      </c>
      <c r="C193" s="8" t="str">
        <f>HYPERLINK("https://epingalert.org/en/Search?viewData= G/SPS/N/BDI/71, G/SPS/N/KEN/229, G/SPS/N/RWA/64, G/SPS/N/TZA/301, G/SPS/N/UGA/277"," G/SPS/N/BDI/71, G/SPS/N/KEN/229, G/SPS/N/RWA/64, G/SPS/N/TZA/301, G/SPS/N/UGA/277")</f>
        <v xml:space="preserve"> G/SPS/N/BDI/71, G/SPS/N/KEN/229, G/SPS/N/RWA/64, G/SPS/N/TZA/301, G/SPS/N/UGA/277</v>
      </c>
      <c r="D193" s="6" t="s">
        <v>69</v>
      </c>
      <c r="E193" s="8" t="s">
        <v>557</v>
      </c>
      <c r="F193" s="8" t="s">
        <v>558</v>
      </c>
      <c r="G193" s="8" t="s">
        <v>559</v>
      </c>
      <c r="H193" s="6" t="s">
        <v>560</v>
      </c>
      <c r="I193" s="6" t="s">
        <v>479</v>
      </c>
      <c r="J193" s="6" t="s">
        <v>66</v>
      </c>
      <c r="K193" s="6" t="s">
        <v>67</v>
      </c>
      <c r="L193" s="6" t="s">
        <v>39</v>
      </c>
      <c r="M193" s="7">
        <v>45244</v>
      </c>
      <c r="N193" s="6" t="s">
        <v>25</v>
      </c>
      <c r="O193" s="8" t="s">
        <v>563</v>
      </c>
      <c r="P193" s="6" t="str">
        <f>HYPERLINK("https://docs.wto.org/imrd/directdoc.asp?DDFDocuments/t/G/SPS/NBDI71.DOCX", "https://docs.wto.org/imrd/directdoc.asp?DDFDocuments/t/G/SPS/NBDI71.DOCX")</f>
        <v>https://docs.wto.org/imrd/directdoc.asp?DDFDocuments/t/G/SPS/NBDI71.DOCX</v>
      </c>
      <c r="Q193" s="6" t="str">
        <f>HYPERLINK("https://docs.wto.org/imrd/directdoc.asp?DDFDocuments/u/G/SPS/NBDI71.DOCX", "https://docs.wto.org/imrd/directdoc.asp?DDFDocuments/u/G/SPS/NBDI71.DOCX")</f>
        <v>https://docs.wto.org/imrd/directdoc.asp?DDFDocuments/u/G/SPS/NBDI71.DOCX</v>
      </c>
      <c r="R193" s="6" t="str">
        <f>HYPERLINK("https://docs.wto.org/imrd/directdoc.asp?DDFDocuments/v/G/SPS/NBDI71.DOCX", "https://docs.wto.org/imrd/directdoc.asp?DDFDocuments/v/G/SPS/NBDI71.DOCX")</f>
        <v>https://docs.wto.org/imrd/directdoc.asp?DDFDocuments/v/G/SPS/NBDI71.DOCX</v>
      </c>
    </row>
    <row r="194" spans="1:18" ht="65.099999999999994" customHeight="1">
      <c r="A194" s="6" t="s">
        <v>1075</v>
      </c>
      <c r="B194" s="7">
        <v>45184</v>
      </c>
      <c r="C194" s="8" t="str">
        <f>HYPERLINK("https://epingalert.org/en/Search?viewData= G/SPS/N/BDI/71, G/SPS/N/KEN/229, G/SPS/N/RWA/64, G/SPS/N/TZA/301, G/SPS/N/UGA/277"," G/SPS/N/BDI/71, G/SPS/N/KEN/229, G/SPS/N/RWA/64, G/SPS/N/TZA/301, G/SPS/N/UGA/277")</f>
        <v xml:space="preserve"> G/SPS/N/BDI/71, G/SPS/N/KEN/229, G/SPS/N/RWA/64, G/SPS/N/TZA/301, G/SPS/N/UGA/277</v>
      </c>
      <c r="D194" s="6" t="s">
        <v>17</v>
      </c>
      <c r="E194" s="8" t="s">
        <v>557</v>
      </c>
      <c r="F194" s="8" t="s">
        <v>558</v>
      </c>
      <c r="G194" s="8" t="s">
        <v>559</v>
      </c>
      <c r="H194" s="6" t="s">
        <v>560</v>
      </c>
      <c r="I194" s="6" t="s">
        <v>479</v>
      </c>
      <c r="J194" s="6" t="s">
        <v>66</v>
      </c>
      <c r="K194" s="6" t="s">
        <v>246</v>
      </c>
      <c r="L194" s="6" t="s">
        <v>39</v>
      </c>
      <c r="M194" s="7">
        <v>45244</v>
      </c>
      <c r="N194" s="6" t="s">
        <v>25</v>
      </c>
      <c r="O194" s="8" t="s">
        <v>563</v>
      </c>
      <c r="P194" s="6" t="str">
        <f>HYPERLINK("https://docs.wto.org/imrd/directdoc.asp?DDFDocuments/t/G/SPS/NBDI71.DOCX", "https://docs.wto.org/imrd/directdoc.asp?DDFDocuments/t/G/SPS/NBDI71.DOCX")</f>
        <v>https://docs.wto.org/imrd/directdoc.asp?DDFDocuments/t/G/SPS/NBDI71.DOCX</v>
      </c>
      <c r="Q194" s="6" t="str">
        <f>HYPERLINK("https://docs.wto.org/imrd/directdoc.asp?DDFDocuments/u/G/SPS/NBDI71.DOCX", "https://docs.wto.org/imrd/directdoc.asp?DDFDocuments/u/G/SPS/NBDI71.DOCX")</f>
        <v>https://docs.wto.org/imrd/directdoc.asp?DDFDocuments/u/G/SPS/NBDI71.DOCX</v>
      </c>
      <c r="R194" s="6" t="str">
        <f>HYPERLINK("https://docs.wto.org/imrd/directdoc.asp?DDFDocuments/v/G/SPS/NBDI71.DOCX", "https://docs.wto.org/imrd/directdoc.asp?DDFDocuments/v/G/SPS/NBDI71.DOCX")</f>
        <v>https://docs.wto.org/imrd/directdoc.asp?DDFDocuments/v/G/SPS/NBDI71.DOCX</v>
      </c>
    </row>
    <row r="195" spans="1:18" ht="65.099999999999994" customHeight="1">
      <c r="A195" s="6" t="s">
        <v>1075</v>
      </c>
      <c r="B195" s="7">
        <v>45184</v>
      </c>
      <c r="C195" s="8" t="str">
        <f>HYPERLINK("https://epingalert.org/en/Search?viewData= G/TBT/N/BDI/406, G/TBT/N/KEN/1501, G/TBT/N/RWA/930, G/TBT/N/TZA/1034, G/TBT/N/UGA/1841"," G/TBT/N/BDI/406, G/TBT/N/KEN/1501, G/TBT/N/RWA/930, G/TBT/N/TZA/1034, G/TBT/N/UGA/1841")</f>
        <v xml:space="preserve"> G/TBT/N/BDI/406, G/TBT/N/KEN/1501, G/TBT/N/RWA/930, G/TBT/N/TZA/1034, G/TBT/N/UGA/1841</v>
      </c>
      <c r="D195" s="6" t="s">
        <v>69</v>
      </c>
      <c r="E195" s="8" t="s">
        <v>557</v>
      </c>
      <c r="F195" s="8" t="s">
        <v>558</v>
      </c>
      <c r="G195" s="8" t="s">
        <v>559</v>
      </c>
      <c r="H195" s="6" t="s">
        <v>560</v>
      </c>
      <c r="I195" s="6" t="s">
        <v>479</v>
      </c>
      <c r="J195" s="6" t="s">
        <v>572</v>
      </c>
      <c r="K195" s="6" t="s">
        <v>24</v>
      </c>
      <c r="L195" s="6"/>
      <c r="M195" s="7">
        <v>45244</v>
      </c>
      <c r="N195" s="6" t="s">
        <v>25</v>
      </c>
      <c r="O195" s="8" t="s">
        <v>562</v>
      </c>
      <c r="P195" s="6" t="str">
        <f>HYPERLINK("https://docs.wto.org/imrd/directdoc.asp?DDFDocuments/t/G/TBTN23/BDI406.DOCX", "https://docs.wto.org/imrd/directdoc.asp?DDFDocuments/t/G/TBTN23/BDI406.DOCX")</f>
        <v>https://docs.wto.org/imrd/directdoc.asp?DDFDocuments/t/G/TBTN23/BDI406.DOCX</v>
      </c>
      <c r="Q195" s="6"/>
      <c r="R195" s="6"/>
    </row>
    <row r="196" spans="1:18" ht="65.099999999999994" customHeight="1">
      <c r="A196" s="6" t="s">
        <v>1075</v>
      </c>
      <c r="B196" s="7">
        <v>45184</v>
      </c>
      <c r="C196" s="8" t="str">
        <f>HYPERLINK("https://epingalert.org/en/Search?viewData= G/TBT/N/BDI/406, G/TBT/N/KEN/1501, G/TBT/N/RWA/930, G/TBT/N/TZA/1034, G/TBT/N/UGA/1841"," G/TBT/N/BDI/406, G/TBT/N/KEN/1501, G/TBT/N/RWA/930, G/TBT/N/TZA/1034, G/TBT/N/UGA/1841")</f>
        <v xml:space="preserve"> G/TBT/N/BDI/406, G/TBT/N/KEN/1501, G/TBT/N/RWA/930, G/TBT/N/TZA/1034, G/TBT/N/UGA/1841</v>
      </c>
      <c r="D196" s="6" t="s">
        <v>27</v>
      </c>
      <c r="E196" s="8" t="s">
        <v>557</v>
      </c>
      <c r="F196" s="8" t="s">
        <v>558</v>
      </c>
      <c r="G196" s="8" t="s">
        <v>559</v>
      </c>
      <c r="H196" s="6" t="s">
        <v>560</v>
      </c>
      <c r="I196" s="6" t="s">
        <v>479</v>
      </c>
      <c r="J196" s="6" t="s">
        <v>561</v>
      </c>
      <c r="K196" s="6" t="s">
        <v>24</v>
      </c>
      <c r="L196" s="6"/>
      <c r="M196" s="7">
        <v>45244</v>
      </c>
      <c r="N196" s="6" t="s">
        <v>25</v>
      </c>
      <c r="O196" s="8" t="s">
        <v>562</v>
      </c>
      <c r="P196" s="6" t="str">
        <f>HYPERLINK("https://docs.wto.org/imrd/directdoc.asp?DDFDocuments/t/G/TBTN23/BDI406.DOCX", "https://docs.wto.org/imrd/directdoc.asp?DDFDocuments/t/G/TBTN23/BDI406.DOCX")</f>
        <v>https://docs.wto.org/imrd/directdoc.asp?DDFDocuments/t/G/TBTN23/BDI406.DOCX</v>
      </c>
      <c r="Q196" s="6"/>
      <c r="R196" s="6"/>
    </row>
    <row r="197" spans="1:18" ht="65.099999999999994" customHeight="1">
      <c r="A197" s="6" t="s">
        <v>1075</v>
      </c>
      <c r="B197" s="7">
        <v>45184</v>
      </c>
      <c r="C197" s="8" t="str">
        <f>HYPERLINK("https://epingalert.org/en/Search?viewData= G/SPS/N/BDI/71, G/SPS/N/KEN/229, G/SPS/N/RWA/64, G/SPS/N/TZA/301, G/SPS/N/UGA/277"," G/SPS/N/BDI/71, G/SPS/N/KEN/229, G/SPS/N/RWA/64, G/SPS/N/TZA/301, G/SPS/N/UGA/277")</f>
        <v xml:space="preserve"> G/SPS/N/BDI/71, G/SPS/N/KEN/229, G/SPS/N/RWA/64, G/SPS/N/TZA/301, G/SPS/N/UGA/277</v>
      </c>
      <c r="D197" s="6" t="s">
        <v>27</v>
      </c>
      <c r="E197" s="8" t="s">
        <v>557</v>
      </c>
      <c r="F197" s="8" t="s">
        <v>558</v>
      </c>
      <c r="G197" s="8" t="s">
        <v>559</v>
      </c>
      <c r="H197" s="6" t="s">
        <v>560</v>
      </c>
      <c r="I197" s="6" t="s">
        <v>479</v>
      </c>
      <c r="J197" s="6" t="s">
        <v>66</v>
      </c>
      <c r="K197" s="6" t="s">
        <v>246</v>
      </c>
      <c r="L197" s="6" t="s">
        <v>39</v>
      </c>
      <c r="M197" s="7">
        <v>45244</v>
      </c>
      <c r="N197" s="6" t="s">
        <v>25</v>
      </c>
      <c r="O197" s="8" t="s">
        <v>563</v>
      </c>
      <c r="P197" s="6" t="str">
        <f>HYPERLINK("https://docs.wto.org/imrd/directdoc.asp?DDFDocuments/t/G/SPS/NBDI71.DOCX", "https://docs.wto.org/imrd/directdoc.asp?DDFDocuments/t/G/SPS/NBDI71.DOCX")</f>
        <v>https://docs.wto.org/imrd/directdoc.asp?DDFDocuments/t/G/SPS/NBDI71.DOCX</v>
      </c>
      <c r="Q197" s="6" t="str">
        <f>HYPERLINK("https://docs.wto.org/imrd/directdoc.asp?DDFDocuments/u/G/SPS/NBDI71.DOCX", "https://docs.wto.org/imrd/directdoc.asp?DDFDocuments/u/G/SPS/NBDI71.DOCX")</f>
        <v>https://docs.wto.org/imrd/directdoc.asp?DDFDocuments/u/G/SPS/NBDI71.DOCX</v>
      </c>
      <c r="R197" s="6" t="str">
        <f>HYPERLINK("https://docs.wto.org/imrd/directdoc.asp?DDFDocuments/v/G/SPS/NBDI71.DOCX", "https://docs.wto.org/imrd/directdoc.asp?DDFDocuments/v/G/SPS/NBDI71.DOCX")</f>
        <v>https://docs.wto.org/imrd/directdoc.asp?DDFDocuments/v/G/SPS/NBDI71.DOCX</v>
      </c>
    </row>
    <row r="198" spans="1:18" ht="65.099999999999994" customHeight="1">
      <c r="A198" s="6" t="s">
        <v>1059</v>
      </c>
      <c r="B198" s="7">
        <v>45188</v>
      </c>
      <c r="C198" s="8" t="str">
        <f>HYPERLINK("https://epingalert.org/en/Search?viewData= G/SPS/N/CAN/1530"," G/SPS/N/CAN/1530")</f>
        <v xml:space="preserve"> G/SPS/N/CAN/1530</v>
      </c>
      <c r="D198" s="6" t="s">
        <v>227</v>
      </c>
      <c r="E198" s="8" t="s">
        <v>461</v>
      </c>
      <c r="F198" s="8" t="s">
        <v>462</v>
      </c>
      <c r="G198" s="8" t="s">
        <v>463</v>
      </c>
      <c r="H198" s="6" t="s">
        <v>39</v>
      </c>
      <c r="I198" s="6" t="s">
        <v>464</v>
      </c>
      <c r="J198" s="6" t="s">
        <v>66</v>
      </c>
      <c r="K198" s="6" t="s">
        <v>465</v>
      </c>
      <c r="L198" s="6" t="s">
        <v>39</v>
      </c>
      <c r="M198" s="7">
        <v>45258</v>
      </c>
      <c r="N198" s="6" t="s">
        <v>25</v>
      </c>
      <c r="O198" s="6"/>
      <c r="P198" s="6" t="str">
        <f>HYPERLINK("https://docs.wto.org/imrd/directdoc.asp?DDFDocuments/t/G/SPS/NCAN1530.DOCX", "https://docs.wto.org/imrd/directdoc.asp?DDFDocuments/t/G/SPS/NCAN1530.DOCX")</f>
        <v>https://docs.wto.org/imrd/directdoc.asp?DDFDocuments/t/G/SPS/NCAN1530.DOCX</v>
      </c>
      <c r="Q198" s="6" t="str">
        <f>HYPERLINK("https://docs.wto.org/imrd/directdoc.asp?DDFDocuments/u/G/SPS/NCAN1530.DOCX", "https://docs.wto.org/imrd/directdoc.asp?DDFDocuments/u/G/SPS/NCAN1530.DOCX")</f>
        <v>https://docs.wto.org/imrd/directdoc.asp?DDFDocuments/u/G/SPS/NCAN1530.DOCX</v>
      </c>
      <c r="R198" s="6" t="str">
        <f>HYPERLINK("https://docs.wto.org/imrd/directdoc.asp?DDFDocuments/v/G/SPS/NCAN1530.DOCX", "https://docs.wto.org/imrd/directdoc.asp?DDFDocuments/v/G/SPS/NCAN1530.DOCX")</f>
        <v>https://docs.wto.org/imrd/directdoc.asp?DDFDocuments/v/G/SPS/NCAN1530.DOCX</v>
      </c>
    </row>
    <row r="199" spans="1:18" ht="65.099999999999994" customHeight="1">
      <c r="A199" s="6" t="s">
        <v>1063</v>
      </c>
      <c r="B199" s="7">
        <v>45188</v>
      </c>
      <c r="C199" s="8" t="str">
        <f>HYPERLINK("https://epingalert.org/en/Search?viewData= G/SPS/N/CAN/1529"," G/SPS/N/CAN/1529")</f>
        <v xml:space="preserve"> G/SPS/N/CAN/1529</v>
      </c>
      <c r="D199" s="6" t="s">
        <v>227</v>
      </c>
      <c r="E199" s="8" t="s">
        <v>481</v>
      </c>
      <c r="F199" s="8" t="s">
        <v>482</v>
      </c>
      <c r="G199" s="8" t="s">
        <v>483</v>
      </c>
      <c r="H199" s="6" t="s">
        <v>39</v>
      </c>
      <c r="I199" s="6" t="s">
        <v>464</v>
      </c>
      <c r="J199" s="6" t="s">
        <v>66</v>
      </c>
      <c r="K199" s="6" t="s">
        <v>273</v>
      </c>
      <c r="L199" s="6" t="s">
        <v>39</v>
      </c>
      <c r="M199" s="7">
        <v>45258</v>
      </c>
      <c r="N199" s="6" t="s">
        <v>25</v>
      </c>
      <c r="O199" s="6"/>
      <c r="P199" s="6" t="str">
        <f>HYPERLINK("https://docs.wto.org/imrd/directdoc.asp?DDFDocuments/t/G/SPS/NCAN1529.DOCX", "https://docs.wto.org/imrd/directdoc.asp?DDFDocuments/t/G/SPS/NCAN1529.DOCX")</f>
        <v>https://docs.wto.org/imrd/directdoc.asp?DDFDocuments/t/G/SPS/NCAN1529.DOCX</v>
      </c>
      <c r="Q199" s="6" t="str">
        <f>HYPERLINK("https://docs.wto.org/imrd/directdoc.asp?DDFDocuments/u/G/SPS/NCAN1529.DOCX", "https://docs.wto.org/imrd/directdoc.asp?DDFDocuments/u/G/SPS/NCAN1529.DOCX")</f>
        <v>https://docs.wto.org/imrd/directdoc.asp?DDFDocuments/u/G/SPS/NCAN1529.DOCX</v>
      </c>
      <c r="R199" s="6" t="str">
        <f>HYPERLINK("https://docs.wto.org/imrd/directdoc.asp?DDFDocuments/v/G/SPS/NCAN1529.DOCX", "https://docs.wto.org/imrd/directdoc.asp?DDFDocuments/v/G/SPS/NCAN1529.DOCX")</f>
        <v>https://docs.wto.org/imrd/directdoc.asp?DDFDocuments/v/G/SPS/NCAN1529.DOCX</v>
      </c>
    </row>
    <row r="200" spans="1:18" ht="65.099999999999994" customHeight="1">
      <c r="A200" s="6" t="s">
        <v>1039</v>
      </c>
      <c r="B200" s="7">
        <v>45195</v>
      </c>
      <c r="C200" s="8" t="str">
        <f>HYPERLINK("https://epingalert.org/en/Search?viewData= G/SPS/N/CAN/1532"," G/SPS/N/CAN/1532")</f>
        <v xml:space="preserve"> G/SPS/N/CAN/1532</v>
      </c>
      <c r="D200" s="6" t="s">
        <v>227</v>
      </c>
      <c r="E200" s="8" t="s">
        <v>228</v>
      </c>
      <c r="F200" s="8" t="s">
        <v>229</v>
      </c>
      <c r="G200" s="8" t="s">
        <v>230</v>
      </c>
      <c r="H200" s="6" t="s">
        <v>231</v>
      </c>
      <c r="I200" s="6" t="s">
        <v>39</v>
      </c>
      <c r="J200" s="6" t="s">
        <v>232</v>
      </c>
      <c r="K200" s="6" t="s">
        <v>233</v>
      </c>
      <c r="L200" s="6" t="s">
        <v>39</v>
      </c>
      <c r="M200" s="7">
        <v>45245</v>
      </c>
      <c r="N200" s="6" t="s">
        <v>25</v>
      </c>
      <c r="O200" s="8" t="s">
        <v>234</v>
      </c>
      <c r="P200" s="6" t="str">
        <f>HYPERLINK("https://docs.wto.org/imrd/directdoc.asp?DDFDocuments/t/G/SPS/NCAN1532.DOCX", "https://docs.wto.org/imrd/directdoc.asp?DDFDocuments/t/G/SPS/NCAN1532.DOCX")</f>
        <v>https://docs.wto.org/imrd/directdoc.asp?DDFDocuments/t/G/SPS/NCAN1532.DOCX</v>
      </c>
      <c r="Q200" s="6" t="str">
        <f>HYPERLINK("https://docs.wto.org/imrd/directdoc.asp?DDFDocuments/u/G/SPS/NCAN1532.DOCX", "https://docs.wto.org/imrd/directdoc.asp?DDFDocuments/u/G/SPS/NCAN1532.DOCX")</f>
        <v>https://docs.wto.org/imrd/directdoc.asp?DDFDocuments/u/G/SPS/NCAN1532.DOCX</v>
      </c>
      <c r="R200" s="6"/>
    </row>
    <row r="201" spans="1:18" ht="65.099999999999994" customHeight="1">
      <c r="A201" s="6" t="s">
        <v>1039</v>
      </c>
      <c r="B201" s="7">
        <v>45194</v>
      </c>
      <c r="C201" s="8" t="str">
        <f>HYPERLINK("https://epingalert.org/en/Search?viewData= G/SPS/N/URY/76"," G/SPS/N/URY/76")</f>
        <v xml:space="preserve"> G/SPS/N/URY/76</v>
      </c>
      <c r="D201" s="6" t="s">
        <v>282</v>
      </c>
      <c r="E201" s="8" t="s">
        <v>295</v>
      </c>
      <c r="F201" s="8" t="s">
        <v>296</v>
      </c>
      <c r="G201" s="8" t="s">
        <v>297</v>
      </c>
      <c r="H201" s="6" t="s">
        <v>298</v>
      </c>
      <c r="I201" s="6" t="s">
        <v>39</v>
      </c>
      <c r="J201" s="6" t="s">
        <v>232</v>
      </c>
      <c r="K201" s="6" t="s">
        <v>299</v>
      </c>
      <c r="L201" s="6" t="s">
        <v>39</v>
      </c>
      <c r="M201" s="7">
        <v>45254</v>
      </c>
      <c r="N201" s="6" t="s">
        <v>25</v>
      </c>
      <c r="O201" s="8" t="s">
        <v>300</v>
      </c>
      <c r="P201" s="6" t="str">
        <f>HYPERLINK("https://docs.wto.org/imrd/directdoc.asp?DDFDocuments/t/G/SPS/NURY76.DOCX", "https://docs.wto.org/imrd/directdoc.asp?DDFDocuments/t/G/SPS/NURY76.DOCX")</f>
        <v>https://docs.wto.org/imrd/directdoc.asp?DDFDocuments/t/G/SPS/NURY76.DOCX</v>
      </c>
      <c r="Q201" s="6"/>
      <c r="R201" s="6" t="str">
        <f>HYPERLINK("https://docs.wto.org/imrd/directdoc.asp?DDFDocuments/v/G/SPS/NURY76.DOCX", "https://docs.wto.org/imrd/directdoc.asp?DDFDocuments/v/G/SPS/NURY76.DOCX")</f>
        <v>https://docs.wto.org/imrd/directdoc.asp?DDFDocuments/v/G/SPS/NURY76.DOCX</v>
      </c>
    </row>
    <row r="202" spans="1:18" ht="65.099999999999994" customHeight="1">
      <c r="A202" s="6" t="s">
        <v>1039</v>
      </c>
      <c r="B202" s="7">
        <v>45181</v>
      </c>
      <c r="C202" s="8" t="str">
        <f>HYPERLINK("https://epingalert.org/en/Search?viewData= G/SPS/N/ECU/308"," G/SPS/N/ECU/308")</f>
        <v xml:space="preserve"> G/SPS/N/ECU/308</v>
      </c>
      <c r="D202" s="6" t="s">
        <v>222</v>
      </c>
      <c r="E202" s="8" t="s">
        <v>830</v>
      </c>
      <c r="F202" s="8" t="s">
        <v>831</v>
      </c>
      <c r="G202" s="8" t="s">
        <v>832</v>
      </c>
      <c r="H202" s="6" t="s">
        <v>39</v>
      </c>
      <c r="I202" s="6" t="s">
        <v>39</v>
      </c>
      <c r="J202" s="6" t="s">
        <v>232</v>
      </c>
      <c r="K202" s="6" t="s">
        <v>755</v>
      </c>
      <c r="L202" s="6" t="s">
        <v>39</v>
      </c>
      <c r="M202" s="7">
        <v>45241</v>
      </c>
      <c r="N202" s="6" t="s">
        <v>25</v>
      </c>
      <c r="O202" s="8" t="s">
        <v>833</v>
      </c>
      <c r="P202" s="6" t="str">
        <f>HYPERLINK("https://docs.wto.org/imrd/directdoc.asp?DDFDocuments/t/G/SPS/NECU308.DOCX", "https://docs.wto.org/imrd/directdoc.asp?DDFDocuments/t/G/SPS/NECU308.DOCX")</f>
        <v>https://docs.wto.org/imrd/directdoc.asp?DDFDocuments/t/G/SPS/NECU308.DOCX</v>
      </c>
      <c r="Q202" s="6" t="str">
        <f>HYPERLINK("https://docs.wto.org/imrd/directdoc.asp?DDFDocuments/u/G/SPS/NECU308.DOCX", "https://docs.wto.org/imrd/directdoc.asp?DDFDocuments/u/G/SPS/NECU308.DOCX")</f>
        <v>https://docs.wto.org/imrd/directdoc.asp?DDFDocuments/u/G/SPS/NECU308.DOCX</v>
      </c>
      <c r="R202" s="6" t="str">
        <f>HYPERLINK("https://docs.wto.org/imrd/directdoc.asp?DDFDocuments/v/G/SPS/NECU308.DOCX", "https://docs.wto.org/imrd/directdoc.asp?DDFDocuments/v/G/SPS/NECU308.DOCX")</f>
        <v>https://docs.wto.org/imrd/directdoc.asp?DDFDocuments/v/G/SPS/NECU308.DOCX</v>
      </c>
    </row>
    <row r="203" spans="1:18" ht="65.099999999999994" customHeight="1">
      <c r="A203" s="6" t="s">
        <v>1044</v>
      </c>
      <c r="B203" s="7">
        <v>45194</v>
      </c>
      <c r="C203" s="8" t="str">
        <f>HYPERLINK("https://epingalert.org/en/Search?viewData= G/SPS/N/URY/75"," G/SPS/N/URY/75")</f>
        <v xml:space="preserve"> G/SPS/N/URY/75</v>
      </c>
      <c r="D203" s="6" t="s">
        <v>282</v>
      </c>
      <c r="E203" s="8" t="s">
        <v>283</v>
      </c>
      <c r="F203" s="8" t="s">
        <v>284</v>
      </c>
      <c r="G203" s="8" t="s">
        <v>285</v>
      </c>
      <c r="H203" s="6" t="s">
        <v>286</v>
      </c>
      <c r="I203" s="6" t="s">
        <v>39</v>
      </c>
      <c r="J203" s="6" t="s">
        <v>232</v>
      </c>
      <c r="K203" s="6" t="s">
        <v>287</v>
      </c>
      <c r="L203" s="6" t="s">
        <v>39</v>
      </c>
      <c r="M203" s="7">
        <v>45254</v>
      </c>
      <c r="N203" s="6" t="s">
        <v>25</v>
      </c>
      <c r="O203" s="8" t="s">
        <v>288</v>
      </c>
      <c r="P203" s="6" t="str">
        <f>HYPERLINK("https://docs.wto.org/imrd/directdoc.asp?DDFDocuments/t/G/SPS/NURY75.DOCX", "https://docs.wto.org/imrd/directdoc.asp?DDFDocuments/t/G/SPS/NURY75.DOCX")</f>
        <v>https://docs.wto.org/imrd/directdoc.asp?DDFDocuments/t/G/SPS/NURY75.DOCX</v>
      </c>
      <c r="Q203" s="6"/>
      <c r="R203" s="6" t="str">
        <f>HYPERLINK("https://docs.wto.org/imrd/directdoc.asp?DDFDocuments/v/G/SPS/NURY75.DOCX", "https://docs.wto.org/imrd/directdoc.asp?DDFDocuments/v/G/SPS/NURY75.DOCX")</f>
        <v>https://docs.wto.org/imrd/directdoc.asp?DDFDocuments/v/G/SPS/NURY75.DOCX</v>
      </c>
    </row>
    <row r="204" spans="1:18" ht="65.099999999999994" customHeight="1">
      <c r="A204" s="6" t="s">
        <v>1112</v>
      </c>
      <c r="B204" s="7">
        <v>45182</v>
      </c>
      <c r="C204" s="8" t="str">
        <f>HYPERLINK("https://epingalert.org/en/Search?viewData= G/SPS/N/ECU/311"," G/SPS/N/ECU/311")</f>
        <v xml:space="preserve"> G/SPS/N/ECU/311</v>
      </c>
      <c r="D204" s="6" t="s">
        <v>222</v>
      </c>
      <c r="E204" s="8" t="s">
        <v>751</v>
      </c>
      <c r="F204" s="8" t="s">
        <v>752</v>
      </c>
      <c r="G204" s="8" t="s">
        <v>753</v>
      </c>
      <c r="H204" s="6" t="s">
        <v>754</v>
      </c>
      <c r="I204" s="6" t="s">
        <v>39</v>
      </c>
      <c r="J204" s="6" t="s">
        <v>232</v>
      </c>
      <c r="K204" s="6" t="s">
        <v>755</v>
      </c>
      <c r="L204" s="6" t="s">
        <v>39</v>
      </c>
      <c r="M204" s="7">
        <v>45242</v>
      </c>
      <c r="N204" s="6" t="s">
        <v>25</v>
      </c>
      <c r="O204" s="8" t="s">
        <v>756</v>
      </c>
      <c r="P204" s="6" t="str">
        <f>HYPERLINK("https://docs.wto.org/imrd/directdoc.asp?DDFDocuments/t/G/SPS/NECU311.DOCX", "https://docs.wto.org/imrd/directdoc.asp?DDFDocuments/t/G/SPS/NECU311.DOCX")</f>
        <v>https://docs.wto.org/imrd/directdoc.asp?DDFDocuments/t/G/SPS/NECU311.DOCX</v>
      </c>
      <c r="Q204" s="6" t="str">
        <f>HYPERLINK("https://docs.wto.org/imrd/directdoc.asp?DDFDocuments/u/G/SPS/NECU311.DOCX", "https://docs.wto.org/imrd/directdoc.asp?DDFDocuments/u/G/SPS/NECU311.DOCX")</f>
        <v>https://docs.wto.org/imrd/directdoc.asp?DDFDocuments/u/G/SPS/NECU311.DOCX</v>
      </c>
      <c r="R204" s="6" t="str">
        <f>HYPERLINK("https://docs.wto.org/imrd/directdoc.asp?DDFDocuments/v/G/SPS/NECU311.DOCX", "https://docs.wto.org/imrd/directdoc.asp?DDFDocuments/v/G/SPS/NECU311.DOCX")</f>
        <v>https://docs.wto.org/imrd/directdoc.asp?DDFDocuments/v/G/SPS/NECU311.DOCX</v>
      </c>
    </row>
    <row r="205" spans="1:18" ht="65.099999999999994" customHeight="1">
      <c r="A205" s="6" t="s">
        <v>1112</v>
      </c>
      <c r="B205" s="7">
        <v>45181</v>
      </c>
      <c r="C205" s="8" t="str">
        <f>HYPERLINK("https://epingalert.org/en/Search?viewData= G/SPS/N/ECU/309"," G/SPS/N/ECU/309")</f>
        <v xml:space="preserve"> G/SPS/N/ECU/309</v>
      </c>
      <c r="D205" s="6" t="s">
        <v>222</v>
      </c>
      <c r="E205" s="8" t="s">
        <v>764</v>
      </c>
      <c r="F205" s="8" t="s">
        <v>765</v>
      </c>
      <c r="G205" s="8" t="s">
        <v>766</v>
      </c>
      <c r="H205" s="6" t="s">
        <v>754</v>
      </c>
      <c r="I205" s="6" t="s">
        <v>39</v>
      </c>
      <c r="J205" s="6" t="s">
        <v>232</v>
      </c>
      <c r="K205" s="6" t="s">
        <v>755</v>
      </c>
      <c r="L205" s="6" t="s">
        <v>39</v>
      </c>
      <c r="M205" s="7">
        <v>45241</v>
      </c>
      <c r="N205" s="6" t="s">
        <v>25</v>
      </c>
      <c r="O205" s="8" t="s">
        <v>767</v>
      </c>
      <c r="P205" s="6" t="str">
        <f>HYPERLINK("https://docs.wto.org/imrd/directdoc.asp?DDFDocuments/t/G/SPS/NECU309.DOCX", "https://docs.wto.org/imrd/directdoc.asp?DDFDocuments/t/G/SPS/NECU309.DOCX")</f>
        <v>https://docs.wto.org/imrd/directdoc.asp?DDFDocuments/t/G/SPS/NECU309.DOCX</v>
      </c>
      <c r="Q205" s="6" t="str">
        <f>HYPERLINK("https://docs.wto.org/imrd/directdoc.asp?DDFDocuments/u/G/SPS/NECU309.DOCX", "https://docs.wto.org/imrd/directdoc.asp?DDFDocuments/u/G/SPS/NECU309.DOCX")</f>
        <v>https://docs.wto.org/imrd/directdoc.asp?DDFDocuments/u/G/SPS/NECU309.DOCX</v>
      </c>
      <c r="R205" s="6" t="str">
        <f>HYPERLINK("https://docs.wto.org/imrd/directdoc.asp?DDFDocuments/v/G/SPS/NECU309.DOCX", "https://docs.wto.org/imrd/directdoc.asp?DDFDocuments/v/G/SPS/NECU309.DOCX")</f>
        <v>https://docs.wto.org/imrd/directdoc.asp?DDFDocuments/v/G/SPS/NECU309.DOCX</v>
      </c>
    </row>
    <row r="206" spans="1:18" ht="65.099999999999994" customHeight="1">
      <c r="A206" s="6" t="s">
        <v>1020</v>
      </c>
      <c r="B206" s="7">
        <v>45197</v>
      </c>
      <c r="C206" s="8" t="str">
        <f>HYPERLINK("https://epingalert.org/en/Search?viewData= G/TBT/N/ARG/449"," G/TBT/N/ARG/449")</f>
        <v xml:space="preserve"> G/TBT/N/ARG/449</v>
      </c>
      <c r="D206" s="6" t="s">
        <v>130</v>
      </c>
      <c r="E206" s="8" t="s">
        <v>131</v>
      </c>
      <c r="F206" s="8" t="s">
        <v>132</v>
      </c>
      <c r="G206" s="8" t="s">
        <v>133</v>
      </c>
      <c r="H206" s="6" t="s">
        <v>39</v>
      </c>
      <c r="I206" s="6" t="s">
        <v>134</v>
      </c>
      <c r="J206" s="6" t="s">
        <v>135</v>
      </c>
      <c r="K206" s="6" t="s">
        <v>39</v>
      </c>
      <c r="L206" s="6"/>
      <c r="M206" s="7">
        <v>45257</v>
      </c>
      <c r="N206" s="6" t="s">
        <v>25</v>
      </c>
      <c r="O206" s="8" t="s">
        <v>136</v>
      </c>
      <c r="P206" s="6"/>
      <c r="Q206" s="6"/>
      <c r="R206" s="6" t="str">
        <f>HYPERLINK("https://docs.wto.org/imrd/directdoc.asp?DDFDocuments/v/G/TBTN23/ARG449.DOCX", "https://docs.wto.org/imrd/directdoc.asp?DDFDocuments/v/G/TBTN23/ARG449.DOCX")</f>
        <v>https://docs.wto.org/imrd/directdoc.asp?DDFDocuments/v/G/TBTN23/ARG449.DOCX</v>
      </c>
    </row>
    <row r="207" spans="1:18" ht="65.099999999999994" customHeight="1">
      <c r="A207" s="6" t="s">
        <v>1111</v>
      </c>
      <c r="B207" s="7">
        <v>45182</v>
      </c>
      <c r="C207" s="8" t="str">
        <f>HYPERLINK("https://epingalert.org/en/Search?viewData= G/SPS/N/ECU/313"," G/SPS/N/ECU/313")</f>
        <v xml:space="preserve"> G/SPS/N/ECU/313</v>
      </c>
      <c r="D207" s="6" t="s">
        <v>222</v>
      </c>
      <c r="E207" s="8" t="s">
        <v>735</v>
      </c>
      <c r="F207" s="8" t="s">
        <v>736</v>
      </c>
      <c r="G207" s="8" t="s">
        <v>737</v>
      </c>
      <c r="H207" s="6" t="s">
        <v>738</v>
      </c>
      <c r="I207" s="6" t="s">
        <v>39</v>
      </c>
      <c r="J207" s="6" t="s">
        <v>232</v>
      </c>
      <c r="K207" s="6" t="s">
        <v>299</v>
      </c>
      <c r="L207" s="6" t="s">
        <v>39</v>
      </c>
      <c r="M207" s="7">
        <v>45242</v>
      </c>
      <c r="N207" s="6" t="s">
        <v>25</v>
      </c>
      <c r="O207" s="8" t="s">
        <v>739</v>
      </c>
      <c r="P207" s="6" t="str">
        <f>HYPERLINK("https://docs.wto.org/imrd/directdoc.asp?DDFDocuments/t/G/SPS/NECU313.DOCX", "https://docs.wto.org/imrd/directdoc.asp?DDFDocuments/t/G/SPS/NECU313.DOCX")</f>
        <v>https://docs.wto.org/imrd/directdoc.asp?DDFDocuments/t/G/SPS/NECU313.DOCX</v>
      </c>
      <c r="Q207" s="6" t="str">
        <f>HYPERLINK("https://docs.wto.org/imrd/directdoc.asp?DDFDocuments/u/G/SPS/NECU313.DOCX", "https://docs.wto.org/imrd/directdoc.asp?DDFDocuments/u/G/SPS/NECU313.DOCX")</f>
        <v>https://docs.wto.org/imrd/directdoc.asp?DDFDocuments/u/G/SPS/NECU313.DOCX</v>
      </c>
      <c r="R207" s="6" t="str">
        <f>HYPERLINK("https://docs.wto.org/imrd/directdoc.asp?DDFDocuments/v/G/SPS/NECU313.DOCX", "https://docs.wto.org/imrd/directdoc.asp?DDFDocuments/v/G/SPS/NECU313.DOCX")</f>
        <v>https://docs.wto.org/imrd/directdoc.asp?DDFDocuments/v/G/SPS/NECU313.DOCX</v>
      </c>
    </row>
    <row r="208" spans="1:18" ht="65.099999999999994" customHeight="1">
      <c r="A208" s="6" t="s">
        <v>1027</v>
      </c>
      <c r="B208" s="7">
        <v>45196</v>
      </c>
      <c r="C208" s="8" t="str">
        <f>HYPERLINK("https://epingalert.org/en/Search?viewData= G/TBT/N/AUS/162"," G/TBT/N/AUS/162")</f>
        <v xml:space="preserve"> G/TBT/N/AUS/162</v>
      </c>
      <c r="D208" s="6" t="s">
        <v>114</v>
      </c>
      <c r="E208" s="8" t="s">
        <v>159</v>
      </c>
      <c r="F208" s="8" t="s">
        <v>160</v>
      </c>
      <c r="G208" s="8" t="s">
        <v>161</v>
      </c>
      <c r="H208" s="6" t="s">
        <v>39</v>
      </c>
      <c r="I208" s="6" t="s">
        <v>162</v>
      </c>
      <c r="J208" s="6" t="s">
        <v>163</v>
      </c>
      <c r="K208" s="6" t="s">
        <v>39</v>
      </c>
      <c r="L208" s="6"/>
      <c r="M208" s="7">
        <v>45256</v>
      </c>
      <c r="N208" s="6" t="s">
        <v>25</v>
      </c>
      <c r="O208" s="6"/>
      <c r="P208" s="6" t="str">
        <f>HYPERLINK("https://docs.wto.org/imrd/directdoc.asp?DDFDocuments/t/G/TBTN23/AUS162.DOCX", "https://docs.wto.org/imrd/directdoc.asp?DDFDocuments/t/G/TBTN23/AUS162.DOCX")</f>
        <v>https://docs.wto.org/imrd/directdoc.asp?DDFDocuments/t/G/TBTN23/AUS162.DOCX</v>
      </c>
      <c r="Q208" s="6"/>
      <c r="R208" s="6"/>
    </row>
    <row r="209" spans="1:18" ht="65.099999999999994" customHeight="1">
      <c r="A209" s="6" t="s">
        <v>1098</v>
      </c>
      <c r="B209" s="7">
        <v>45182</v>
      </c>
      <c r="C209" s="8" t="str">
        <f>HYPERLINK("https://epingalert.org/en/Search?viewData= G/SPS/N/EU/679"," G/SPS/N/EU/679")</f>
        <v xml:space="preserve"> G/SPS/N/EU/679</v>
      </c>
      <c r="D209" s="6" t="s">
        <v>137</v>
      </c>
      <c r="E209" s="8" t="s">
        <v>721</v>
      </c>
      <c r="F209" s="8" t="s">
        <v>722</v>
      </c>
      <c r="G209" s="8" t="s">
        <v>140</v>
      </c>
      <c r="H209" s="6" t="s">
        <v>141</v>
      </c>
      <c r="I209" s="6" t="s">
        <v>39</v>
      </c>
      <c r="J209" s="6" t="s">
        <v>723</v>
      </c>
      <c r="K209" s="6" t="s">
        <v>724</v>
      </c>
      <c r="L209" s="6"/>
      <c r="M209" s="7">
        <v>45242</v>
      </c>
      <c r="N209" s="6" t="s">
        <v>25</v>
      </c>
      <c r="O209" s="8" t="s">
        <v>725</v>
      </c>
      <c r="P209" s="6" t="str">
        <f>HYPERLINK("https://docs.wto.org/imrd/directdoc.asp?DDFDocuments/t/G/SPS/NEU679.DOCX", "https://docs.wto.org/imrd/directdoc.asp?DDFDocuments/t/G/SPS/NEU679.DOCX")</f>
        <v>https://docs.wto.org/imrd/directdoc.asp?DDFDocuments/t/G/SPS/NEU679.DOCX</v>
      </c>
      <c r="Q209" s="6" t="str">
        <f>HYPERLINK("https://docs.wto.org/imrd/directdoc.asp?DDFDocuments/u/G/SPS/NEU679.DOCX", "https://docs.wto.org/imrd/directdoc.asp?DDFDocuments/u/G/SPS/NEU679.DOCX")</f>
        <v>https://docs.wto.org/imrd/directdoc.asp?DDFDocuments/u/G/SPS/NEU679.DOCX</v>
      </c>
      <c r="R209" s="6" t="str">
        <f>HYPERLINK("https://docs.wto.org/imrd/directdoc.asp?DDFDocuments/v/G/SPS/NEU679.DOCX", "https://docs.wto.org/imrd/directdoc.asp?DDFDocuments/v/G/SPS/NEU679.DOCX")</f>
        <v>https://docs.wto.org/imrd/directdoc.asp?DDFDocuments/v/G/SPS/NEU679.DOCX</v>
      </c>
    </row>
    <row r="210" spans="1:18" ht="65.099999999999994" customHeight="1">
      <c r="A210" s="6" t="s">
        <v>1100</v>
      </c>
      <c r="B210" s="7">
        <v>45181</v>
      </c>
      <c r="C210" s="8" t="str">
        <f>HYPERLINK("https://epingalert.org/en/Search?viewData= G/TBT/N/BDI/401, G/TBT/N/KEN/1496, G/TBT/N/RWA/925, G/TBT/N/TZA/1029, G/TBT/N/UGA/1836"," G/TBT/N/BDI/401, G/TBT/N/KEN/1496, G/TBT/N/RWA/925, G/TBT/N/TZA/1029, G/TBT/N/UGA/1836")</f>
        <v xml:space="preserve"> G/TBT/N/BDI/401, G/TBT/N/KEN/1496, G/TBT/N/RWA/925, G/TBT/N/TZA/1029, G/TBT/N/UGA/1836</v>
      </c>
      <c r="D210" s="6" t="s">
        <v>17</v>
      </c>
      <c r="E210" s="8" t="s">
        <v>757</v>
      </c>
      <c r="F210" s="8" t="s">
        <v>758</v>
      </c>
      <c r="G210" s="8" t="s">
        <v>759</v>
      </c>
      <c r="H210" s="6" t="s">
        <v>760</v>
      </c>
      <c r="I210" s="6" t="s">
        <v>761</v>
      </c>
      <c r="J210" s="6" t="s">
        <v>762</v>
      </c>
      <c r="K210" s="6" t="s">
        <v>39</v>
      </c>
      <c r="L210" s="6"/>
      <c r="M210" s="7">
        <v>45241</v>
      </c>
      <c r="N210" s="6" t="s">
        <v>25</v>
      </c>
      <c r="O210" s="8" t="s">
        <v>763</v>
      </c>
      <c r="P210" s="6" t="str">
        <f>HYPERLINK("https://docs.wto.org/imrd/directdoc.asp?DDFDocuments/t/G/TBTN23/BDI401.DOCX", "https://docs.wto.org/imrd/directdoc.asp?DDFDocuments/t/G/TBTN23/BDI401.DOCX")</f>
        <v>https://docs.wto.org/imrd/directdoc.asp?DDFDocuments/t/G/TBTN23/BDI401.DOCX</v>
      </c>
      <c r="Q210" s="6"/>
      <c r="R210" s="6"/>
    </row>
    <row r="211" spans="1:18" ht="65.099999999999994" customHeight="1">
      <c r="A211" s="6" t="s">
        <v>1100</v>
      </c>
      <c r="B211" s="7">
        <v>45181</v>
      </c>
      <c r="C211" s="8" t="str">
        <f>HYPERLINK("https://epingalert.org/en/Search?viewData= G/TBT/N/BDI/399, G/TBT/N/KEN/1494, G/TBT/N/RWA/923, G/TBT/N/TZA/1027, G/TBT/N/UGA/1834"," G/TBT/N/BDI/399, G/TBT/N/KEN/1494, G/TBT/N/RWA/923, G/TBT/N/TZA/1027, G/TBT/N/UGA/1834")</f>
        <v xml:space="preserve"> G/TBT/N/BDI/399, G/TBT/N/KEN/1494, G/TBT/N/RWA/923, G/TBT/N/TZA/1027, G/TBT/N/UGA/1834</v>
      </c>
      <c r="D211" s="6" t="s">
        <v>60</v>
      </c>
      <c r="E211" s="8" t="s">
        <v>784</v>
      </c>
      <c r="F211" s="8" t="s">
        <v>785</v>
      </c>
      <c r="G211" s="8" t="s">
        <v>759</v>
      </c>
      <c r="H211" s="6" t="s">
        <v>760</v>
      </c>
      <c r="I211" s="6" t="s">
        <v>761</v>
      </c>
      <c r="J211" s="6" t="s">
        <v>772</v>
      </c>
      <c r="K211" s="6" t="s">
        <v>39</v>
      </c>
      <c r="L211" s="6"/>
      <c r="M211" s="7">
        <v>45241</v>
      </c>
      <c r="N211" s="6" t="s">
        <v>25</v>
      </c>
      <c r="O211" s="8" t="s">
        <v>786</v>
      </c>
      <c r="P211" s="6" t="str">
        <f>HYPERLINK("https://docs.wto.org/imrd/directdoc.asp?DDFDocuments/t/G/TBTN23/BDI399.DOCX", "https://docs.wto.org/imrd/directdoc.asp?DDFDocuments/t/G/TBTN23/BDI399.DOCX")</f>
        <v>https://docs.wto.org/imrd/directdoc.asp?DDFDocuments/t/G/TBTN23/BDI399.DOCX</v>
      </c>
      <c r="Q211" s="6"/>
      <c r="R211" s="6"/>
    </row>
    <row r="212" spans="1:18" ht="65.099999999999994" customHeight="1">
      <c r="A212" s="6" t="s">
        <v>1100</v>
      </c>
      <c r="B212" s="7">
        <v>45181</v>
      </c>
      <c r="C212" s="8" t="str">
        <f>HYPERLINK("https://epingalert.org/en/Search?viewData= G/TBT/N/BDI/401, G/TBT/N/KEN/1496, G/TBT/N/RWA/925, G/TBT/N/TZA/1029, G/TBT/N/UGA/1836"," G/TBT/N/BDI/401, G/TBT/N/KEN/1496, G/TBT/N/RWA/925, G/TBT/N/TZA/1029, G/TBT/N/UGA/1836")</f>
        <v xml:space="preserve"> G/TBT/N/BDI/401, G/TBT/N/KEN/1496, G/TBT/N/RWA/925, G/TBT/N/TZA/1029, G/TBT/N/UGA/1836</v>
      </c>
      <c r="D212" s="6" t="s">
        <v>89</v>
      </c>
      <c r="E212" s="8" t="s">
        <v>757</v>
      </c>
      <c r="F212" s="8" t="s">
        <v>758</v>
      </c>
      <c r="G212" s="8" t="s">
        <v>759</v>
      </c>
      <c r="H212" s="6" t="s">
        <v>760</v>
      </c>
      <c r="I212" s="6" t="s">
        <v>761</v>
      </c>
      <c r="J212" s="6" t="s">
        <v>772</v>
      </c>
      <c r="K212" s="6" t="s">
        <v>39</v>
      </c>
      <c r="L212" s="6"/>
      <c r="M212" s="7">
        <v>45241</v>
      </c>
      <c r="N212" s="6" t="s">
        <v>25</v>
      </c>
      <c r="O212" s="8" t="s">
        <v>763</v>
      </c>
      <c r="P212" s="6" t="str">
        <f>HYPERLINK("https://docs.wto.org/imrd/directdoc.asp?DDFDocuments/t/G/TBTN23/BDI401.DOCX", "https://docs.wto.org/imrd/directdoc.asp?DDFDocuments/t/G/TBTN23/BDI401.DOCX")</f>
        <v>https://docs.wto.org/imrd/directdoc.asp?DDFDocuments/t/G/TBTN23/BDI401.DOCX</v>
      </c>
      <c r="Q212" s="6"/>
      <c r="R212" s="6"/>
    </row>
    <row r="213" spans="1:18" ht="65.099999999999994" customHeight="1">
      <c r="A213" s="6" t="s">
        <v>1100</v>
      </c>
      <c r="B213" s="7">
        <v>45181</v>
      </c>
      <c r="C213" s="8" t="str">
        <f>HYPERLINK("https://epingalert.org/en/Search?viewData= G/TBT/N/BDI/401, G/TBT/N/KEN/1496, G/TBT/N/RWA/925, G/TBT/N/TZA/1029, G/TBT/N/UGA/1836"," G/TBT/N/BDI/401, G/TBT/N/KEN/1496, G/TBT/N/RWA/925, G/TBT/N/TZA/1029, G/TBT/N/UGA/1836")</f>
        <v xml:space="preserve"> G/TBT/N/BDI/401, G/TBT/N/KEN/1496, G/TBT/N/RWA/925, G/TBT/N/TZA/1029, G/TBT/N/UGA/1836</v>
      </c>
      <c r="D213" s="6" t="s">
        <v>27</v>
      </c>
      <c r="E213" s="8" t="s">
        <v>757</v>
      </c>
      <c r="F213" s="8" t="s">
        <v>758</v>
      </c>
      <c r="G213" s="8" t="s">
        <v>759</v>
      </c>
      <c r="H213" s="6" t="s">
        <v>760</v>
      </c>
      <c r="I213" s="6" t="s">
        <v>761</v>
      </c>
      <c r="J213" s="6" t="s">
        <v>762</v>
      </c>
      <c r="K213" s="6" t="s">
        <v>39</v>
      </c>
      <c r="L213" s="6"/>
      <c r="M213" s="7">
        <v>45241</v>
      </c>
      <c r="N213" s="6" t="s">
        <v>25</v>
      </c>
      <c r="O213" s="8" t="s">
        <v>763</v>
      </c>
      <c r="P213" s="6" t="str">
        <f>HYPERLINK("https://docs.wto.org/imrd/directdoc.asp?DDFDocuments/t/G/TBTN23/BDI401.DOCX", "https://docs.wto.org/imrd/directdoc.asp?DDFDocuments/t/G/TBTN23/BDI401.DOCX")</f>
        <v>https://docs.wto.org/imrd/directdoc.asp?DDFDocuments/t/G/TBTN23/BDI401.DOCX</v>
      </c>
      <c r="Q213" s="6"/>
      <c r="R213" s="6"/>
    </row>
    <row r="214" spans="1:18" ht="65.099999999999994" customHeight="1">
      <c r="A214" s="6" t="s">
        <v>1100</v>
      </c>
      <c r="B214" s="7">
        <v>45181</v>
      </c>
      <c r="C214" s="8" t="str">
        <f>HYPERLINK("https://epingalert.org/en/Search?viewData= G/TBT/N/BDI/399, G/TBT/N/KEN/1494, G/TBT/N/RWA/923, G/TBT/N/TZA/1027, G/TBT/N/UGA/1834"," G/TBT/N/BDI/399, G/TBT/N/KEN/1494, G/TBT/N/RWA/923, G/TBT/N/TZA/1027, G/TBT/N/UGA/1834")</f>
        <v xml:space="preserve"> G/TBT/N/BDI/399, G/TBT/N/KEN/1494, G/TBT/N/RWA/923, G/TBT/N/TZA/1027, G/TBT/N/UGA/1834</v>
      </c>
      <c r="D214" s="6" t="s">
        <v>27</v>
      </c>
      <c r="E214" s="8" t="s">
        <v>784</v>
      </c>
      <c r="F214" s="8" t="s">
        <v>785</v>
      </c>
      <c r="G214" s="8" t="s">
        <v>759</v>
      </c>
      <c r="H214" s="6" t="s">
        <v>760</v>
      </c>
      <c r="I214" s="6" t="s">
        <v>761</v>
      </c>
      <c r="J214" s="6" t="s">
        <v>762</v>
      </c>
      <c r="K214" s="6" t="s">
        <v>39</v>
      </c>
      <c r="L214" s="6"/>
      <c r="M214" s="7">
        <v>45241</v>
      </c>
      <c r="N214" s="6" t="s">
        <v>25</v>
      </c>
      <c r="O214" s="8" t="s">
        <v>786</v>
      </c>
      <c r="P214" s="6" t="str">
        <f>HYPERLINK("https://docs.wto.org/imrd/directdoc.asp?DDFDocuments/t/G/TBTN23/BDI399.DOCX", "https://docs.wto.org/imrd/directdoc.asp?DDFDocuments/t/G/TBTN23/BDI399.DOCX")</f>
        <v>https://docs.wto.org/imrd/directdoc.asp?DDFDocuments/t/G/TBTN23/BDI399.DOCX</v>
      </c>
      <c r="Q214" s="6"/>
      <c r="R214" s="6"/>
    </row>
    <row r="215" spans="1:18" ht="65.099999999999994" customHeight="1">
      <c r="A215" s="6" t="s">
        <v>1100</v>
      </c>
      <c r="B215" s="7">
        <v>45181</v>
      </c>
      <c r="C215" s="8" t="str">
        <f>HYPERLINK("https://epingalert.org/en/Search?viewData= G/TBT/N/BDI/399, G/TBT/N/KEN/1494, G/TBT/N/RWA/923, G/TBT/N/TZA/1027, G/TBT/N/UGA/1834"," G/TBT/N/BDI/399, G/TBT/N/KEN/1494, G/TBT/N/RWA/923, G/TBT/N/TZA/1027, G/TBT/N/UGA/1834")</f>
        <v xml:space="preserve"> G/TBT/N/BDI/399, G/TBT/N/KEN/1494, G/TBT/N/RWA/923, G/TBT/N/TZA/1027, G/TBT/N/UGA/1834</v>
      </c>
      <c r="D215" s="6" t="s">
        <v>17</v>
      </c>
      <c r="E215" s="8" t="s">
        <v>784</v>
      </c>
      <c r="F215" s="8" t="s">
        <v>785</v>
      </c>
      <c r="G215" s="8" t="s">
        <v>759</v>
      </c>
      <c r="H215" s="6" t="s">
        <v>760</v>
      </c>
      <c r="I215" s="6" t="s">
        <v>761</v>
      </c>
      <c r="J215" s="6" t="s">
        <v>762</v>
      </c>
      <c r="K215" s="6" t="s">
        <v>39</v>
      </c>
      <c r="L215" s="6"/>
      <c r="M215" s="7">
        <v>45241</v>
      </c>
      <c r="N215" s="6" t="s">
        <v>25</v>
      </c>
      <c r="O215" s="8" t="s">
        <v>786</v>
      </c>
      <c r="P215" s="6" t="str">
        <f>HYPERLINK("https://docs.wto.org/imrd/directdoc.asp?DDFDocuments/t/G/TBTN23/BDI399.DOCX", "https://docs.wto.org/imrd/directdoc.asp?DDFDocuments/t/G/TBTN23/BDI399.DOCX")</f>
        <v>https://docs.wto.org/imrd/directdoc.asp?DDFDocuments/t/G/TBTN23/BDI399.DOCX</v>
      </c>
      <c r="Q215" s="6"/>
      <c r="R215" s="6"/>
    </row>
    <row r="216" spans="1:18" ht="65.099999999999994" customHeight="1">
      <c r="A216" s="6" t="s">
        <v>1100</v>
      </c>
      <c r="B216" s="7">
        <v>45181</v>
      </c>
      <c r="C216" s="8" t="str">
        <f>HYPERLINK("https://epingalert.org/en/Search?viewData= G/TBT/N/BDI/399, G/TBT/N/KEN/1494, G/TBT/N/RWA/923, G/TBT/N/TZA/1027, G/TBT/N/UGA/1834"," G/TBT/N/BDI/399, G/TBT/N/KEN/1494, G/TBT/N/RWA/923, G/TBT/N/TZA/1027, G/TBT/N/UGA/1834")</f>
        <v xml:space="preserve"> G/TBT/N/BDI/399, G/TBT/N/KEN/1494, G/TBT/N/RWA/923, G/TBT/N/TZA/1027, G/TBT/N/UGA/1834</v>
      </c>
      <c r="D216" s="6" t="s">
        <v>89</v>
      </c>
      <c r="E216" s="8" t="s">
        <v>784</v>
      </c>
      <c r="F216" s="8" t="s">
        <v>785</v>
      </c>
      <c r="G216" s="8" t="s">
        <v>759</v>
      </c>
      <c r="H216" s="6" t="s">
        <v>760</v>
      </c>
      <c r="I216" s="6" t="s">
        <v>761</v>
      </c>
      <c r="J216" s="6" t="s">
        <v>772</v>
      </c>
      <c r="K216" s="6" t="s">
        <v>39</v>
      </c>
      <c r="L216" s="6"/>
      <c r="M216" s="7">
        <v>45241</v>
      </c>
      <c r="N216" s="6" t="s">
        <v>25</v>
      </c>
      <c r="O216" s="8" t="s">
        <v>786</v>
      </c>
      <c r="P216" s="6" t="str">
        <f>HYPERLINK("https://docs.wto.org/imrd/directdoc.asp?DDFDocuments/t/G/TBTN23/BDI399.DOCX", "https://docs.wto.org/imrd/directdoc.asp?DDFDocuments/t/G/TBTN23/BDI399.DOCX")</f>
        <v>https://docs.wto.org/imrd/directdoc.asp?DDFDocuments/t/G/TBTN23/BDI399.DOCX</v>
      </c>
      <c r="Q216" s="6"/>
      <c r="R216" s="6"/>
    </row>
    <row r="217" spans="1:18" ht="65.099999999999994" customHeight="1">
      <c r="A217" s="6" t="s">
        <v>1025</v>
      </c>
      <c r="B217" s="7">
        <v>45197</v>
      </c>
      <c r="C217" s="8" t="str">
        <f>HYPERLINK("https://epingalert.org/en/Search?viewData= G/SPS/N/EU/682"," G/SPS/N/EU/682")</f>
        <v xml:space="preserve"> G/SPS/N/EU/682</v>
      </c>
      <c r="D217" s="6" t="s">
        <v>137</v>
      </c>
      <c r="E217" s="8" t="s">
        <v>138</v>
      </c>
      <c r="F217" s="8" t="s">
        <v>139</v>
      </c>
      <c r="G217" s="8" t="s">
        <v>140</v>
      </c>
      <c r="H217" s="6" t="s">
        <v>141</v>
      </c>
      <c r="I217" s="6" t="s">
        <v>39</v>
      </c>
      <c r="J217" s="6" t="s">
        <v>142</v>
      </c>
      <c r="K217" s="6" t="s">
        <v>143</v>
      </c>
      <c r="L217" s="6"/>
      <c r="M217" s="7">
        <v>45257</v>
      </c>
      <c r="N217" s="6" t="s">
        <v>25</v>
      </c>
      <c r="O217" s="8" t="s">
        <v>144</v>
      </c>
      <c r="P217" s="6" t="str">
        <f>HYPERLINK("https://docs.wto.org/imrd/directdoc.asp?DDFDocuments/t/G/SPS/NEU682.DOCX", "https://docs.wto.org/imrd/directdoc.asp?DDFDocuments/t/G/SPS/NEU682.DOCX")</f>
        <v>https://docs.wto.org/imrd/directdoc.asp?DDFDocuments/t/G/SPS/NEU682.DOCX</v>
      </c>
      <c r="Q217" s="6"/>
      <c r="R217" s="6"/>
    </row>
    <row r="218" spans="1:18" ht="65.099999999999994" customHeight="1">
      <c r="A218" s="6" t="s">
        <v>1025</v>
      </c>
      <c r="B218" s="7">
        <v>45196</v>
      </c>
      <c r="C218" s="8" t="str">
        <f>HYPERLINK("https://epingalert.org/en/Search?viewData= G/SPS/N/EU/681"," G/SPS/N/EU/681")</f>
        <v xml:space="preserve"> G/SPS/N/EU/681</v>
      </c>
      <c r="D218" s="6" t="s">
        <v>137</v>
      </c>
      <c r="E218" s="8" t="s">
        <v>188</v>
      </c>
      <c r="F218" s="8" t="s">
        <v>189</v>
      </c>
      <c r="G218" s="8" t="s">
        <v>190</v>
      </c>
      <c r="H218" s="6" t="s">
        <v>141</v>
      </c>
      <c r="I218" s="6" t="s">
        <v>39</v>
      </c>
      <c r="J218" s="6" t="s">
        <v>66</v>
      </c>
      <c r="K218" s="6" t="s">
        <v>191</v>
      </c>
      <c r="L218" s="6"/>
      <c r="M218" s="7">
        <v>45256</v>
      </c>
      <c r="N218" s="6" t="s">
        <v>25</v>
      </c>
      <c r="O218" s="8" t="s">
        <v>192</v>
      </c>
      <c r="P218" s="6" t="str">
        <f>HYPERLINK("https://docs.wto.org/imrd/directdoc.asp?DDFDocuments/t/G/SPS/NEU681.DOCX", "https://docs.wto.org/imrd/directdoc.asp?DDFDocuments/t/G/SPS/NEU681.DOCX")</f>
        <v>https://docs.wto.org/imrd/directdoc.asp?DDFDocuments/t/G/SPS/NEU681.DOCX</v>
      </c>
      <c r="Q218" s="6"/>
      <c r="R218" s="6"/>
    </row>
    <row r="219" spans="1:18" ht="65.099999999999994" customHeight="1">
      <c r="A219" s="6" t="s">
        <v>1025</v>
      </c>
      <c r="B219" s="7">
        <v>45196</v>
      </c>
      <c r="C219" s="8" t="str">
        <f>HYPERLINK("https://epingalert.org/en/Search?viewData= G/SPS/N/EU/680"," G/SPS/N/EU/680")</f>
        <v xml:space="preserve"> G/SPS/N/EU/680</v>
      </c>
      <c r="D219" s="6" t="s">
        <v>137</v>
      </c>
      <c r="E219" s="8" t="s">
        <v>200</v>
      </c>
      <c r="F219" s="8" t="s">
        <v>201</v>
      </c>
      <c r="G219" s="8" t="s">
        <v>190</v>
      </c>
      <c r="H219" s="6" t="s">
        <v>141</v>
      </c>
      <c r="I219" s="6" t="s">
        <v>39</v>
      </c>
      <c r="J219" s="6" t="s">
        <v>66</v>
      </c>
      <c r="K219" s="6" t="s">
        <v>202</v>
      </c>
      <c r="L219" s="6"/>
      <c r="M219" s="7">
        <v>45256</v>
      </c>
      <c r="N219" s="6" t="s">
        <v>25</v>
      </c>
      <c r="O219" s="8" t="s">
        <v>203</v>
      </c>
      <c r="P219" s="6" t="str">
        <f>HYPERLINK("https://docs.wto.org/imrd/directdoc.asp?DDFDocuments/t/G/SPS/NEU680.DOCX", "https://docs.wto.org/imrd/directdoc.asp?DDFDocuments/t/G/SPS/NEU680.DOCX")</f>
        <v>https://docs.wto.org/imrd/directdoc.asp?DDFDocuments/t/G/SPS/NEU680.DOCX</v>
      </c>
      <c r="Q219" s="6"/>
      <c r="R219" s="6"/>
    </row>
    <row r="220" spans="1:18" ht="65.099999999999994" customHeight="1">
      <c r="A220" s="6" t="s">
        <v>1129</v>
      </c>
      <c r="B220" s="7">
        <v>45180</v>
      </c>
      <c r="C220" s="8" t="str">
        <f>HYPERLINK("https://epingalert.org/en/Search?viewData= G/TBT/N/JPN/783"," G/TBT/N/JPN/783")</f>
        <v xml:space="preserve"> G/TBT/N/JPN/783</v>
      </c>
      <c r="D220" s="6" t="s">
        <v>484</v>
      </c>
      <c r="E220" s="8" t="s">
        <v>854</v>
      </c>
      <c r="F220" s="8" t="s">
        <v>855</v>
      </c>
      <c r="G220" s="8" t="s">
        <v>856</v>
      </c>
      <c r="H220" s="6" t="s">
        <v>39</v>
      </c>
      <c r="I220" s="6" t="s">
        <v>857</v>
      </c>
      <c r="J220" s="6" t="s">
        <v>163</v>
      </c>
      <c r="K220" s="6" t="s">
        <v>39</v>
      </c>
      <c r="L220" s="6"/>
      <c r="M220" s="7">
        <v>45240</v>
      </c>
      <c r="N220" s="6" t="s">
        <v>25</v>
      </c>
      <c r="O220" s="8" t="s">
        <v>858</v>
      </c>
      <c r="P220" s="6" t="str">
        <f>HYPERLINK("https://docs.wto.org/imrd/directdoc.asp?DDFDocuments/t/G/TBTN23/JPN783.DOCX", "https://docs.wto.org/imrd/directdoc.asp?DDFDocuments/t/G/TBTN23/JPN783.DOCX")</f>
        <v>https://docs.wto.org/imrd/directdoc.asp?DDFDocuments/t/G/TBTN23/JPN783.DOCX</v>
      </c>
      <c r="Q220" s="6" t="str">
        <f>HYPERLINK("https://docs.wto.org/imrd/directdoc.asp?DDFDocuments/u/G/TBTN23/JPN783.DOCX", "https://docs.wto.org/imrd/directdoc.asp?DDFDocuments/u/G/TBTN23/JPN783.DOCX")</f>
        <v>https://docs.wto.org/imrd/directdoc.asp?DDFDocuments/u/G/TBTN23/JPN783.DOCX</v>
      </c>
      <c r="R220" s="6"/>
    </row>
    <row r="221" spans="1:18" ht="65.099999999999994" customHeight="1">
      <c r="A221" s="6" t="s">
        <v>1150</v>
      </c>
      <c r="B221" s="7">
        <v>45181</v>
      </c>
      <c r="C221" s="8" t="str">
        <f>HYPERLINK("https://epingalert.org/en/Search?viewData= G/TBT/N/BDI/399, G/TBT/N/KEN/1494, G/TBT/N/RWA/923, G/TBT/N/TZA/1027, G/TBT/N/UGA/1834"," G/TBT/N/BDI/399, G/TBT/N/KEN/1494, G/TBT/N/RWA/923, G/TBT/N/TZA/1027, G/TBT/N/UGA/1834")</f>
        <v xml:space="preserve"> G/TBT/N/BDI/399, G/TBT/N/KEN/1494, G/TBT/N/RWA/923, G/TBT/N/TZA/1027, G/TBT/N/UGA/1834</v>
      </c>
      <c r="D221" s="6" t="s">
        <v>69</v>
      </c>
      <c r="E221" s="8" t="s">
        <v>784</v>
      </c>
      <c r="F221" s="8" t="s">
        <v>785</v>
      </c>
      <c r="G221" s="8" t="s">
        <v>759</v>
      </c>
      <c r="H221" s="6" t="s">
        <v>760</v>
      </c>
      <c r="I221" s="6" t="s">
        <v>761</v>
      </c>
      <c r="J221" s="6" t="s">
        <v>772</v>
      </c>
      <c r="K221" s="6" t="s">
        <v>39</v>
      </c>
      <c r="L221" s="6"/>
      <c r="M221" s="7">
        <v>45241</v>
      </c>
      <c r="N221" s="6" t="s">
        <v>25</v>
      </c>
      <c r="O221" s="8" t="s">
        <v>786</v>
      </c>
      <c r="P221" s="6" t="str">
        <f>HYPERLINK("https://docs.wto.org/imrd/directdoc.asp?DDFDocuments/t/G/TBTN23/BDI399.DOCX", "https://docs.wto.org/imrd/directdoc.asp?DDFDocuments/t/G/TBTN23/BDI399.DOCX")</f>
        <v>https://docs.wto.org/imrd/directdoc.asp?DDFDocuments/t/G/TBTN23/BDI399.DOCX</v>
      </c>
      <c r="Q221" s="6"/>
      <c r="R221" s="6"/>
    </row>
    <row r="222" spans="1:18" ht="65.099999999999994" customHeight="1">
      <c r="A222" s="6" t="s">
        <v>1150</v>
      </c>
      <c r="B222" s="7">
        <v>45181</v>
      </c>
      <c r="C222" s="8" t="str">
        <f>HYPERLINK("https://epingalert.org/en/Search?viewData= G/TBT/N/BDI/401, G/TBT/N/KEN/1496, G/TBT/N/RWA/925, G/TBT/N/TZA/1029, G/TBT/N/UGA/1836"," G/TBT/N/BDI/401, G/TBT/N/KEN/1496, G/TBT/N/RWA/925, G/TBT/N/TZA/1029, G/TBT/N/UGA/1836")</f>
        <v xml:space="preserve"> G/TBT/N/BDI/401, G/TBT/N/KEN/1496, G/TBT/N/RWA/925, G/TBT/N/TZA/1029, G/TBT/N/UGA/1836</v>
      </c>
      <c r="D222" s="6" t="s">
        <v>69</v>
      </c>
      <c r="E222" s="8" t="s">
        <v>757</v>
      </c>
      <c r="F222" s="8" t="s">
        <v>758</v>
      </c>
      <c r="G222" s="8" t="s">
        <v>759</v>
      </c>
      <c r="H222" s="6" t="s">
        <v>760</v>
      </c>
      <c r="I222" s="6" t="s">
        <v>761</v>
      </c>
      <c r="J222" s="6" t="s">
        <v>772</v>
      </c>
      <c r="K222" s="6" t="s">
        <v>39</v>
      </c>
      <c r="L222" s="6"/>
      <c r="M222" s="7">
        <v>45241</v>
      </c>
      <c r="N222" s="6" t="s">
        <v>25</v>
      </c>
      <c r="O222" s="8" t="s">
        <v>763</v>
      </c>
      <c r="P222" s="6" t="str">
        <f>HYPERLINK("https://docs.wto.org/imrd/directdoc.asp?DDFDocuments/t/G/TBTN23/BDI401.DOCX", "https://docs.wto.org/imrd/directdoc.asp?DDFDocuments/t/G/TBTN23/BDI401.DOCX")</f>
        <v>https://docs.wto.org/imrd/directdoc.asp?DDFDocuments/t/G/TBTN23/BDI401.DOCX</v>
      </c>
      <c r="Q222" s="6"/>
      <c r="R222" s="6"/>
    </row>
    <row r="223" spans="1:18" ht="65.099999999999994" customHeight="1">
      <c r="A223" s="6" t="s">
        <v>1150</v>
      </c>
      <c r="B223" s="7">
        <v>45181</v>
      </c>
      <c r="C223" s="8" t="str">
        <f>HYPERLINK("https://epingalert.org/en/Search?viewData= G/TBT/N/BDI/401, G/TBT/N/KEN/1496, G/TBT/N/RWA/925, G/TBT/N/TZA/1029, G/TBT/N/UGA/1836"," G/TBT/N/BDI/401, G/TBT/N/KEN/1496, G/TBT/N/RWA/925, G/TBT/N/TZA/1029, G/TBT/N/UGA/1836")</f>
        <v xml:space="preserve"> G/TBT/N/BDI/401, G/TBT/N/KEN/1496, G/TBT/N/RWA/925, G/TBT/N/TZA/1029, G/TBT/N/UGA/1836</v>
      </c>
      <c r="D223" s="6" t="s">
        <v>60</v>
      </c>
      <c r="E223" s="8" t="s">
        <v>757</v>
      </c>
      <c r="F223" s="8" t="s">
        <v>758</v>
      </c>
      <c r="G223" s="8" t="s">
        <v>759</v>
      </c>
      <c r="H223" s="6" t="s">
        <v>760</v>
      </c>
      <c r="I223" s="6" t="s">
        <v>761</v>
      </c>
      <c r="J223" s="6" t="s">
        <v>772</v>
      </c>
      <c r="K223" s="6" t="s">
        <v>39</v>
      </c>
      <c r="L223" s="6"/>
      <c r="M223" s="7">
        <v>45241</v>
      </c>
      <c r="N223" s="6" t="s">
        <v>25</v>
      </c>
      <c r="O223" s="8" t="s">
        <v>763</v>
      </c>
      <c r="P223" s="6" t="str">
        <f>HYPERLINK("https://docs.wto.org/imrd/directdoc.asp?DDFDocuments/t/G/TBTN23/BDI401.DOCX", "https://docs.wto.org/imrd/directdoc.asp?DDFDocuments/t/G/TBTN23/BDI401.DOCX")</f>
        <v>https://docs.wto.org/imrd/directdoc.asp?DDFDocuments/t/G/TBTN23/BDI401.DOCX</v>
      </c>
      <c r="Q223" s="6"/>
      <c r="R223" s="6"/>
    </row>
    <row r="224" spans="1:18" ht="65.099999999999994" customHeight="1">
      <c r="A224" s="6" t="s">
        <v>1047</v>
      </c>
      <c r="B224" s="7">
        <v>45196</v>
      </c>
      <c r="C224" s="8" t="str">
        <f>HYPERLINK("https://epingalert.org/en/Search?viewData= G/TBT/N/IND/319"," G/TBT/N/IND/319")</f>
        <v xml:space="preserve"> G/TBT/N/IND/319</v>
      </c>
      <c r="D224" s="6" t="s">
        <v>181</v>
      </c>
      <c r="E224" s="8" t="s">
        <v>207</v>
      </c>
      <c r="F224" s="8" t="s">
        <v>208</v>
      </c>
      <c r="G224" s="8" t="s">
        <v>209</v>
      </c>
      <c r="H224" s="6" t="s">
        <v>39</v>
      </c>
      <c r="I224" s="6" t="s">
        <v>210</v>
      </c>
      <c r="J224" s="6" t="s">
        <v>211</v>
      </c>
      <c r="K224" s="6" t="s">
        <v>39</v>
      </c>
      <c r="L224" s="6"/>
      <c r="M224" s="7">
        <v>45256</v>
      </c>
      <c r="N224" s="6" t="s">
        <v>25</v>
      </c>
      <c r="O224" s="8" t="s">
        <v>212</v>
      </c>
      <c r="P224" s="6" t="str">
        <f>HYPERLINK("https://docs.wto.org/imrd/directdoc.asp?DDFDocuments/t/G/TBTN23/IND319.DOCX", "https://docs.wto.org/imrd/directdoc.asp?DDFDocuments/t/G/TBTN23/IND319.DOCX")</f>
        <v>https://docs.wto.org/imrd/directdoc.asp?DDFDocuments/t/G/TBTN23/IND319.DOCX</v>
      </c>
      <c r="Q224" s="6"/>
      <c r="R224" s="6"/>
    </row>
    <row r="225" spans="1:18" ht="65.099999999999994" customHeight="1">
      <c r="A225" s="6" t="s">
        <v>1069</v>
      </c>
      <c r="B225" s="7">
        <v>45187</v>
      </c>
      <c r="C225" s="8" t="str">
        <f>HYPERLINK("https://epingalert.org/en/Search?viewData= G/TBT/N/SAU/1308"," G/TBT/N/SAU/1308")</f>
        <v xml:space="preserve"> G/TBT/N/SAU/1308</v>
      </c>
      <c r="D225" s="6" t="s">
        <v>496</v>
      </c>
      <c r="E225" s="8" t="s">
        <v>497</v>
      </c>
      <c r="F225" s="8" t="s">
        <v>498</v>
      </c>
      <c r="G225" s="8" t="s">
        <v>499</v>
      </c>
      <c r="H225" s="6" t="s">
        <v>39</v>
      </c>
      <c r="I225" s="6" t="s">
        <v>500</v>
      </c>
      <c r="J225" s="6" t="s">
        <v>38</v>
      </c>
      <c r="K225" s="6" t="s">
        <v>39</v>
      </c>
      <c r="L225" s="6"/>
      <c r="M225" s="7">
        <v>45247</v>
      </c>
      <c r="N225" s="6" t="s">
        <v>25</v>
      </c>
      <c r="O225" s="8" t="s">
        <v>501</v>
      </c>
      <c r="P225" s="6" t="str">
        <f>HYPERLINK("https://docs.wto.org/imrd/directdoc.asp?DDFDocuments/t/G/TBTN23/SAU1308.DOCX", "https://docs.wto.org/imrd/directdoc.asp?DDFDocuments/t/G/TBTN23/SAU1308.DOCX")</f>
        <v>https://docs.wto.org/imrd/directdoc.asp?DDFDocuments/t/G/TBTN23/SAU1308.DOCX</v>
      </c>
      <c r="Q225" s="6"/>
      <c r="R225" s="6"/>
    </row>
    <row r="226" spans="1:18" ht="65.099999999999994" customHeight="1">
      <c r="A226" s="6" t="s">
        <v>1120</v>
      </c>
      <c r="B226" s="7">
        <v>45174</v>
      </c>
      <c r="C226" s="8" t="str">
        <f>HYPERLINK("https://epingalert.org/en/Search?viewData= G/SPS/N/PRY/36"," G/SPS/N/PRY/36")</f>
        <v xml:space="preserve"> G/SPS/N/PRY/36</v>
      </c>
      <c r="D226" s="6" t="s">
        <v>963</v>
      </c>
      <c r="E226" s="8" t="s">
        <v>982</v>
      </c>
      <c r="F226" s="8" t="s">
        <v>983</v>
      </c>
      <c r="G226" s="8" t="s">
        <v>966</v>
      </c>
      <c r="H226" s="6" t="s">
        <v>967</v>
      </c>
      <c r="I226" s="6" t="s">
        <v>39</v>
      </c>
      <c r="J226" s="6" t="s">
        <v>66</v>
      </c>
      <c r="K226" s="6" t="s">
        <v>251</v>
      </c>
      <c r="L226" s="6" t="s">
        <v>39</v>
      </c>
      <c r="M226" s="7" t="s">
        <v>39</v>
      </c>
      <c r="N226" s="6" t="s">
        <v>25</v>
      </c>
      <c r="O226" s="8" t="s">
        <v>984</v>
      </c>
      <c r="P226" s="6" t="str">
        <f>HYPERLINK("https://docs.wto.org/imrd/directdoc.asp?DDFDocuments/t/G/SPS/NPRY36.DOCX", "https://docs.wto.org/imrd/directdoc.asp?DDFDocuments/t/G/SPS/NPRY36.DOCX")</f>
        <v>https://docs.wto.org/imrd/directdoc.asp?DDFDocuments/t/G/SPS/NPRY36.DOCX</v>
      </c>
      <c r="Q226" s="6"/>
      <c r="R226" s="6" t="str">
        <f>HYPERLINK("https://docs.wto.org/imrd/directdoc.asp?DDFDocuments/v/G/SPS/NPRY36.DOCX", "https://docs.wto.org/imrd/directdoc.asp?DDFDocuments/v/G/SPS/NPRY36.DOCX")</f>
        <v>https://docs.wto.org/imrd/directdoc.asp?DDFDocuments/v/G/SPS/NPRY36.DOCX</v>
      </c>
    </row>
    <row r="227" spans="1:18" ht="65.099999999999994" customHeight="1">
      <c r="A227" s="6" t="s">
        <v>1018</v>
      </c>
      <c r="B227" s="7">
        <v>45198</v>
      </c>
      <c r="C227" s="8" t="str">
        <f>HYPERLINK("https://epingalert.org/en/Search?viewData= G/TBT/N/CHN/1760"," G/TBT/N/CHN/1760")</f>
        <v xml:space="preserve"> G/TBT/N/CHN/1760</v>
      </c>
      <c r="D227" s="6" t="s">
        <v>32</v>
      </c>
      <c r="E227" s="8" t="s">
        <v>71</v>
      </c>
      <c r="F227" s="8" t="s">
        <v>72</v>
      </c>
      <c r="G227" s="8" t="s">
        <v>73</v>
      </c>
      <c r="H227" s="6" t="s">
        <v>74</v>
      </c>
      <c r="I227" s="6" t="s">
        <v>75</v>
      </c>
      <c r="J227" s="6" t="s">
        <v>38</v>
      </c>
      <c r="K227" s="6" t="s">
        <v>39</v>
      </c>
      <c r="L227" s="6"/>
      <c r="M227" s="7">
        <v>45258</v>
      </c>
      <c r="N227" s="6" t="s">
        <v>25</v>
      </c>
      <c r="O227" s="8" t="s">
        <v>76</v>
      </c>
      <c r="P227" s="6" t="str">
        <f>HYPERLINK("https://docs.wto.org/imrd/directdoc.asp?DDFDocuments/t/G/TBTN23/CHN1760.DOCX", "https://docs.wto.org/imrd/directdoc.asp?DDFDocuments/t/G/TBTN23/CHN1760.DOCX")</f>
        <v>https://docs.wto.org/imrd/directdoc.asp?DDFDocuments/t/G/TBTN23/CHN1760.DOCX</v>
      </c>
      <c r="Q227" s="6"/>
      <c r="R227" s="6"/>
    </row>
    <row r="228" spans="1:18" ht="65.099999999999994" customHeight="1">
      <c r="A228" s="6" t="s">
        <v>1018</v>
      </c>
      <c r="B228" s="7">
        <v>45198</v>
      </c>
      <c r="C228" s="8" t="str">
        <f>HYPERLINK("https://epingalert.org/en/Search?viewData= G/TBT/N/BDI/408, G/TBT/N/KEN/1504, G/TBT/N/RWA/933, G/TBT/N/TZA/1036, G/TBT/N/UGA/1843"," G/TBT/N/BDI/408, G/TBT/N/KEN/1504, G/TBT/N/RWA/933, G/TBT/N/TZA/1036, G/TBT/N/UGA/1843")</f>
        <v xml:space="preserve"> G/TBT/N/BDI/408, G/TBT/N/KEN/1504, G/TBT/N/RWA/933, G/TBT/N/TZA/1036, G/TBT/N/UGA/1843</v>
      </c>
      <c r="D228" s="6" t="s">
        <v>89</v>
      </c>
      <c r="E228" s="8" t="s">
        <v>28</v>
      </c>
      <c r="F228" s="8" t="s">
        <v>29</v>
      </c>
      <c r="G228" s="8" t="s">
        <v>20</v>
      </c>
      <c r="H228" s="6" t="s">
        <v>21</v>
      </c>
      <c r="I228" s="6" t="s">
        <v>22</v>
      </c>
      <c r="J228" s="6" t="s">
        <v>30</v>
      </c>
      <c r="K228" s="6" t="s">
        <v>24</v>
      </c>
      <c r="L228" s="6"/>
      <c r="M228" s="7">
        <v>45258</v>
      </c>
      <c r="N228" s="6" t="s">
        <v>25</v>
      </c>
      <c r="O228" s="8" t="s">
        <v>31</v>
      </c>
      <c r="P228" s="6" t="str">
        <f>HYPERLINK("https://docs.wto.org/imrd/directdoc.asp?DDFDocuments/t/G/TBTN23/BDI408.DOCX", "https://docs.wto.org/imrd/directdoc.asp?DDFDocuments/t/G/TBTN23/BDI408.DOCX")</f>
        <v>https://docs.wto.org/imrd/directdoc.asp?DDFDocuments/t/G/TBTN23/BDI408.DOCX</v>
      </c>
      <c r="Q228" s="6"/>
      <c r="R228" s="6"/>
    </row>
    <row r="229" spans="1:18" ht="65.099999999999994" customHeight="1">
      <c r="A229" s="6" t="s">
        <v>1067</v>
      </c>
      <c r="B229" s="7">
        <v>45187</v>
      </c>
      <c r="C229" s="8" t="str">
        <f>HYPERLINK("https://epingalert.org/en/Search?viewData= G/SPS/N/JPN/1229"," G/SPS/N/JPN/1229")</f>
        <v xml:space="preserve"> G/SPS/N/JPN/1229</v>
      </c>
      <c r="D229" s="6" t="s">
        <v>484</v>
      </c>
      <c r="E229" s="8" t="s">
        <v>485</v>
      </c>
      <c r="F229" s="8" t="s">
        <v>507</v>
      </c>
      <c r="G229" s="8" t="s">
        <v>508</v>
      </c>
      <c r="H229" s="6" t="s">
        <v>509</v>
      </c>
      <c r="I229" s="6" t="s">
        <v>39</v>
      </c>
      <c r="J229" s="6" t="s">
        <v>66</v>
      </c>
      <c r="K229" s="6" t="s">
        <v>465</v>
      </c>
      <c r="L229" s="6"/>
      <c r="M229" s="7" t="s">
        <v>39</v>
      </c>
      <c r="N229" s="6" t="s">
        <v>25</v>
      </c>
      <c r="O229" s="8" t="s">
        <v>510</v>
      </c>
      <c r="P229" s="6" t="str">
        <f>HYPERLINK("https://docs.wto.org/imrd/directdoc.asp?DDFDocuments/t/G/SPS/NJPN1229.DOCX", "https://docs.wto.org/imrd/directdoc.asp?DDFDocuments/t/G/SPS/NJPN1229.DOCX")</f>
        <v>https://docs.wto.org/imrd/directdoc.asp?DDFDocuments/t/G/SPS/NJPN1229.DOCX</v>
      </c>
      <c r="Q229" s="6" t="str">
        <f>HYPERLINK("https://docs.wto.org/imrd/directdoc.asp?DDFDocuments/u/G/SPS/NJPN1229.DOCX", "https://docs.wto.org/imrd/directdoc.asp?DDFDocuments/u/G/SPS/NJPN1229.DOCX")</f>
        <v>https://docs.wto.org/imrd/directdoc.asp?DDFDocuments/u/G/SPS/NJPN1229.DOCX</v>
      </c>
      <c r="R229" s="6" t="str">
        <f>HYPERLINK("https://docs.wto.org/imrd/directdoc.asp?DDFDocuments/v/G/SPS/NJPN1229.DOCX", "https://docs.wto.org/imrd/directdoc.asp?DDFDocuments/v/G/SPS/NJPN1229.DOCX")</f>
        <v>https://docs.wto.org/imrd/directdoc.asp?DDFDocuments/v/G/SPS/NJPN1229.DOCX</v>
      </c>
    </row>
    <row r="230" spans="1:18" ht="65.099999999999994" customHeight="1">
      <c r="A230" s="6" t="s">
        <v>1068</v>
      </c>
      <c r="B230" s="7">
        <v>45187</v>
      </c>
      <c r="C230" s="8" t="str">
        <f>HYPERLINK("https://epingalert.org/en/Search?viewData= G/SPS/N/JPN/1231"," G/SPS/N/JPN/1231")</f>
        <v xml:space="preserve"> G/SPS/N/JPN/1231</v>
      </c>
      <c r="D230" s="6" t="s">
        <v>484</v>
      </c>
      <c r="E230" s="8" t="s">
        <v>485</v>
      </c>
      <c r="F230" s="8" t="s">
        <v>521</v>
      </c>
      <c r="G230" s="8" t="s">
        <v>522</v>
      </c>
      <c r="H230" s="6" t="s">
        <v>523</v>
      </c>
      <c r="I230" s="6" t="s">
        <v>39</v>
      </c>
      <c r="J230" s="6" t="s">
        <v>66</v>
      </c>
      <c r="K230" s="6" t="s">
        <v>524</v>
      </c>
      <c r="L230" s="6"/>
      <c r="M230" s="7" t="s">
        <v>39</v>
      </c>
      <c r="N230" s="6" t="s">
        <v>25</v>
      </c>
      <c r="O230" s="8" t="s">
        <v>525</v>
      </c>
      <c r="P230" s="6" t="str">
        <f>HYPERLINK("https://docs.wto.org/imrd/directdoc.asp?DDFDocuments/t/G/SPS/NJPN1231.DOCX", "https://docs.wto.org/imrd/directdoc.asp?DDFDocuments/t/G/SPS/NJPN1231.DOCX")</f>
        <v>https://docs.wto.org/imrd/directdoc.asp?DDFDocuments/t/G/SPS/NJPN1231.DOCX</v>
      </c>
      <c r="Q230" s="6" t="str">
        <f>HYPERLINK("https://docs.wto.org/imrd/directdoc.asp?DDFDocuments/u/G/SPS/NJPN1231.DOCX", "https://docs.wto.org/imrd/directdoc.asp?DDFDocuments/u/G/SPS/NJPN1231.DOCX")</f>
        <v>https://docs.wto.org/imrd/directdoc.asp?DDFDocuments/u/G/SPS/NJPN1231.DOCX</v>
      </c>
      <c r="R230" s="6" t="str">
        <f>HYPERLINK("https://docs.wto.org/imrd/directdoc.asp?DDFDocuments/v/G/SPS/NJPN1231.DOCX", "https://docs.wto.org/imrd/directdoc.asp?DDFDocuments/v/G/SPS/NJPN1231.DOCX")</f>
        <v>https://docs.wto.org/imrd/directdoc.asp?DDFDocuments/v/G/SPS/NJPN1231.DOCX</v>
      </c>
    </row>
    <row r="231" spans="1:18" ht="65.099999999999994" customHeight="1">
      <c r="A231" s="6" t="s">
        <v>1126</v>
      </c>
      <c r="B231" s="7">
        <v>45170</v>
      </c>
      <c r="C231" s="8" t="str">
        <f>HYPERLINK("https://epingalert.org/en/Search?viewData= G/TBT/N/JPN/782"," G/TBT/N/JPN/782")</f>
        <v xml:space="preserve"> G/TBT/N/JPN/782</v>
      </c>
      <c r="D231" s="6" t="s">
        <v>484</v>
      </c>
      <c r="E231" s="8" t="s">
        <v>1012</v>
      </c>
      <c r="F231" s="8" t="s">
        <v>1013</v>
      </c>
      <c r="G231" s="8" t="s">
        <v>1014</v>
      </c>
      <c r="H231" s="6" t="s">
        <v>39</v>
      </c>
      <c r="I231" s="6" t="s">
        <v>279</v>
      </c>
      <c r="J231" s="6" t="s">
        <v>163</v>
      </c>
      <c r="K231" s="6" t="s">
        <v>345</v>
      </c>
      <c r="L231" s="6"/>
      <c r="M231" s="7" t="s">
        <v>39</v>
      </c>
      <c r="N231" s="6" t="s">
        <v>25</v>
      </c>
      <c r="O231" s="8" t="s">
        <v>1015</v>
      </c>
      <c r="P231" s="6" t="str">
        <f>HYPERLINK("https://docs.wto.org/imrd/directdoc.asp?DDFDocuments/t/G/TBTN23/JPN782.DOCX", "https://docs.wto.org/imrd/directdoc.asp?DDFDocuments/t/G/TBTN23/JPN782.DOCX")</f>
        <v>https://docs.wto.org/imrd/directdoc.asp?DDFDocuments/t/G/TBTN23/JPN782.DOCX</v>
      </c>
      <c r="Q231" s="6" t="str">
        <f>HYPERLINK("https://docs.wto.org/imrd/directdoc.asp?DDFDocuments/u/G/TBTN23/JPN782.DOCX", "https://docs.wto.org/imrd/directdoc.asp?DDFDocuments/u/G/TBTN23/JPN782.DOCX")</f>
        <v>https://docs.wto.org/imrd/directdoc.asp?DDFDocuments/u/G/TBTN23/JPN782.DOCX</v>
      </c>
      <c r="R231" s="6"/>
    </row>
    <row r="232" spans="1:18" ht="65.099999999999994" customHeight="1">
      <c r="A232" s="6" t="s">
        <v>1017</v>
      </c>
      <c r="B232" s="7">
        <v>45198</v>
      </c>
      <c r="C232" s="8" t="str">
        <f>HYPERLINK("https://epingalert.org/en/Search?viewData= G/TBT/N/BDI/407, G/TBT/N/KEN/1503, G/TBT/N/RWA/932, G/TBT/N/TZA/1035, G/TBT/N/UGA/1842"," G/TBT/N/BDI/407, G/TBT/N/KEN/1503, G/TBT/N/RWA/932, G/TBT/N/TZA/1035, G/TBT/N/UGA/1842")</f>
        <v xml:space="preserve"> G/TBT/N/BDI/407, G/TBT/N/KEN/1503, G/TBT/N/RWA/932, G/TBT/N/TZA/1035, G/TBT/N/UGA/1842</v>
      </c>
      <c r="D232" s="6" t="s">
        <v>17</v>
      </c>
      <c r="E232" s="8" t="s">
        <v>18</v>
      </c>
      <c r="F232" s="8" t="s">
        <v>19</v>
      </c>
      <c r="G232" s="8" t="s">
        <v>20</v>
      </c>
      <c r="H232" s="6" t="s">
        <v>21</v>
      </c>
      <c r="I232" s="6" t="s">
        <v>22</v>
      </c>
      <c r="J232" s="6" t="s">
        <v>23</v>
      </c>
      <c r="K232" s="6" t="s">
        <v>24</v>
      </c>
      <c r="L232" s="6"/>
      <c r="M232" s="7">
        <v>45258</v>
      </c>
      <c r="N232" s="6" t="s">
        <v>25</v>
      </c>
      <c r="O232" s="8" t="s">
        <v>26</v>
      </c>
      <c r="P232" s="6" t="str">
        <f>HYPERLINK("https://docs.wto.org/imrd/directdoc.asp?DDFDocuments/t/G/TBTN23/BDI407.DOCX", "https://docs.wto.org/imrd/directdoc.asp?DDFDocuments/t/G/TBTN23/BDI407.DOCX")</f>
        <v>https://docs.wto.org/imrd/directdoc.asp?DDFDocuments/t/G/TBTN23/BDI407.DOCX</v>
      </c>
      <c r="Q232" s="6"/>
      <c r="R232" s="6"/>
    </row>
    <row r="233" spans="1:18" ht="65.099999999999994" customHeight="1">
      <c r="A233" s="6" t="s">
        <v>1017</v>
      </c>
      <c r="B233" s="7">
        <v>45198</v>
      </c>
      <c r="C233" s="8" t="str">
        <f>HYPERLINK("https://epingalert.org/en/Search?viewData= G/TBT/N/BDI/408, G/TBT/N/KEN/1504, G/TBT/N/RWA/933, G/TBT/N/TZA/1036, G/TBT/N/UGA/1843"," G/TBT/N/BDI/408, G/TBT/N/KEN/1504, G/TBT/N/RWA/933, G/TBT/N/TZA/1036, G/TBT/N/UGA/1843")</f>
        <v xml:space="preserve"> G/TBT/N/BDI/408, G/TBT/N/KEN/1504, G/TBT/N/RWA/933, G/TBT/N/TZA/1036, G/TBT/N/UGA/1843</v>
      </c>
      <c r="D233" s="6" t="s">
        <v>27</v>
      </c>
      <c r="E233" s="8" t="s">
        <v>28</v>
      </c>
      <c r="F233" s="8" t="s">
        <v>29</v>
      </c>
      <c r="G233" s="8" t="s">
        <v>20</v>
      </c>
      <c r="H233" s="6" t="s">
        <v>21</v>
      </c>
      <c r="I233" s="6" t="s">
        <v>22</v>
      </c>
      <c r="J233" s="6" t="s">
        <v>30</v>
      </c>
      <c r="K233" s="6" t="s">
        <v>24</v>
      </c>
      <c r="L233" s="6"/>
      <c r="M233" s="7">
        <v>45258</v>
      </c>
      <c r="N233" s="6" t="s">
        <v>25</v>
      </c>
      <c r="O233" s="8" t="s">
        <v>31</v>
      </c>
      <c r="P233" s="6" t="str">
        <f>HYPERLINK("https://docs.wto.org/imrd/directdoc.asp?DDFDocuments/t/G/TBTN23/BDI408.DOCX", "https://docs.wto.org/imrd/directdoc.asp?DDFDocuments/t/G/TBTN23/BDI408.DOCX")</f>
        <v>https://docs.wto.org/imrd/directdoc.asp?DDFDocuments/t/G/TBTN23/BDI408.DOCX</v>
      </c>
      <c r="Q233" s="6"/>
      <c r="R233" s="6"/>
    </row>
    <row r="234" spans="1:18" ht="65.099999999999994" customHeight="1">
      <c r="A234" s="6" t="s">
        <v>1017</v>
      </c>
      <c r="B234" s="7">
        <v>45198</v>
      </c>
      <c r="C234" s="8" t="str">
        <f>HYPERLINK("https://epingalert.org/en/Search?viewData= G/TBT/N/BDI/408, G/TBT/N/KEN/1504, G/TBT/N/RWA/933, G/TBT/N/TZA/1036, G/TBT/N/UGA/1843"," G/TBT/N/BDI/408, G/TBT/N/KEN/1504, G/TBT/N/RWA/933, G/TBT/N/TZA/1036, G/TBT/N/UGA/1843")</f>
        <v xml:space="preserve"> G/TBT/N/BDI/408, G/TBT/N/KEN/1504, G/TBT/N/RWA/933, G/TBT/N/TZA/1036, G/TBT/N/UGA/1843</v>
      </c>
      <c r="D234" s="6" t="s">
        <v>60</v>
      </c>
      <c r="E234" s="8" t="s">
        <v>28</v>
      </c>
      <c r="F234" s="8" t="s">
        <v>29</v>
      </c>
      <c r="G234" s="8" t="s">
        <v>20</v>
      </c>
      <c r="H234" s="6" t="s">
        <v>21</v>
      </c>
      <c r="I234" s="6" t="s">
        <v>22</v>
      </c>
      <c r="J234" s="6" t="s">
        <v>61</v>
      </c>
      <c r="K234" s="6" t="s">
        <v>24</v>
      </c>
      <c r="L234" s="6"/>
      <c r="M234" s="7">
        <v>45258</v>
      </c>
      <c r="N234" s="6" t="s">
        <v>25</v>
      </c>
      <c r="O234" s="8" t="s">
        <v>31</v>
      </c>
      <c r="P234" s="6" t="str">
        <f>HYPERLINK("https://docs.wto.org/imrd/directdoc.asp?DDFDocuments/t/G/TBTN23/BDI408.DOCX", "https://docs.wto.org/imrd/directdoc.asp?DDFDocuments/t/G/TBTN23/BDI408.DOCX")</f>
        <v>https://docs.wto.org/imrd/directdoc.asp?DDFDocuments/t/G/TBTN23/BDI408.DOCX</v>
      </c>
      <c r="Q234" s="6"/>
      <c r="R234" s="6"/>
    </row>
    <row r="235" spans="1:18" ht="65.099999999999994" customHeight="1">
      <c r="A235" s="6" t="s">
        <v>1017</v>
      </c>
      <c r="B235" s="7">
        <v>45198</v>
      </c>
      <c r="C235" s="8" t="str">
        <f>HYPERLINK("https://epingalert.org/en/Search?viewData= G/TBT/N/BDI/407, G/TBT/N/KEN/1503, G/TBT/N/RWA/932, G/TBT/N/TZA/1035, G/TBT/N/UGA/1842"," G/TBT/N/BDI/407, G/TBT/N/KEN/1503, G/TBT/N/RWA/932, G/TBT/N/TZA/1035, G/TBT/N/UGA/1842")</f>
        <v xml:space="preserve"> G/TBT/N/BDI/407, G/TBT/N/KEN/1503, G/TBT/N/RWA/932, G/TBT/N/TZA/1035, G/TBT/N/UGA/1842</v>
      </c>
      <c r="D235" s="6" t="s">
        <v>69</v>
      </c>
      <c r="E235" s="8" t="s">
        <v>18</v>
      </c>
      <c r="F235" s="8" t="s">
        <v>19</v>
      </c>
      <c r="G235" s="8" t="s">
        <v>20</v>
      </c>
      <c r="H235" s="6" t="s">
        <v>21</v>
      </c>
      <c r="I235" s="6" t="s">
        <v>22</v>
      </c>
      <c r="J235" s="6" t="s">
        <v>70</v>
      </c>
      <c r="K235" s="6" t="s">
        <v>24</v>
      </c>
      <c r="L235" s="6"/>
      <c r="M235" s="7">
        <v>45258</v>
      </c>
      <c r="N235" s="6" t="s">
        <v>25</v>
      </c>
      <c r="O235" s="8" t="s">
        <v>26</v>
      </c>
      <c r="P235" s="6" t="str">
        <f>HYPERLINK("https://docs.wto.org/imrd/directdoc.asp?DDFDocuments/t/G/TBTN23/BDI407.DOCX", "https://docs.wto.org/imrd/directdoc.asp?DDFDocuments/t/G/TBTN23/BDI407.DOCX")</f>
        <v>https://docs.wto.org/imrd/directdoc.asp?DDFDocuments/t/G/TBTN23/BDI407.DOCX</v>
      </c>
      <c r="Q235" s="6"/>
      <c r="R235" s="6"/>
    </row>
    <row r="236" spans="1:18" ht="65.099999999999994" customHeight="1">
      <c r="A236" s="6" t="s">
        <v>1017</v>
      </c>
      <c r="B236" s="7">
        <v>45198</v>
      </c>
      <c r="C236" s="8" t="str">
        <f>HYPERLINK("https://epingalert.org/en/Search?viewData= G/TBT/N/BDI/408, G/TBT/N/KEN/1504, G/TBT/N/RWA/933, G/TBT/N/TZA/1036, G/TBT/N/UGA/1843"," G/TBT/N/BDI/408, G/TBT/N/KEN/1504, G/TBT/N/RWA/933, G/TBT/N/TZA/1036, G/TBT/N/UGA/1843")</f>
        <v xml:space="preserve"> G/TBT/N/BDI/408, G/TBT/N/KEN/1504, G/TBT/N/RWA/933, G/TBT/N/TZA/1036, G/TBT/N/UGA/1843</v>
      </c>
      <c r="D236" s="6" t="s">
        <v>69</v>
      </c>
      <c r="E236" s="8" t="s">
        <v>28</v>
      </c>
      <c r="F236" s="8" t="s">
        <v>29</v>
      </c>
      <c r="G236" s="8" t="s">
        <v>20</v>
      </c>
      <c r="H236" s="6" t="s">
        <v>21</v>
      </c>
      <c r="I236" s="6" t="s">
        <v>22</v>
      </c>
      <c r="J236" s="6" t="s">
        <v>30</v>
      </c>
      <c r="K236" s="6" t="s">
        <v>24</v>
      </c>
      <c r="L236" s="6"/>
      <c r="M236" s="7">
        <v>45258</v>
      </c>
      <c r="N236" s="6" t="s">
        <v>25</v>
      </c>
      <c r="O236" s="8" t="s">
        <v>31</v>
      </c>
      <c r="P236" s="6" t="str">
        <f>HYPERLINK("https://docs.wto.org/imrd/directdoc.asp?DDFDocuments/t/G/TBTN23/BDI408.DOCX", "https://docs.wto.org/imrd/directdoc.asp?DDFDocuments/t/G/TBTN23/BDI408.DOCX")</f>
        <v>https://docs.wto.org/imrd/directdoc.asp?DDFDocuments/t/G/TBTN23/BDI408.DOCX</v>
      </c>
      <c r="Q236" s="6"/>
      <c r="R236" s="6"/>
    </row>
    <row r="237" spans="1:18" ht="65.099999999999994" customHeight="1">
      <c r="A237" s="6" t="s">
        <v>1017</v>
      </c>
      <c r="B237" s="7">
        <v>45198</v>
      </c>
      <c r="C237" s="8" t="str">
        <f>HYPERLINK("https://epingalert.org/en/Search?viewData= G/TBT/N/CHN/1762"," G/TBT/N/CHN/1762")</f>
        <v xml:space="preserve"> G/TBT/N/CHN/1762</v>
      </c>
      <c r="D237" s="6" t="s">
        <v>32</v>
      </c>
      <c r="E237" s="8" t="s">
        <v>83</v>
      </c>
      <c r="F237" s="8" t="s">
        <v>84</v>
      </c>
      <c r="G237" s="8" t="s">
        <v>85</v>
      </c>
      <c r="H237" s="6" t="s">
        <v>86</v>
      </c>
      <c r="I237" s="6" t="s">
        <v>87</v>
      </c>
      <c r="J237" s="6" t="s">
        <v>38</v>
      </c>
      <c r="K237" s="6" t="s">
        <v>39</v>
      </c>
      <c r="L237" s="6"/>
      <c r="M237" s="7" t="s">
        <v>39</v>
      </c>
      <c r="N237" s="6" t="s">
        <v>25</v>
      </c>
      <c r="O237" s="8" t="s">
        <v>88</v>
      </c>
      <c r="P237" s="6" t="str">
        <f>HYPERLINK("https://docs.wto.org/imrd/directdoc.asp?DDFDocuments/t/G/TBTN23/CHN1762.DOCX", "https://docs.wto.org/imrd/directdoc.asp?DDFDocuments/t/G/TBTN23/CHN1762.DOCX")</f>
        <v>https://docs.wto.org/imrd/directdoc.asp?DDFDocuments/t/G/TBTN23/CHN1762.DOCX</v>
      </c>
      <c r="Q237" s="6"/>
      <c r="R237" s="6"/>
    </row>
    <row r="238" spans="1:18" ht="65.099999999999994" customHeight="1">
      <c r="A238" s="6" t="s">
        <v>1017</v>
      </c>
      <c r="B238" s="7">
        <v>45198</v>
      </c>
      <c r="C238" s="8" t="str">
        <f>HYPERLINK("https://epingalert.org/en/Search?viewData= G/TBT/N/BDI/407, G/TBT/N/KEN/1503, G/TBT/N/RWA/932, G/TBT/N/TZA/1035, G/TBT/N/UGA/1842"," G/TBT/N/BDI/407, G/TBT/N/KEN/1503, G/TBT/N/RWA/932, G/TBT/N/TZA/1035, G/TBT/N/UGA/1842")</f>
        <v xml:space="preserve"> G/TBT/N/BDI/407, G/TBT/N/KEN/1503, G/TBT/N/RWA/932, G/TBT/N/TZA/1035, G/TBT/N/UGA/1842</v>
      </c>
      <c r="D238" s="6" t="s">
        <v>89</v>
      </c>
      <c r="E238" s="8" t="s">
        <v>18</v>
      </c>
      <c r="F238" s="8" t="s">
        <v>19</v>
      </c>
      <c r="G238" s="8" t="s">
        <v>20</v>
      </c>
      <c r="H238" s="6" t="s">
        <v>21</v>
      </c>
      <c r="I238" s="6" t="s">
        <v>22</v>
      </c>
      <c r="J238" s="6" t="s">
        <v>70</v>
      </c>
      <c r="K238" s="6" t="s">
        <v>24</v>
      </c>
      <c r="L238" s="6"/>
      <c r="M238" s="7">
        <v>45258</v>
      </c>
      <c r="N238" s="6" t="s">
        <v>25</v>
      </c>
      <c r="O238" s="8" t="s">
        <v>26</v>
      </c>
      <c r="P238" s="6" t="str">
        <f>HYPERLINK("https://docs.wto.org/imrd/directdoc.asp?DDFDocuments/t/G/TBTN23/BDI407.DOCX", "https://docs.wto.org/imrd/directdoc.asp?DDFDocuments/t/G/TBTN23/BDI407.DOCX")</f>
        <v>https://docs.wto.org/imrd/directdoc.asp?DDFDocuments/t/G/TBTN23/BDI407.DOCX</v>
      </c>
      <c r="Q238" s="6"/>
      <c r="R238" s="6"/>
    </row>
    <row r="239" spans="1:18" ht="65.099999999999994" customHeight="1">
      <c r="A239" s="6" t="s">
        <v>1017</v>
      </c>
      <c r="B239" s="7">
        <v>45198</v>
      </c>
      <c r="C239" s="8" t="str">
        <f>HYPERLINK("https://epingalert.org/en/Search?viewData= G/TBT/N/CHN/1761"," G/TBT/N/CHN/1761")</f>
        <v xml:space="preserve"> G/TBT/N/CHN/1761</v>
      </c>
      <c r="D239" s="6" t="s">
        <v>32</v>
      </c>
      <c r="E239" s="8" t="s">
        <v>90</v>
      </c>
      <c r="F239" s="8" t="s">
        <v>91</v>
      </c>
      <c r="G239" s="8" t="s">
        <v>92</v>
      </c>
      <c r="H239" s="6" t="s">
        <v>74</v>
      </c>
      <c r="I239" s="6" t="s">
        <v>93</v>
      </c>
      <c r="J239" s="6" t="s">
        <v>94</v>
      </c>
      <c r="K239" s="6" t="s">
        <v>39</v>
      </c>
      <c r="L239" s="6"/>
      <c r="M239" s="7">
        <v>45258</v>
      </c>
      <c r="N239" s="6" t="s">
        <v>25</v>
      </c>
      <c r="O239" s="8" t="s">
        <v>95</v>
      </c>
      <c r="P239" s="6" t="str">
        <f>HYPERLINK("https://docs.wto.org/imrd/directdoc.asp?DDFDocuments/t/G/TBTN23/CHN1761.DOCX", "https://docs.wto.org/imrd/directdoc.asp?DDFDocuments/t/G/TBTN23/CHN1761.DOCX")</f>
        <v>https://docs.wto.org/imrd/directdoc.asp?DDFDocuments/t/G/TBTN23/CHN1761.DOCX</v>
      </c>
      <c r="Q239" s="6"/>
      <c r="R239" s="6"/>
    </row>
    <row r="240" spans="1:18" ht="65.099999999999994" customHeight="1">
      <c r="A240" s="6" t="s">
        <v>1017</v>
      </c>
      <c r="B240" s="7">
        <v>45198</v>
      </c>
      <c r="C240" s="8" t="str">
        <f>HYPERLINK("https://epingalert.org/en/Search?viewData= G/TBT/N/BDI/407, G/TBT/N/KEN/1503, G/TBT/N/RWA/932, G/TBT/N/TZA/1035, G/TBT/N/UGA/1842"," G/TBT/N/BDI/407, G/TBT/N/KEN/1503, G/TBT/N/RWA/932, G/TBT/N/TZA/1035, G/TBT/N/UGA/1842")</f>
        <v xml:space="preserve"> G/TBT/N/BDI/407, G/TBT/N/KEN/1503, G/TBT/N/RWA/932, G/TBT/N/TZA/1035, G/TBT/N/UGA/1842</v>
      </c>
      <c r="D240" s="6" t="s">
        <v>60</v>
      </c>
      <c r="E240" s="8" t="s">
        <v>18</v>
      </c>
      <c r="F240" s="8" t="s">
        <v>19</v>
      </c>
      <c r="G240" s="8" t="s">
        <v>20</v>
      </c>
      <c r="H240" s="6" t="s">
        <v>21</v>
      </c>
      <c r="I240" s="6" t="s">
        <v>22</v>
      </c>
      <c r="J240" s="6" t="s">
        <v>23</v>
      </c>
      <c r="K240" s="6" t="s">
        <v>24</v>
      </c>
      <c r="L240" s="6"/>
      <c r="M240" s="7">
        <v>45258</v>
      </c>
      <c r="N240" s="6" t="s">
        <v>25</v>
      </c>
      <c r="O240" s="8" t="s">
        <v>26</v>
      </c>
      <c r="P240" s="6" t="str">
        <f>HYPERLINK("https://docs.wto.org/imrd/directdoc.asp?DDFDocuments/t/G/TBTN23/BDI407.DOCX", "https://docs.wto.org/imrd/directdoc.asp?DDFDocuments/t/G/TBTN23/BDI407.DOCX")</f>
        <v>https://docs.wto.org/imrd/directdoc.asp?DDFDocuments/t/G/TBTN23/BDI407.DOCX</v>
      </c>
      <c r="Q240" s="6"/>
      <c r="R240" s="6"/>
    </row>
    <row r="241" spans="1:18" ht="65.099999999999994" customHeight="1">
      <c r="A241" s="6" t="s">
        <v>1017</v>
      </c>
      <c r="B241" s="7">
        <v>45198</v>
      </c>
      <c r="C241" s="8" t="str">
        <f>HYPERLINK("https://epingalert.org/en/Search?viewData= G/TBT/N/CHN/1756"," G/TBT/N/CHN/1756")</f>
        <v xml:space="preserve"> G/TBT/N/CHN/1756</v>
      </c>
      <c r="D241" s="6" t="s">
        <v>32</v>
      </c>
      <c r="E241" s="8" t="s">
        <v>108</v>
      </c>
      <c r="F241" s="8" t="s">
        <v>109</v>
      </c>
      <c r="G241" s="8" t="s">
        <v>110</v>
      </c>
      <c r="H241" s="6" t="s">
        <v>111</v>
      </c>
      <c r="I241" s="6" t="s">
        <v>112</v>
      </c>
      <c r="J241" s="6" t="s">
        <v>38</v>
      </c>
      <c r="K241" s="6" t="s">
        <v>39</v>
      </c>
      <c r="L241" s="6"/>
      <c r="M241" s="7">
        <v>45258</v>
      </c>
      <c r="N241" s="6" t="s">
        <v>25</v>
      </c>
      <c r="O241" s="8" t="s">
        <v>113</v>
      </c>
      <c r="P241" s="6" t="str">
        <f>HYPERLINK("https://docs.wto.org/imrd/directdoc.asp?DDFDocuments/t/G/TBTN23/CHN1756.DOCX", "https://docs.wto.org/imrd/directdoc.asp?DDFDocuments/t/G/TBTN23/CHN1756.DOCX")</f>
        <v>https://docs.wto.org/imrd/directdoc.asp?DDFDocuments/t/G/TBTN23/CHN1756.DOCX</v>
      </c>
      <c r="Q241" s="6"/>
      <c r="R241" s="6"/>
    </row>
    <row r="242" spans="1:18" ht="65.099999999999994" customHeight="1">
      <c r="A242" s="6" t="s">
        <v>1088</v>
      </c>
      <c r="B242" s="7">
        <v>45182</v>
      </c>
      <c r="C242" s="8" t="str">
        <f>HYPERLINK("https://epingalert.org/en/Search?viewData= G/TBT/N/IND/307"," G/TBT/N/IND/307")</f>
        <v xml:space="preserve"> G/TBT/N/IND/307</v>
      </c>
      <c r="D242" s="6" t="s">
        <v>181</v>
      </c>
      <c r="E242" s="8" t="s">
        <v>665</v>
      </c>
      <c r="F242" s="8" t="s">
        <v>666</v>
      </c>
      <c r="G242" s="8" t="s">
        <v>667</v>
      </c>
      <c r="H242" s="6" t="s">
        <v>39</v>
      </c>
      <c r="I242" s="6" t="s">
        <v>637</v>
      </c>
      <c r="J242" s="6" t="s">
        <v>163</v>
      </c>
      <c r="K242" s="6" t="s">
        <v>39</v>
      </c>
      <c r="L242" s="6"/>
      <c r="M242" s="7">
        <v>45242</v>
      </c>
      <c r="N242" s="6" t="s">
        <v>25</v>
      </c>
      <c r="O242" s="8" t="s">
        <v>668</v>
      </c>
      <c r="P242" s="6" t="str">
        <f>HYPERLINK("https://docs.wto.org/imrd/directdoc.asp?DDFDocuments/t/G/TBTN23/IND307.DOCX", "https://docs.wto.org/imrd/directdoc.asp?DDFDocuments/t/G/TBTN23/IND307.DOCX")</f>
        <v>https://docs.wto.org/imrd/directdoc.asp?DDFDocuments/t/G/TBTN23/IND307.DOCX</v>
      </c>
      <c r="Q242" s="6"/>
      <c r="R242" s="6"/>
    </row>
    <row r="243" spans="1:18" ht="65.099999999999994" customHeight="1">
      <c r="A243" s="6" t="s">
        <v>1088</v>
      </c>
      <c r="B243" s="7">
        <v>45182</v>
      </c>
      <c r="C243" s="8" t="str">
        <f>HYPERLINK("https://epingalert.org/en/Search?viewData= G/TBT/N/IND/310"," G/TBT/N/IND/310")</f>
        <v xml:space="preserve"> G/TBT/N/IND/310</v>
      </c>
      <c r="D243" s="6" t="s">
        <v>181</v>
      </c>
      <c r="E243" s="8" t="s">
        <v>669</v>
      </c>
      <c r="F243" s="8" t="s">
        <v>670</v>
      </c>
      <c r="G243" s="8" t="s">
        <v>671</v>
      </c>
      <c r="H243" s="6" t="s">
        <v>39</v>
      </c>
      <c r="I243" s="6" t="s">
        <v>637</v>
      </c>
      <c r="J243" s="6" t="s">
        <v>163</v>
      </c>
      <c r="K243" s="6" t="s">
        <v>39</v>
      </c>
      <c r="L243" s="6"/>
      <c r="M243" s="7">
        <v>45242</v>
      </c>
      <c r="N243" s="6" t="s">
        <v>25</v>
      </c>
      <c r="O243" s="8" t="s">
        <v>672</v>
      </c>
      <c r="P243" s="6" t="str">
        <f>HYPERLINK("https://docs.wto.org/imrd/directdoc.asp?DDFDocuments/t/G/TBTN23/IND310.DOCX", "https://docs.wto.org/imrd/directdoc.asp?DDFDocuments/t/G/TBTN23/IND310.DOCX")</f>
        <v>https://docs.wto.org/imrd/directdoc.asp?DDFDocuments/t/G/TBTN23/IND310.DOCX</v>
      </c>
      <c r="Q243" s="6"/>
      <c r="R243" s="6"/>
    </row>
    <row r="244" spans="1:18" ht="65.099999999999994" customHeight="1">
      <c r="A244" s="6" t="s">
        <v>1096</v>
      </c>
      <c r="B244" s="7">
        <v>45182</v>
      </c>
      <c r="C244" s="8" t="str">
        <f>HYPERLINK("https://epingalert.org/en/Search?viewData= G/TBT/N/IND/309"," G/TBT/N/IND/309")</f>
        <v xml:space="preserve"> G/TBT/N/IND/309</v>
      </c>
      <c r="D244" s="6" t="s">
        <v>181</v>
      </c>
      <c r="E244" s="8" t="s">
        <v>712</v>
      </c>
      <c r="F244" s="8" t="s">
        <v>713</v>
      </c>
      <c r="G244" s="8" t="s">
        <v>714</v>
      </c>
      <c r="H244" s="6" t="s">
        <v>39</v>
      </c>
      <c r="I244" s="6" t="s">
        <v>637</v>
      </c>
      <c r="J244" s="6" t="s">
        <v>163</v>
      </c>
      <c r="K244" s="6" t="s">
        <v>39</v>
      </c>
      <c r="L244" s="6"/>
      <c r="M244" s="7">
        <v>45242</v>
      </c>
      <c r="N244" s="6" t="s">
        <v>25</v>
      </c>
      <c r="O244" s="8" t="s">
        <v>715</v>
      </c>
      <c r="P244" s="6" t="str">
        <f>HYPERLINK("https://docs.wto.org/imrd/directdoc.asp?DDFDocuments/t/G/TBTN23/IND309.DOCX", "https://docs.wto.org/imrd/directdoc.asp?DDFDocuments/t/G/TBTN23/IND309.DOCX")</f>
        <v>https://docs.wto.org/imrd/directdoc.asp?DDFDocuments/t/G/TBTN23/IND309.DOCX</v>
      </c>
      <c r="Q244" s="6"/>
      <c r="R244" s="6"/>
    </row>
    <row r="245" spans="1:18" ht="65.099999999999994" customHeight="1">
      <c r="A245" s="6" t="s">
        <v>1095</v>
      </c>
      <c r="B245" s="7">
        <v>45182</v>
      </c>
      <c r="C245" s="8" t="str">
        <f>HYPERLINK("https://epingalert.org/en/Search?viewData= G/TBT/N/IND/308"," G/TBT/N/IND/308")</f>
        <v xml:space="preserve"> G/TBT/N/IND/308</v>
      </c>
      <c r="D245" s="6" t="s">
        <v>181</v>
      </c>
      <c r="E245" s="8" t="s">
        <v>703</v>
      </c>
      <c r="F245" s="8" t="s">
        <v>704</v>
      </c>
      <c r="G245" s="8" t="s">
        <v>705</v>
      </c>
      <c r="H245" s="6" t="s">
        <v>39</v>
      </c>
      <c r="I245" s="6" t="s">
        <v>637</v>
      </c>
      <c r="J245" s="6" t="s">
        <v>163</v>
      </c>
      <c r="K245" s="6" t="s">
        <v>39</v>
      </c>
      <c r="L245" s="6"/>
      <c r="M245" s="7">
        <v>45242</v>
      </c>
      <c r="N245" s="6" t="s">
        <v>25</v>
      </c>
      <c r="O245" s="8" t="s">
        <v>706</v>
      </c>
      <c r="P245" s="6" t="str">
        <f>HYPERLINK("https://docs.wto.org/imrd/directdoc.asp?DDFDocuments/t/G/TBTN23/IND308.DOCX", "https://docs.wto.org/imrd/directdoc.asp?DDFDocuments/t/G/TBTN23/IND308.DOCX")</f>
        <v>https://docs.wto.org/imrd/directdoc.asp?DDFDocuments/t/G/TBTN23/IND308.DOCX</v>
      </c>
      <c r="Q245" s="6"/>
      <c r="R245" s="6"/>
    </row>
    <row r="246" spans="1:18" ht="65.099999999999994" customHeight="1">
      <c r="A246" s="6" t="s">
        <v>1084</v>
      </c>
      <c r="B246" s="7">
        <v>45182</v>
      </c>
      <c r="C246" s="8" t="str">
        <f>HYPERLINK("https://epingalert.org/en/Search?viewData= G/TBT/N/IND/306"," G/TBT/N/IND/306")</f>
        <v xml:space="preserve"> G/TBT/N/IND/306</v>
      </c>
      <c r="D246" s="6" t="s">
        <v>181</v>
      </c>
      <c r="E246" s="8" t="s">
        <v>634</v>
      </c>
      <c r="F246" s="8" t="s">
        <v>635</v>
      </c>
      <c r="G246" s="8" t="s">
        <v>636</v>
      </c>
      <c r="H246" s="6" t="s">
        <v>39</v>
      </c>
      <c r="I246" s="6" t="s">
        <v>637</v>
      </c>
      <c r="J246" s="6" t="s">
        <v>163</v>
      </c>
      <c r="K246" s="6" t="s">
        <v>39</v>
      </c>
      <c r="L246" s="6"/>
      <c r="M246" s="7">
        <v>45242</v>
      </c>
      <c r="N246" s="6" t="s">
        <v>25</v>
      </c>
      <c r="O246" s="8" t="s">
        <v>638</v>
      </c>
      <c r="P246" s="6" t="str">
        <f>HYPERLINK("https://docs.wto.org/imrd/directdoc.asp?DDFDocuments/t/G/TBTN23/IND306.DOCX", "https://docs.wto.org/imrd/directdoc.asp?DDFDocuments/t/G/TBTN23/IND306.DOCX")</f>
        <v>https://docs.wto.org/imrd/directdoc.asp?DDFDocuments/t/G/TBTN23/IND306.DOCX</v>
      </c>
      <c r="Q246" s="6"/>
      <c r="R246" s="6"/>
    </row>
    <row r="247" spans="1:18" ht="65.099999999999994" customHeight="1">
      <c r="A247" s="6" t="s">
        <v>1074</v>
      </c>
      <c r="B247" s="7">
        <v>45184</v>
      </c>
      <c r="C247" s="8" t="str">
        <f>HYPERLINK("https://epingalert.org/en/Search?viewData= G/TBT/N/EU/1009"," G/TBT/N/EU/1009")</f>
        <v xml:space="preserve"> G/TBT/N/EU/1009</v>
      </c>
      <c r="D247" s="6" t="s">
        <v>137</v>
      </c>
      <c r="E247" s="8" t="s">
        <v>590</v>
      </c>
      <c r="F247" s="8" t="s">
        <v>591</v>
      </c>
      <c r="G247" s="8" t="s">
        <v>592</v>
      </c>
      <c r="H247" s="6" t="s">
        <v>39</v>
      </c>
      <c r="I247" s="6" t="s">
        <v>593</v>
      </c>
      <c r="J247" s="6" t="s">
        <v>594</v>
      </c>
      <c r="K247" s="6" t="s">
        <v>39</v>
      </c>
      <c r="L247" s="6"/>
      <c r="M247" s="7">
        <v>45244</v>
      </c>
      <c r="N247" s="6" t="s">
        <v>25</v>
      </c>
      <c r="O247" s="8" t="s">
        <v>595</v>
      </c>
      <c r="P247" s="6" t="str">
        <f>HYPERLINK("https://docs.wto.org/imrd/directdoc.asp?DDFDocuments/t/G/TBTN23/EU1009.DOCX", "https://docs.wto.org/imrd/directdoc.asp?DDFDocuments/t/G/TBTN23/EU1009.DOCX")</f>
        <v>https://docs.wto.org/imrd/directdoc.asp?DDFDocuments/t/G/TBTN23/EU1009.DOCX</v>
      </c>
      <c r="Q247" s="6"/>
      <c r="R247" s="6"/>
    </row>
    <row r="248" spans="1:18" ht="65.099999999999994" customHeight="1">
      <c r="A248" s="6" t="s">
        <v>1030</v>
      </c>
      <c r="B248" s="7">
        <v>45198</v>
      </c>
      <c r="C248" s="8" t="str">
        <f>HYPERLINK("https://epingalert.org/en/Search?viewData= G/TBT/N/BDI/408, G/TBT/N/KEN/1504, G/TBT/N/RWA/933, G/TBT/N/TZA/1036, G/TBT/N/UGA/1843"," G/TBT/N/BDI/408, G/TBT/N/KEN/1504, G/TBT/N/RWA/933, G/TBT/N/TZA/1036, G/TBT/N/UGA/1843")</f>
        <v xml:space="preserve"> G/TBT/N/BDI/408, G/TBT/N/KEN/1504, G/TBT/N/RWA/933, G/TBT/N/TZA/1036, G/TBT/N/UGA/1843</v>
      </c>
      <c r="D248" s="6" t="s">
        <v>17</v>
      </c>
      <c r="E248" s="8" t="s">
        <v>28</v>
      </c>
      <c r="F248" s="8" t="s">
        <v>29</v>
      </c>
      <c r="G248" s="8" t="s">
        <v>20</v>
      </c>
      <c r="H248" s="6" t="s">
        <v>21</v>
      </c>
      <c r="I248" s="6" t="s">
        <v>22</v>
      </c>
      <c r="J248" s="6" t="s">
        <v>61</v>
      </c>
      <c r="K248" s="6" t="s">
        <v>24</v>
      </c>
      <c r="L248" s="6"/>
      <c r="M248" s="7">
        <v>45258</v>
      </c>
      <c r="N248" s="6" t="s">
        <v>25</v>
      </c>
      <c r="O248" s="8" t="s">
        <v>31</v>
      </c>
      <c r="P248" s="6" t="str">
        <f>HYPERLINK("https://docs.wto.org/imrd/directdoc.asp?DDFDocuments/t/G/TBTN23/BDI408.DOCX", "https://docs.wto.org/imrd/directdoc.asp?DDFDocuments/t/G/TBTN23/BDI408.DOCX")</f>
        <v>https://docs.wto.org/imrd/directdoc.asp?DDFDocuments/t/G/TBTN23/BDI408.DOCX</v>
      </c>
      <c r="Q248" s="6"/>
      <c r="R248" s="6"/>
    </row>
    <row r="249" spans="1:18" ht="65.099999999999994" customHeight="1">
      <c r="A249" s="6" t="s">
        <v>1030</v>
      </c>
      <c r="B249" s="7">
        <v>45197</v>
      </c>
      <c r="C249" s="8" t="str">
        <f>HYPERLINK("https://epingalert.org/en/Search?viewData= G/TBT/N/AUS/163"," G/TBT/N/AUS/163")</f>
        <v xml:space="preserve"> G/TBT/N/AUS/163</v>
      </c>
      <c r="D249" s="6" t="s">
        <v>114</v>
      </c>
      <c r="E249" s="8" t="s">
        <v>115</v>
      </c>
      <c r="F249" s="8" t="s">
        <v>116</v>
      </c>
      <c r="G249" s="8" t="s">
        <v>117</v>
      </c>
      <c r="H249" s="6" t="s">
        <v>118</v>
      </c>
      <c r="I249" s="6" t="s">
        <v>119</v>
      </c>
      <c r="J249" s="6" t="s">
        <v>120</v>
      </c>
      <c r="K249" s="6" t="s">
        <v>39</v>
      </c>
      <c r="L249" s="6"/>
      <c r="M249" s="7">
        <v>45257</v>
      </c>
      <c r="N249" s="6" t="s">
        <v>25</v>
      </c>
      <c r="O249" s="8" t="s">
        <v>121</v>
      </c>
      <c r="P249" s="6" t="str">
        <f>HYPERLINK("https://docs.wto.org/imrd/directdoc.asp?DDFDocuments/t/G/TBTN23/AUS163.DOCX", "https://docs.wto.org/imrd/directdoc.asp?DDFDocuments/t/G/TBTN23/AUS163.DOCX")</f>
        <v>https://docs.wto.org/imrd/directdoc.asp?DDFDocuments/t/G/TBTN23/AUS163.DOCX</v>
      </c>
      <c r="Q249" s="6"/>
      <c r="R249" s="6"/>
    </row>
    <row r="250" spans="1:18" ht="65.099999999999994" customHeight="1">
      <c r="A250" s="6" t="s">
        <v>1087</v>
      </c>
      <c r="B250" s="7">
        <v>45182</v>
      </c>
      <c r="C250" s="8" t="str">
        <f>HYPERLINK("https://epingalert.org/en/Search?viewData= G/TBT/N/IND/300"," G/TBT/N/IND/300")</f>
        <v xml:space="preserve"> G/TBT/N/IND/300</v>
      </c>
      <c r="D250" s="6" t="s">
        <v>181</v>
      </c>
      <c r="E250" s="8" t="s">
        <v>660</v>
      </c>
      <c r="F250" s="8" t="s">
        <v>661</v>
      </c>
      <c r="G250" s="8" t="s">
        <v>662</v>
      </c>
      <c r="H250" s="6" t="s">
        <v>663</v>
      </c>
      <c r="I250" s="6" t="s">
        <v>651</v>
      </c>
      <c r="J250" s="6" t="s">
        <v>652</v>
      </c>
      <c r="K250" s="6" t="s">
        <v>39</v>
      </c>
      <c r="L250" s="6"/>
      <c r="M250" s="7">
        <v>45242</v>
      </c>
      <c r="N250" s="6" t="s">
        <v>25</v>
      </c>
      <c r="O250" s="8" t="s">
        <v>664</v>
      </c>
      <c r="P250" s="6" t="str">
        <f>HYPERLINK("https://docs.wto.org/imrd/directdoc.asp?DDFDocuments/t/G/TBTN23/IND300.DOCX", "https://docs.wto.org/imrd/directdoc.asp?DDFDocuments/t/G/TBTN23/IND300.DOCX")</f>
        <v>https://docs.wto.org/imrd/directdoc.asp?DDFDocuments/t/G/TBTN23/IND300.DOCX</v>
      </c>
      <c r="Q250" s="6"/>
      <c r="R250" s="6"/>
    </row>
    <row r="251" spans="1:18" ht="65.099999999999994" customHeight="1">
      <c r="A251" s="6" t="s">
        <v>1085</v>
      </c>
      <c r="B251" s="7">
        <v>45182</v>
      </c>
      <c r="C251" s="8" t="str">
        <f>HYPERLINK("https://epingalert.org/en/Search?viewData= G/TBT/N/IND/297"," G/TBT/N/IND/297")</f>
        <v xml:space="preserve"> G/TBT/N/IND/297</v>
      </c>
      <c r="D251" s="6" t="s">
        <v>181</v>
      </c>
      <c r="E251" s="8" t="s">
        <v>647</v>
      </c>
      <c r="F251" s="8" t="s">
        <v>648</v>
      </c>
      <c r="G251" s="8" t="s">
        <v>649</v>
      </c>
      <c r="H251" s="6" t="s">
        <v>650</v>
      </c>
      <c r="I251" s="6" t="s">
        <v>651</v>
      </c>
      <c r="J251" s="6" t="s">
        <v>652</v>
      </c>
      <c r="K251" s="6" t="s">
        <v>39</v>
      </c>
      <c r="L251" s="6"/>
      <c r="M251" s="7">
        <v>45242</v>
      </c>
      <c r="N251" s="6" t="s">
        <v>25</v>
      </c>
      <c r="O251" s="8" t="s">
        <v>653</v>
      </c>
      <c r="P251" s="6" t="str">
        <f>HYPERLINK("https://docs.wto.org/imrd/directdoc.asp?DDFDocuments/t/G/TBTN23/IND297.DOCX", "https://docs.wto.org/imrd/directdoc.asp?DDFDocuments/t/G/TBTN23/IND297.DOCX")</f>
        <v>https://docs.wto.org/imrd/directdoc.asp?DDFDocuments/t/G/TBTN23/IND297.DOCX</v>
      </c>
      <c r="Q251" s="6"/>
      <c r="R251" s="6"/>
    </row>
    <row r="252" spans="1:18" ht="65.099999999999994" customHeight="1">
      <c r="A252" s="6" t="s">
        <v>1057</v>
      </c>
      <c r="B252" s="7">
        <v>45188</v>
      </c>
      <c r="C252" s="8" t="str">
        <f>HYPERLINK("https://epingalert.org/en/Search?viewData= G/SPS/N/ARM/50"," G/SPS/N/ARM/50")</f>
        <v xml:space="preserve"> G/SPS/N/ARM/50</v>
      </c>
      <c r="D252" s="6" t="s">
        <v>450</v>
      </c>
      <c r="E252" s="8" t="s">
        <v>451</v>
      </c>
      <c r="F252" s="8" t="s">
        <v>452</v>
      </c>
      <c r="G252" s="8" t="s">
        <v>453</v>
      </c>
      <c r="H252" s="6" t="s">
        <v>39</v>
      </c>
      <c r="I252" s="6" t="s">
        <v>39</v>
      </c>
      <c r="J252" s="6" t="s">
        <v>240</v>
      </c>
      <c r="K252" s="6" t="s">
        <v>454</v>
      </c>
      <c r="L252" s="6" t="s">
        <v>39</v>
      </c>
      <c r="M252" s="7">
        <v>45248</v>
      </c>
      <c r="N252" s="6" t="s">
        <v>25</v>
      </c>
      <c r="O252" s="8" t="s">
        <v>455</v>
      </c>
      <c r="P252" s="6" t="str">
        <f>HYPERLINK("https://docs.wto.org/imrd/directdoc.asp?DDFDocuments/t/G/SPS/NARM50.DOCX", "https://docs.wto.org/imrd/directdoc.asp?DDFDocuments/t/G/SPS/NARM50.DOCX")</f>
        <v>https://docs.wto.org/imrd/directdoc.asp?DDFDocuments/t/G/SPS/NARM50.DOCX</v>
      </c>
      <c r="Q252" s="6" t="str">
        <f>HYPERLINK("https://docs.wto.org/imrd/directdoc.asp?DDFDocuments/u/G/SPS/NARM50.DOCX", "https://docs.wto.org/imrd/directdoc.asp?DDFDocuments/u/G/SPS/NARM50.DOCX")</f>
        <v>https://docs.wto.org/imrd/directdoc.asp?DDFDocuments/u/G/SPS/NARM50.DOCX</v>
      </c>
      <c r="R252" s="6" t="str">
        <f>HYPERLINK("https://docs.wto.org/imrd/directdoc.asp?DDFDocuments/v/G/SPS/NARM50.DOCX", "https://docs.wto.org/imrd/directdoc.asp?DDFDocuments/v/G/SPS/NARM50.DOCX")</f>
        <v>https://docs.wto.org/imrd/directdoc.asp?DDFDocuments/v/G/SPS/NARM50.DOCX</v>
      </c>
    </row>
    <row r="253" spans="1:18" ht="65.099999999999994" customHeight="1">
      <c r="B253" s="7">
        <v>45181</v>
      </c>
      <c r="C253" s="8" t="str">
        <f>HYPERLINK("https://epingalert.org/en/Search?viewData= G/SPS/N/ECU/307"," G/SPS/N/ECU/307")</f>
        <v xml:space="preserve"> G/SPS/N/ECU/307</v>
      </c>
      <c r="D253" s="6" t="s">
        <v>222</v>
      </c>
      <c r="E253" s="8" t="s">
        <v>779</v>
      </c>
      <c r="F253" s="8" t="s">
        <v>780</v>
      </c>
      <c r="G253" s="8" t="s">
        <v>781</v>
      </c>
      <c r="H253" s="6" t="s">
        <v>782</v>
      </c>
      <c r="I253" s="6" t="s">
        <v>39</v>
      </c>
      <c r="J253" s="6" t="s">
        <v>232</v>
      </c>
      <c r="K253" s="6" t="s">
        <v>755</v>
      </c>
      <c r="L253" s="6" t="s">
        <v>39</v>
      </c>
      <c r="M253" s="7" t="s">
        <v>39</v>
      </c>
      <c r="N253" s="6" t="s">
        <v>25</v>
      </c>
      <c r="O253" s="8" t="s">
        <v>783</v>
      </c>
      <c r="P253" s="6" t="str">
        <f>HYPERLINK("https://docs.wto.org/imrd/directdoc.asp?DDFDocuments/t/G/SPS/NECU307.DOCX", "https://docs.wto.org/imrd/directdoc.asp?DDFDocuments/t/G/SPS/NECU307.DOCX")</f>
        <v>https://docs.wto.org/imrd/directdoc.asp?DDFDocuments/t/G/SPS/NECU307.DOCX</v>
      </c>
      <c r="Q253" s="6" t="str">
        <f>HYPERLINK("https://docs.wto.org/imrd/directdoc.asp?DDFDocuments/u/G/SPS/NECU307.DOCX", "https://docs.wto.org/imrd/directdoc.asp?DDFDocuments/u/G/SPS/NECU307.DOCX")</f>
        <v>https://docs.wto.org/imrd/directdoc.asp?DDFDocuments/u/G/SPS/NECU307.DOCX</v>
      </c>
      <c r="R253" s="6" t="str">
        <f>HYPERLINK("https://docs.wto.org/imrd/directdoc.asp?DDFDocuments/v/G/SPS/NECU307.DOCX", "https://docs.wto.org/imrd/directdoc.asp?DDFDocuments/v/G/SPS/NECU307.DOCX")</f>
        <v>https://docs.wto.org/imrd/directdoc.asp?DDFDocuments/v/G/SPS/NECU307.DOCX</v>
      </c>
    </row>
  </sheetData>
  <sortState xmlns:xlrd2="http://schemas.microsoft.com/office/spreadsheetml/2017/richdata2" ref="A2:R253">
    <sortCondition ref="A2:A25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2023-10-02T07:09:57Z</dcterms:created>
  <dcterms:modified xsi:type="dcterms:W3CDTF">2023-10-02T13:05:04Z</dcterms:modified>
</cp:coreProperties>
</file>