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2\"/>
    </mc:Choice>
  </mc:AlternateContent>
  <xr:revisionPtr revIDLastSave="0" documentId="13_ncr:1_{5B4E7550-DC42-4433-86E4-45C1C432A48E}" xr6:coauthVersionLast="47" xr6:coauthVersionMax="47" xr10:uidLastSave="{00000000-0000-0000-0000-000000000000}"/>
  <bookViews>
    <workbookView xWindow="-108" yWindow="-108" windowWidth="23256" windowHeight="12576"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40" i="1" l="1"/>
  <c r="Q40" i="1"/>
  <c r="P40" i="1"/>
  <c r="B40" i="1"/>
  <c r="R154" i="1"/>
  <c r="Q154" i="1"/>
  <c r="P154" i="1"/>
  <c r="B154" i="1"/>
  <c r="R13" i="1"/>
  <c r="Q13" i="1"/>
  <c r="P13" i="1"/>
  <c r="B13" i="1"/>
  <c r="R78" i="1"/>
  <c r="Q78" i="1"/>
  <c r="P78" i="1"/>
  <c r="B78" i="1"/>
  <c r="R160" i="1"/>
  <c r="Q160" i="1"/>
  <c r="P160" i="1"/>
  <c r="B160" i="1"/>
  <c r="R150" i="1"/>
  <c r="Q150" i="1"/>
  <c r="P150" i="1"/>
  <c r="B150" i="1"/>
  <c r="R125" i="1"/>
  <c r="Q125" i="1"/>
  <c r="P125" i="1"/>
  <c r="B125" i="1"/>
  <c r="R100" i="1"/>
  <c r="Q100" i="1"/>
  <c r="P100" i="1"/>
  <c r="B100" i="1"/>
  <c r="R118" i="1"/>
  <c r="Q118" i="1"/>
  <c r="P118" i="1"/>
  <c r="B118" i="1"/>
  <c r="R117" i="1"/>
  <c r="Q117" i="1"/>
  <c r="P117" i="1"/>
  <c r="B117" i="1"/>
  <c r="Q116" i="1"/>
  <c r="P116" i="1"/>
  <c r="B116" i="1"/>
  <c r="R115" i="1"/>
  <c r="Q115" i="1"/>
  <c r="P115" i="1"/>
  <c r="B115" i="1"/>
  <c r="R114" i="1"/>
  <c r="Q114" i="1"/>
  <c r="P114" i="1"/>
  <c r="B114" i="1"/>
  <c r="R113" i="1"/>
  <c r="Q113" i="1"/>
  <c r="P113" i="1"/>
  <c r="B113" i="1"/>
  <c r="R119" i="1"/>
  <c r="Q119" i="1"/>
  <c r="P119" i="1"/>
  <c r="B119" i="1"/>
  <c r="R156" i="1"/>
  <c r="Q156" i="1"/>
  <c r="P156" i="1"/>
  <c r="B156" i="1"/>
  <c r="R123" i="1"/>
  <c r="Q123" i="1"/>
  <c r="P123" i="1"/>
  <c r="B123" i="1"/>
  <c r="R122" i="1"/>
  <c r="Q122" i="1"/>
  <c r="P122" i="1"/>
  <c r="B122" i="1"/>
  <c r="R16" i="1"/>
  <c r="Q16" i="1"/>
  <c r="P16" i="1"/>
  <c r="B16" i="1"/>
  <c r="R15" i="1"/>
  <c r="Q15" i="1"/>
  <c r="P15" i="1"/>
  <c r="B15" i="1"/>
  <c r="R121" i="1"/>
  <c r="Q121" i="1"/>
  <c r="P121" i="1"/>
  <c r="B121" i="1"/>
  <c r="R126" i="1"/>
  <c r="Q126" i="1"/>
  <c r="P126" i="1"/>
  <c r="B126" i="1"/>
  <c r="R120" i="1"/>
  <c r="Q120" i="1"/>
  <c r="P120" i="1"/>
  <c r="B120" i="1"/>
  <c r="R112" i="1"/>
  <c r="Q112" i="1"/>
  <c r="P112" i="1"/>
  <c r="B112" i="1"/>
  <c r="R128" i="1"/>
  <c r="Q128" i="1"/>
  <c r="P128" i="1"/>
  <c r="B128" i="1"/>
  <c r="R127" i="1"/>
  <c r="Q127" i="1"/>
  <c r="P127" i="1"/>
  <c r="B127" i="1"/>
  <c r="R94" i="1"/>
  <c r="Q94" i="1"/>
  <c r="P94" i="1"/>
  <c r="B94" i="1"/>
  <c r="R124" i="1"/>
  <c r="Q124" i="1"/>
  <c r="P124" i="1"/>
  <c r="B124" i="1"/>
  <c r="R159" i="1"/>
  <c r="Q159" i="1"/>
  <c r="P159" i="1"/>
  <c r="B159" i="1"/>
  <c r="R104" i="1"/>
  <c r="Q104" i="1"/>
  <c r="P104" i="1"/>
  <c r="B104" i="1"/>
  <c r="R39" i="1"/>
  <c r="Q39" i="1"/>
  <c r="P39" i="1"/>
  <c r="B39" i="1"/>
  <c r="R5" i="1"/>
  <c r="Q5" i="1"/>
  <c r="P5" i="1"/>
  <c r="B5" i="1"/>
  <c r="R136" i="1"/>
  <c r="Q136" i="1"/>
  <c r="P136" i="1"/>
  <c r="B136" i="1"/>
  <c r="R23" i="1"/>
  <c r="Q23" i="1"/>
  <c r="P23" i="1"/>
  <c r="B23" i="1"/>
  <c r="R95" i="1"/>
  <c r="Q95" i="1"/>
  <c r="P95" i="1"/>
  <c r="B95" i="1"/>
  <c r="R38" i="1"/>
  <c r="Q38" i="1"/>
  <c r="P38" i="1"/>
  <c r="B38" i="1"/>
  <c r="R142" i="1"/>
  <c r="Q142" i="1"/>
  <c r="P142" i="1"/>
  <c r="B142" i="1"/>
  <c r="R102" i="1"/>
  <c r="Q102" i="1"/>
  <c r="P102" i="1"/>
  <c r="B102" i="1"/>
  <c r="R144" i="1"/>
  <c r="Q144" i="1"/>
  <c r="P144" i="1"/>
  <c r="B144" i="1"/>
  <c r="R37" i="1"/>
  <c r="Q37" i="1"/>
  <c r="P37" i="1"/>
  <c r="B37" i="1"/>
  <c r="R77" i="1"/>
  <c r="Q77" i="1"/>
  <c r="P77" i="1"/>
  <c r="B77" i="1"/>
  <c r="R12" i="1"/>
  <c r="Q12" i="1"/>
  <c r="P12" i="1"/>
  <c r="B12" i="1"/>
  <c r="R42" i="1"/>
  <c r="Q42" i="1"/>
  <c r="P42" i="1"/>
  <c r="B42" i="1"/>
  <c r="R101" i="1"/>
  <c r="Q101" i="1"/>
  <c r="P101" i="1"/>
  <c r="B101" i="1"/>
  <c r="R36" i="1"/>
  <c r="Q36" i="1"/>
  <c r="P36" i="1"/>
  <c r="B36" i="1"/>
  <c r="R130" i="1"/>
  <c r="Q130" i="1"/>
  <c r="P130" i="1"/>
  <c r="B130" i="1"/>
  <c r="R111" i="1"/>
  <c r="Q111" i="1"/>
  <c r="P111" i="1"/>
  <c r="B111" i="1"/>
  <c r="R132" i="1"/>
  <c r="Q132" i="1"/>
  <c r="P132" i="1"/>
  <c r="B132" i="1"/>
  <c r="R131" i="1"/>
  <c r="Q131" i="1"/>
  <c r="P131" i="1"/>
  <c r="B131" i="1"/>
  <c r="R20" i="1"/>
  <c r="Q20" i="1"/>
  <c r="P20" i="1"/>
  <c r="B20" i="1"/>
  <c r="R166" i="1"/>
  <c r="Q166" i="1"/>
  <c r="P166" i="1"/>
  <c r="B166" i="1"/>
  <c r="R165" i="1"/>
  <c r="Q165" i="1"/>
  <c r="P165" i="1"/>
  <c r="B165" i="1"/>
  <c r="R29" i="1"/>
  <c r="Q29" i="1"/>
  <c r="P29" i="1"/>
  <c r="B29" i="1"/>
  <c r="R93" i="1"/>
  <c r="Q93" i="1"/>
  <c r="P93" i="1"/>
  <c r="B93" i="1"/>
  <c r="Q19" i="1"/>
  <c r="P19" i="1"/>
  <c r="B19" i="1"/>
  <c r="R135" i="1"/>
  <c r="Q135" i="1"/>
  <c r="P135" i="1"/>
  <c r="B135" i="1"/>
  <c r="R134" i="1"/>
  <c r="Q134" i="1"/>
  <c r="P134" i="1"/>
  <c r="B134" i="1"/>
  <c r="R133" i="1"/>
  <c r="Q133" i="1"/>
  <c r="P133" i="1"/>
  <c r="B133" i="1"/>
  <c r="R149" i="1"/>
  <c r="Q149" i="1"/>
  <c r="P149" i="1"/>
  <c r="B149" i="1"/>
  <c r="R106" i="1"/>
  <c r="Q106" i="1"/>
  <c r="P106" i="1"/>
  <c r="B106" i="1"/>
  <c r="R161" i="1"/>
  <c r="Q161" i="1"/>
  <c r="P161" i="1"/>
  <c r="B161" i="1"/>
  <c r="R35" i="1"/>
  <c r="Q35" i="1"/>
  <c r="P35" i="1"/>
  <c r="B35" i="1"/>
  <c r="R31" i="1"/>
  <c r="Q31" i="1"/>
  <c r="P31" i="1"/>
  <c r="B31" i="1"/>
  <c r="R34" i="1"/>
  <c r="Q34" i="1"/>
  <c r="P34" i="1"/>
  <c r="B34" i="1"/>
  <c r="R99" i="1"/>
  <c r="Q99" i="1"/>
  <c r="P99" i="1"/>
  <c r="B99" i="1"/>
  <c r="R74" i="1"/>
  <c r="Q74" i="1"/>
  <c r="P74" i="1"/>
  <c r="B74" i="1"/>
  <c r="R30" i="1"/>
  <c r="Q30" i="1"/>
  <c r="P30" i="1"/>
  <c r="B30" i="1"/>
  <c r="R41" i="1"/>
  <c r="Q41" i="1"/>
  <c r="P41" i="1"/>
  <c r="B41" i="1"/>
  <c r="R79" i="1"/>
  <c r="Q79" i="1"/>
  <c r="P79" i="1"/>
  <c r="B79" i="1"/>
  <c r="R98" i="1"/>
  <c r="Q98" i="1"/>
  <c r="P98" i="1"/>
  <c r="B98" i="1"/>
  <c r="R97" i="1"/>
  <c r="Q97" i="1"/>
  <c r="P97" i="1"/>
  <c r="B97" i="1"/>
  <c r="R10" i="1"/>
  <c r="Q10" i="1"/>
  <c r="P10" i="1"/>
  <c r="B10" i="1"/>
  <c r="R9" i="1"/>
  <c r="Q9" i="1"/>
  <c r="P9" i="1"/>
  <c r="B9" i="1"/>
  <c r="R8" i="1"/>
  <c r="Q8" i="1"/>
  <c r="P8" i="1"/>
  <c r="B8" i="1"/>
  <c r="R7" i="1"/>
  <c r="Q7" i="1"/>
  <c r="P7" i="1"/>
  <c r="B7" i="1"/>
  <c r="R107" i="1"/>
  <c r="Q107" i="1"/>
  <c r="P107" i="1"/>
  <c r="B107" i="1"/>
  <c r="R129" i="1"/>
  <c r="Q129" i="1"/>
  <c r="P129" i="1"/>
  <c r="B129" i="1"/>
  <c r="R84" i="1"/>
  <c r="Q84" i="1"/>
  <c r="P84" i="1"/>
  <c r="B84" i="1"/>
  <c r="R6" i="1"/>
  <c r="Q6" i="1"/>
  <c r="P6" i="1"/>
  <c r="B6" i="1"/>
  <c r="P91" i="1"/>
  <c r="B91" i="1"/>
  <c r="R82" i="1"/>
  <c r="Q82" i="1"/>
  <c r="P82" i="1"/>
  <c r="B82" i="1"/>
  <c r="R89" i="1"/>
  <c r="Q89" i="1"/>
  <c r="P89" i="1"/>
  <c r="B89" i="1"/>
  <c r="R164" i="1"/>
  <c r="Q164" i="1"/>
  <c r="P164" i="1"/>
  <c r="B164" i="1"/>
  <c r="R141" i="1"/>
  <c r="Q141" i="1"/>
  <c r="P141" i="1"/>
  <c r="B141" i="1"/>
  <c r="R140" i="1"/>
  <c r="Q140" i="1"/>
  <c r="P140" i="1"/>
  <c r="B140" i="1"/>
  <c r="R168" i="1"/>
  <c r="Q168" i="1"/>
  <c r="P168" i="1"/>
  <c r="B168" i="1"/>
  <c r="R73" i="1"/>
  <c r="Q73" i="1"/>
  <c r="P73" i="1"/>
  <c r="B73" i="1"/>
  <c r="R17" i="1"/>
  <c r="Q17" i="1"/>
  <c r="P17" i="1"/>
  <c r="B17" i="1"/>
  <c r="R103" i="1"/>
  <c r="Q103" i="1"/>
  <c r="P103" i="1"/>
  <c r="B103" i="1"/>
  <c r="R167" i="1"/>
  <c r="Q167" i="1"/>
  <c r="P167" i="1"/>
  <c r="B167" i="1"/>
  <c r="R138" i="1"/>
  <c r="Q138" i="1"/>
  <c r="P138" i="1"/>
  <c r="B138" i="1"/>
  <c r="R2" i="1"/>
  <c r="Q2" i="1"/>
  <c r="P2" i="1"/>
  <c r="B2" i="1"/>
  <c r="R3" i="1"/>
  <c r="Q3" i="1"/>
  <c r="P3" i="1"/>
  <c r="B3" i="1"/>
  <c r="R153" i="1"/>
  <c r="Q153" i="1"/>
  <c r="P153" i="1"/>
  <c r="B153" i="1"/>
  <c r="R137" i="1"/>
  <c r="Q137" i="1"/>
  <c r="P137" i="1"/>
  <c r="B137" i="1"/>
  <c r="R86" i="1"/>
  <c r="Q86" i="1"/>
  <c r="P86" i="1"/>
  <c r="B86" i="1"/>
  <c r="R105" i="1"/>
  <c r="Q105" i="1"/>
  <c r="P105" i="1"/>
  <c r="B105" i="1"/>
  <c r="R108" i="1"/>
  <c r="Q108" i="1"/>
  <c r="P108" i="1"/>
  <c r="B108" i="1"/>
  <c r="R152" i="1"/>
  <c r="Q152" i="1"/>
  <c r="P152" i="1"/>
  <c r="B152" i="1"/>
  <c r="R151" i="1"/>
  <c r="Q151" i="1"/>
  <c r="P151" i="1"/>
  <c r="B151" i="1"/>
  <c r="R80" i="1"/>
  <c r="Q80" i="1"/>
  <c r="P80" i="1"/>
  <c r="B80" i="1"/>
  <c r="R87" i="1"/>
  <c r="Q87" i="1"/>
  <c r="P87" i="1"/>
  <c r="B87" i="1"/>
  <c r="P72" i="1"/>
  <c r="B72" i="1"/>
  <c r="P71" i="1"/>
  <c r="B71" i="1"/>
  <c r="R33" i="1"/>
  <c r="P33" i="1"/>
  <c r="B33" i="1"/>
  <c r="P70" i="1"/>
  <c r="B70" i="1"/>
  <c r="R18" i="1"/>
  <c r="P18" i="1"/>
  <c r="B18" i="1"/>
  <c r="P69" i="1"/>
  <c r="B69" i="1"/>
  <c r="P68" i="1"/>
  <c r="B68" i="1"/>
  <c r="P67" i="1"/>
  <c r="B67" i="1"/>
  <c r="R4" i="1"/>
  <c r="Q4" i="1"/>
  <c r="P4" i="1"/>
  <c r="B4" i="1"/>
  <c r="P66" i="1"/>
  <c r="B66" i="1"/>
  <c r="P65" i="1"/>
  <c r="B65" i="1"/>
  <c r="P64" i="1"/>
  <c r="B64" i="1"/>
  <c r="P28" i="1"/>
  <c r="B28" i="1"/>
  <c r="P63" i="1"/>
  <c r="B63" i="1"/>
  <c r="P62" i="1"/>
  <c r="B62" i="1"/>
  <c r="P61" i="1"/>
  <c r="B61" i="1"/>
  <c r="P60" i="1"/>
  <c r="B60" i="1"/>
  <c r="P59" i="1"/>
  <c r="B59" i="1"/>
  <c r="P58" i="1"/>
  <c r="B58" i="1"/>
  <c r="R146" i="1"/>
  <c r="P146" i="1"/>
  <c r="B146" i="1"/>
  <c r="P57" i="1"/>
  <c r="B57" i="1"/>
  <c r="P56" i="1"/>
  <c r="B56" i="1"/>
  <c r="P55" i="1"/>
  <c r="B55" i="1"/>
  <c r="P54" i="1"/>
  <c r="B54" i="1"/>
  <c r="P53" i="1"/>
  <c r="B53" i="1"/>
  <c r="P52" i="1"/>
  <c r="B52" i="1"/>
  <c r="P21" i="1"/>
  <c r="B21" i="1"/>
  <c r="P51" i="1"/>
  <c r="B51" i="1"/>
  <c r="R83" i="1"/>
  <c r="P83" i="1"/>
  <c r="B83" i="1"/>
  <c r="R32" i="1"/>
  <c r="Q32" i="1"/>
  <c r="P32" i="1"/>
  <c r="B32" i="1"/>
  <c r="P50" i="1"/>
  <c r="B50" i="1"/>
  <c r="P49" i="1"/>
  <c r="B49" i="1"/>
  <c r="P48" i="1"/>
  <c r="B48" i="1"/>
  <c r="P47" i="1"/>
  <c r="B47" i="1"/>
  <c r="P46" i="1"/>
  <c r="B46" i="1"/>
  <c r="P88" i="1"/>
  <c r="B88" i="1"/>
  <c r="P45" i="1"/>
  <c r="B45" i="1"/>
  <c r="P44" i="1"/>
  <c r="B44" i="1"/>
  <c r="P43" i="1"/>
  <c r="B43" i="1"/>
  <c r="R11" i="1"/>
  <c r="P11" i="1"/>
  <c r="B11" i="1"/>
  <c r="P139" i="1"/>
  <c r="B139" i="1"/>
  <c r="P143" i="1"/>
  <c r="B143" i="1"/>
  <c r="P147" i="1"/>
  <c r="B147" i="1"/>
  <c r="P145" i="1"/>
  <c r="B145" i="1"/>
  <c r="R85" i="1"/>
  <c r="B85" i="1"/>
  <c r="P162" i="1"/>
  <c r="B162" i="1"/>
  <c r="R24" i="1"/>
  <c r="B24" i="1"/>
  <c r="P109" i="1"/>
  <c r="B109" i="1"/>
  <c r="R81" i="1"/>
  <c r="B81" i="1"/>
  <c r="R76" i="1"/>
  <c r="B76" i="1"/>
  <c r="P90" i="1"/>
  <c r="B90" i="1"/>
  <c r="R26" i="1"/>
  <c r="B26" i="1"/>
  <c r="P157" i="1"/>
  <c r="B157" i="1"/>
  <c r="R92" i="1"/>
  <c r="B92" i="1"/>
  <c r="P158" i="1"/>
  <c r="B158" i="1"/>
  <c r="R25" i="1"/>
  <c r="B25" i="1"/>
  <c r="P22" i="1"/>
  <c r="B22" i="1"/>
  <c r="R110" i="1"/>
  <c r="B110" i="1"/>
  <c r="P27" i="1"/>
  <c r="B27" i="1"/>
  <c r="P148" i="1"/>
  <c r="B148" i="1"/>
  <c r="R155" i="1"/>
  <c r="B155" i="1"/>
  <c r="P163" i="1"/>
  <c r="B163" i="1"/>
  <c r="R14" i="1"/>
  <c r="B14" i="1"/>
  <c r="R75" i="1"/>
  <c r="B75" i="1"/>
  <c r="P96" i="1"/>
  <c r="B96" i="1"/>
</calcChain>
</file>

<file path=xl/sharedStrings.xml><?xml version="1.0" encoding="utf-8"?>
<sst xmlns="http://schemas.openxmlformats.org/spreadsheetml/2006/main" count="1830" uniqueCount="840">
  <si>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</si>
  <si>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</si>
  <si>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</si>
  <si>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</si>
  <si>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</si>
  <si>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</si>
  <si>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</si>
  <si>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</si>
  <si>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</si>
  <si>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</si>
  <si>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</si>
  <si>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</si>
  <si>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</si>
  <si>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</si>
  <si>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</si>
  <si>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</si>
  <si>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</si>
  <si>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Korea, Republic of</t>
  </si>
  <si>
    <t>The Korean Pharmacopoeia</t>
  </si>
  <si>
    <t>The purpose of the revision is to secure pharmaceutical quality control based on achieved international harmonization of criteria/specification in 「Korean Pharmacopoeia」, to improve some criteria/specifications and general tests to the latest scientific level with reflecting opinions from the pharmaceutical industries, ultimately, to advance criteria/specifications and circulate high quality pharmaceuticals. A term 'Rubber Closures for Aqueous Infusions' was changed into the term ' 'Rubber Closures for injectable drug' in General Notice, General Requirements for Pharmaceutical Preparations and General Test and the subject of application of the test method was expanded. An international harmonization for the test method including addition of performance test of the rubber closures and replacement of animal test by the biological reactivity test.A definition 'In principle, there should be no foreign substances in an ophthalmic solution.' and a paragraph ‘'foreign insoluble matter test for Ophthalmic Suspension is not performed in the the General Requirements for Pharmaceutical Preparations.A test method for 9 items including herbal medicinal preparations such as Soyo Granule in Part 2 of any article was revised.A term ‘LOD(Limit of Detection) in items such as 5. Verification and 5.2. Quantitative test(lower concentration e,g, quantitative test for impurity) was deleted, test parameters including specificity, accuracy, precision was changed into parameters including specificity and LOD in an item, 5.4 Limit test (reference concentration close to the limit of quantitation) and an item 5.5. Limit test (reference concentration significantly higher than the limit of quantitation) was deleted in 'Guideline of Validation of Analytical Procedures for Pharmaceuticals' in General Information.</t>
  </si>
  <si>
    <t>Pharmaceuticals</t>
  </si>
  <si>
    <t>30 - PHARMACEUTICAL PRODUCTS</t>
  </si>
  <si>
    <t/>
  </si>
  <si>
    <t>Other (TBT)</t>
  </si>
  <si>
    <t>Regular notification</t>
  </si>
  <si>
    <r>
      <rPr>
        <sz val="11"/>
        <rFont val="Calibri"/>
      </rPr>
      <t>https://members.wto.org/crnattachments/2022/TBT/KOR/22_5021_00_x.pdf</t>
    </r>
  </si>
  <si>
    <t>Costa Rica</t>
  </si>
  <si>
    <t>RTCA 97.01.81:22 Productos Eléctricos. Refrigeradores y Congeladores Electrodomésticos. Especificaciones de eficiencia energética.</t>
  </si>
  <si>
    <t>Este reglamento tiene por objeto establecer los límites máximos de consumo de energía, el método de ensayo, el procedimiento de evaluación de la conformidad y el etiquetado, que deben de cumplir los refrigeradores y congeladores electrodomésticos operados por motocompresor hermético que se fabriquen, importen o comercialicen en los Estados Parte.Aplica a los refrigeradores electrodomésticos, refrigeradores-congeladores electrodomésticos de hasta 1104 l (39 pies3) y congeladores electrodomésticos de hasta 850 l (30 pies3) operados por motocompresor hermético que se fabriquen, importen o comercialicen en los Estados Parte.Excepciones:a. Los equipos de refrigeración comercial autocontenidos.b. Los enfriadores de vino, cavas de vino, enfriadores y despachadores de agua.c. Menaje de casa.d. Las muestras sin valor comercial, según procedimiento de cada Estado Parte.</t>
  </si>
  <si>
    <t>Aparatos frigoríficos domésticos (Código(s) de la ICS: 97.040.30)</t>
  </si>
  <si>
    <t>97.040.30 - Domestic refrigerating appliances</t>
  </si>
  <si>
    <t>Other (TBT); Consumer information, labelling (TBT)</t>
  </si>
  <si>
    <r>
      <rPr>
        <sz val="11"/>
        <rFont val="Calibri"/>
      </rPr>
      <t>https://members.wto.org/crnattachments/2022/TBT/CRI/22_4997_00_s.pdf</t>
    </r>
  </si>
  <si>
    <t>Mexico</t>
  </si>
  <si>
    <t>PROYECTO de Norma Oficial Mexicana PROY-NOM-118-SE-2021, Industria cerillera-Cerillos y fósforos-Especificaciones de seguridad (cancelará a la NOM-118-SCFI-2004)</t>
  </si>
  <si>
    <t>La presente regulación técnica (Proyecto de Norma Oficial Mexicana) establece las especificaciones de seguridad que deben tener los cerillos y fósforos que se comercialicen dentro del territorio nacional.El presente Proyecto de Norma Oficial Mexicana es aplicable a los cerillos y fósforos de fabricación nacional e importados que se comercialicen dentro del territorio nacional.</t>
  </si>
  <si>
    <t>Equipos domésticos y comerciales diversos (Código(s) de la ICS: 97.180)</t>
  </si>
  <si>
    <t>97.180 - Miscellaneous domestic and commercial equipment</t>
  </si>
  <si>
    <t>Consumer information, labelling (TBT); Prevention of deceptive practices and consumer protection (TBT); Protection of human health or safety (TBT)</t>
  </si>
  <si>
    <r>
      <rPr>
        <sz val="11"/>
        <rFont val="Calibri"/>
      </rPr>
      <t>https://members.wto.org/crnattachments/2022/TBT/MEX/22_4992_00_s.pdf
https://www.dof.gob.mx/nota_detalle.php?codigo=5659414&amp;fecha=27/07/2022#gsc.tab=0</t>
    </r>
  </si>
  <si>
    <t>Brazil</t>
  </si>
  <si>
    <t>MAPA/SDAOrdinance No.624, 21 July 2022</t>
  </si>
  <si>
    <t>MAPA/SDA Ordinance No. 624 opens a 75-day period for public consultation of draft Decree that approves the regulation of registration, employment and supervision of products for veterinary use.The Ordinance and the project are available on MAPA website:https://www.gov.br/agricultura/pt-br/acesso-a-informacao/participacao-social/consultas-publicasTechnically substantiated suggestions should be forwarded through the Normative Act Monitoring System - SISMAN, of the Department of Agricultural Defense - SDA/MAPA, through the link:https://sistemasweb.agricultura.gov.br/solicita/</t>
  </si>
  <si>
    <t>Veterinary Products</t>
  </si>
  <si>
    <t>Animal health</t>
  </si>
  <si>
    <r>
      <rPr>
        <sz val="11"/>
        <rFont val="Calibri"/>
      </rPr>
      <t>https://www.gov.br/agricultura/pt-br/consulta-publica-minuta-de-decreto-que-aprova-o-regulamento-de-registro-emprego-e-fiscalizacao-de-produtos-de-uso-veterinario-dos-estabelecimentos-relacionados-e-da-outras-providencias</t>
    </r>
  </si>
  <si>
    <t>PROYECTO de Norma Oficial Mexicana PROY-NOM-203-SE-2020, Que establece los límites máximos permisibles de emisión de formaldehído en tableros de partículas de madera y tableros de fibras de madera fabricados con urea formaldehído y en los productos fabricados con este tipo de tableros</t>
  </si>
  <si>
    <t>Esta regulación técnica (Proyecto de Norma Oficial Mexicana) establece los límites máximos permisibles de emisión de formaldehído que emiten o contienen los tableros fabricados con partículas de madera y tableros de fibras de madera, fabricados con urea formaldehído como encolante, así como los muebles, sus partes y todos los demás productos fabricados con este tipo de tableros.Este Proyecto de Norma Oficial Mexicana aplica a los tableros de partículas de madera y a los tableros de fibras de madera, que en su producción se utilizaron resinas de urea formaldehído; tanto a los producidos en territorio nacional como a los importados, así como a los muebles, sus partes y todos los demás productos fabricados con este tipo de tableros, producidos en el territorio nacional como a los importados.</t>
  </si>
  <si>
    <t>tableros de partículas de madera y tableros de fibras de madera</t>
  </si>
  <si>
    <t>Prevention of deceptive practices and consumer protection (TBT); Protection of human health or safety (TBT)</t>
  </si>
  <si>
    <r>
      <rPr>
        <sz val="11"/>
        <rFont val="Calibri"/>
      </rPr>
      <t>https://members.wto.org/crnattachments/2022/TBT/MEX/22_4966_00_s.pdf
https://www.dof.gob.mx/nota_detalle.php?codigo=5659169&amp;fecha=26/07/2022#gsc.tab=0</t>
    </r>
  </si>
  <si>
    <t>Japan</t>
  </si>
  <si>
    <t>The Partial amendments of the “Public Notice that Prescribes Details of Safety Regulationsfor Road Transport Vehicles”, etc</t>
  </si>
  <si>
    <t>Setting up the test procedure of fuel and electric energy efficiency of vehicles with GVW exceeding 3.5 tons (excluding those with a seating capacity of less than 10 passengers used exclusively for passenger use) of Pure electric vehicle (PEV), Off-vehicle charging hybrid electric vehicle (OVC-HEV), and Fuel cell hybrid vehicle (FCV).</t>
  </si>
  <si>
    <t>Tractors (other than tractors of heading 87.09). (HS code(s): 8701); Motor vehicles for the transport of ten or more persons, including the driver. (HS code(s): 8702); Motor vehicles for the transport of goods. (HS code(s): 8704)</t>
  </si>
  <si>
    <t>8701 - Tractors (other than tractors of heading 8709); 8702 - Motor vehicles for the transport of &gt;= 10 persons, incl. driver; 8704 - Motor vehicles for the transport of goods, incl. chassis with engine and cab</t>
  </si>
  <si>
    <t>United States of America</t>
  </si>
  <si>
    <t>Low and Zero Emissions Vehicles</t>
  </si>
  <si>
    <t>Proposed rule - Revises provisions relating to low and zero emissions vehicles.  Starting with model year 2025, vehicle manufacturers are required to comply with California's low and zero emission vehicle standards.  </t>
  </si>
  <si>
    <t>Vehicle emissions; Environmental protection (ICS code(s): 13.020); Air quality (ICS code(s): 13.040); Road vehicles in general (ICS code(s): 43.020); Road vehicle systems (ICS code(s): 43.040)</t>
  </si>
  <si>
    <t>13.020 - Environmental protection; 13.040 - Air quality; 43.020 - Road vehicles in general; 43.040 - Road vehicle systems</t>
  </si>
  <si>
    <t>Protection of the environment (TBT)</t>
  </si>
  <si>
    <r>
      <rPr>
        <sz val="11"/>
        <rFont val="Calibri"/>
      </rPr>
      <t>https://members.wto.org/crnattachments/2022/TBT/USA/22_4963_00_e.pdf</t>
    </r>
  </si>
  <si>
    <t>El Salvador</t>
  </si>
  <si>
    <t>REGLAMENTO CENTROAMERICANO RTCA 97.01.81:22 PRODUCTOS ELÉCTRICOS.  REFRIGERADORES Y CONGELADORES ELECTRODOMÉSTICOS. ESPECIFICACIONES DE EFICIENCIA ENERGÉTICA. </t>
  </si>
  <si>
    <t>El objeto de este reglamento técnico es establecer los límites máximos de consumo de energía, el método de ensayo, el procedimiento de evaluación de la conformidad y el etiquetado, que deben cumplir los refrigeradores y congeladores electrodomésticos operados por motocompresor hermético que se fabriquen, importen o comercialicen en los Estados Parte.Aplica a los refrigeradores electrodomésticos, refrigeradores-congeladores electrodomésticos de hasta 1104 l (39 pies3) y congeladores electrodomésticos de hasta 850 l (30 pies3) operados por motocompresor hermético que se fabriquen, importen o comercialicen en los Estados Parte.ExcepcionesSe excluyen del campo de aplicación los siguientes aparatos: Los equipos de refrigeración comercial autocontenidos. Los enfriadores de vino, cavas de vino, enfriadores y despachadores de agua.Menaje de casa.Las muestras sin valor comercial, según procedimiento de cada Estados Parte.</t>
  </si>
  <si>
    <t>Productos abarcados (partida del SA o de la NCCA cuando corresponda; en otro caso partida del arancel nacional. Podrá indicarse, además, cuando proceda, el número de partida de la ICS: Refrigeradoras y congeladores electrodomésticos: (ICS: 97.040.30)</t>
  </si>
  <si>
    <t>Consumer information, labelling (TBT); Prevention of deceptive practices and consumer protection (TBT); Protection of human health or safety (TBT); Protection of the environment (TBT)</t>
  </si>
  <si>
    <t>Appliance Energy Standards</t>
  </si>
  <si>
    <t>Proposed rule relating to appliance energy standards - Implements provisions of Assembly Bill (AB) 383, Signed by Governor Steve Sisolak during the 2021 session of the Nevada Legislature, requires the Director of the Nevada Governor's Office of Energy (GOE) to adopt standards of efficiency for certain appliances, which will prohibit the sale, lease, rental or installation of certain new appliances that are not in compliance with energy efficiency standards.  The Governor’s Office of Energy will hold a public hearing at 10:00 A.M. (Pacific Time) on 23 August 2022. The purpose of the hearing is to receive comments from all interested persons regarding the adoption of regulations that pertain to chapter 701 of the Nevada Administrative Code (NAC).</t>
  </si>
  <si>
    <t>Appliances; Environmental protection (ICS code(s): 13.020); Domestic electrical appliances in general (ICS code(s): 97.030)</t>
  </si>
  <si>
    <t>13.020 - Environmental protection; 97.030 - Domestic electrical appliances in general</t>
  </si>
  <si>
    <t>Consumer information, labelling (TBT); Protection of the environment (TBT); Prevention of deceptive practices and consumer protection (TBT)</t>
  </si>
  <si>
    <r>
      <rPr>
        <sz val="11"/>
        <rFont val="Calibri"/>
      </rPr>
      <t>https://members.wto.org/crnattachments/2022/TBT/USA/22_4964_00_e.pdf</t>
    </r>
  </si>
  <si>
    <t>Honduras</t>
  </si>
  <si>
    <t>RTCA 97.01.81:22 Productos Eléctricos. Refrigeradores y Congeladores Electrodomésticos. Especificaciones de Eficiencia Energética.</t>
  </si>
  <si>
    <t>Este reglamento tiene por objeto establecer los límites máximos de consumo de energía, el método de ensayo, el procedimiento de evaluación de la conformidad y el etiquetado, que deben de cumplir los refrigeradores y congeladores electrodomésticos operados por motocompresor hermético que se fabriquen, importen o comercialicen en los Estados Parte.Aplica a los refrigeradores electrodomésticos, refrigeradores-congeladores electrodomésticos de hasta 1104 l (39 pies3) y congeladores electrodomésticos de hasta 850 l (30 pies3) operados por motocompresor hermético que se fabriquen, importen o comercialicen en los Estados Parte.Excepciones Se excluyen del ámbito de aplicación los siguientes aparatos:a.      Los equipos de refrigeración comercial autocontenidos.b.     Los enfriadores de vino, cavas de vino, enfriadores y despachadores de agua.c.      Menaje de casa.d.     Las muestras sin valor comercial, según procedimiento de cada Estado Parte.</t>
  </si>
  <si>
    <t>ICS: 97.040.30</t>
  </si>
  <si>
    <t>Consumer information, labelling (TBT); Prevention of deceptive practices and consumer protection (TBT)</t>
  </si>
  <si>
    <r>
      <rPr>
        <sz val="11"/>
        <rFont val="Calibri"/>
      </rPr>
      <t xml:space="preserve">
Sitio Web: https://sde.gob.hn/wp-content/uploads/2022/07/RTCA-Refrigeradores-y-Congeladores-Version-CPI.pdf</t>
    </r>
  </si>
  <si>
    <t>Ban of Inclined Sleepers for Infants</t>
  </si>
  <si>
    <t>Notice of proposed rulemaking - On 16 May 2022, the President signed into law the Safe Sleep 
for Babies Act of 2021 (SSBA), requiring that "inclined sleepers for 
infants, regardless of the date of manufacture, shall be considered a 
banned hazardous product" under the Consumer Product Safety Act 
(CPSA). Pursuant to this authority, the U.S. Consumer Product Safety 
Commission (CPSC, or Commission) is proposing to codify the ban on 
inclined sleepers for infants.</t>
  </si>
  <si>
    <t>Inclined sleepers for infants; Domestic safety (ICS code(s): 13.120); Equipment for children (ICS code(s): 97.190)</t>
  </si>
  <si>
    <t>13.120 - Domestic safety; 97.190 - Equipment for children</t>
  </si>
  <si>
    <t>Protection of human health or safety (TBT); Prevention of deceptive practices and consumer protection (TBT)</t>
  </si>
  <si>
    <r>
      <rPr>
        <sz val="11"/>
        <rFont val="Calibri"/>
      </rPr>
      <t>https://members.wto.org/crnattachments/2022/TBT/USA/22_4962_00_e.pdf</t>
    </r>
  </si>
  <si>
    <t>PROYECTO de Norma Oficial Mexicana PROY-NOM-253-SE-2021, Juguetes-Requisitos de seguridad mecánica, física, eléctrica e inflamabilidad.</t>
  </si>
  <si>
    <t>Este Proyecto de Regulación técnica (Norma Oficial Mexicana) establece los requisitos de seguridad para los juguetes que se fabriquen, importen y comercialicen en el territorio nacional.Este Proyecto de Norma Oficial Mexicana es aplicable a los juguetes que se enlistan a continuación:·  Juguetes inflables no acuáticos;·  Juguetes acuáticos (Salvavidas, flotadores de brazo, lanchas, tablas de esponja, espaguetis flotadores);·  Trenes eléctricos;·  Juguetes terapéuticos-pedagógicos;·  Modelos reducidos a escala de madera de balsa para ensamblar;·  Instrumentos y aparatos de música de juguete;·  Ábacos;·  Juguetes destinados a niños de hasta 36 meses de edad;·  Juguetes concebidos para lanzar agua;·  Autopistas eléctricas;·  Sonajas para niños;·  Mordederas para bebés;·  Gimnasios para bebés;·  Móviles para cuna de bebés;·  Globos;·  Juguetes de madera;·  Cascos protectores;·  Montables con o sin pedal o accionados con baterías recargables;·  Juguetes de proyectiles;·  Juguetes con hélices;·  Juguetes con fuentes de calor;·  Juguetes accionados con la boca;·  Patines metálicos o de plástico de 4 ruedas;·  Patines en línea;·  Patinetas;·  Juguetes con fulminantes;·  Juguetes con sonidos acústicos;·  Patín del diablo o scooter;·  Juegos magnéticos y eléctricos;·  Trineos con cordones;·  Mecedoras de juguete;·  Caballo mecedor con resorte;·  Carrusel musical;·  Caja sorpresa (mecánica o eléctrica);·  Animales de felpa;·  Muñecos de peluche;·  Vehículos a escala de juguete;·  Masa para modelar;·  Juegos de grandes dimensiones para instalarse al aire libre (toboganes, resbaladillas, sube y baja, entre otros similares);·  Trampolines para niños.Este Proyecto de Norma Oficial Mexicana no es aplicable para:·  Productos coleccionables que no se destinan para niños menores de 14 años;·  Decoraciones de festividades que se destinan principalmente para propósitos ornamentales;·  Equipos acuáticos que se destinan para utilizarse en aguas profundas;·  Salas de videojuegos que se instalan en lugares públicos;·  Rompecabezas;·  Fuegos artificiales;·  Productos que contienen elementos calefactores para uso bajo la supervisión de un adulto en un contexto de enseñanza;·  Motores o máquinas de vapor de juguete;·  Videojuegos que pueden conectarse a una pantalla de video y funcionar a una tensión nominal mayor que 24 V;·  Chupones para bebé;·  Reproducción fiel de armas de fuego;·  Hornos eléctricos, planchas u otros productos funcionales que funcionan a una tensión mayor que 24 V;·  Arcos para tiro con una longitud relajada total mayor que 120 cm;·  Accesorios de moda para niñas;·  Máquinas de juego automáticas que funcionan con monedas o no destinadas para uso público;·  Vehículos de juguete equipados con motores de combustión;·  Bicicletas;·  Productos y equipos científicos que se destinan para propósitos educativos en las escuelas y otros contextos pedagógicos bajo la supervisión de un adulto;·  Equipos de protección personal incluyendo gafas de natación, lentes de sol y otros protectores de ojos;·  Juguetes científicos que no contengan partes eléctricas o estén destinados a niños mayores de 14 años;·  Hondas y resorteras;·  Dardos con puntas metálicas;·  Rifles y pistolas accionadas por aire comprimido y gas;·  Papalotes;·  Modelos para ensamblar, artículos de pasatiempo y artesanía, en los cuales el artículo terminado no es principalmente para jugar;·  Artículos y equipo deportivo y para acampar;·  Modelos de aviones, cohetes, barcos y vehículos terrestres propulsados por motores de combustión.</t>
  </si>
  <si>
    <t>Juguetes, juegos y artículos para recreo o deporte; sus partes y accesorios (Código(s) del SA: 95); Juguetes (Código(s) de la ICS: 97.200.50)</t>
  </si>
  <si>
    <t>95 - TOYS, GAMES AND SPORTS REQUISITES; PARTS AND ACCESSORIES THEREOF</t>
  </si>
  <si>
    <t>97.200.50 - Toys</t>
  </si>
  <si>
    <t>Protection of human health or safety (TBT); Consumer information, labelling (TBT)</t>
  </si>
  <si>
    <r>
      <rPr>
        <sz val="11"/>
        <rFont val="Calibri"/>
      </rPr>
      <t>https://members.wto.org/crnattachments/2022/TBT/MEX/22_4965_00_s.pdf
https://www.dof.gob.mx/nota_detalle.php?codigo=5659094&amp;fecha=25/07/2022#gsc.tab=0</t>
    </r>
  </si>
  <si>
    <t>Ban of Crib Bumpers</t>
  </si>
  <si>
    <t>Notice of proposed rulemaking - On 16 May 2022, the President signed into law the Safe Sleep 
for Babies Act of 2021, requiring that crib bumpers, "regardless of 
the date of manufacture, shall be considered a banned hazardous 
product'' under the Consumer Product Safety Act (CPSA). Pursuant to 
this authority, CPSC is proposing to codify the ban on crib bumpers 
pursuant to the Safe Sleep for Babies Act, and under a separate 
document, published elsewhere in this issue of the Federal Register, 
terminate the rulemaking on crib bumpers/liners under the Consumer 
Product Safety Improvement Act of 2008 (CPSIA).</t>
  </si>
  <si>
    <t>Crib bumpers; Domestic safety (ICS code(s): 13.120); Equipment for children (ICS code(s): 97.190)</t>
  </si>
  <si>
    <r>
      <rPr>
        <sz val="11"/>
        <rFont val="Calibri"/>
      </rPr>
      <t>https://members.wto.org/crnattachments/2022/TBT/USA/22_4961_00_e.pdf</t>
    </r>
  </si>
  <si>
    <t>PROYECTO de Norma Oficial Mexicana PROY-NOM-053-SE-2020, Elevadores eléctricos de tracción para pasajeros y carga-Especificaciones de seguridad y métodos de prueba para equipos nuevos (cancela al PROY-NOM-053-SCFI-2017 y cancelará a la NOM-053-SCFI-2000)</t>
  </si>
  <si>
    <t>El presente Proyecto de Norma Oficial Mexicana establece las especificaciones mínimas de seguridad que deben cumplir los elevadores eléctricos de tracción para pasajeros y carga que se instalan dentro del territorio de los Estados Unidos Mexicanos. Asimismo, establece los métodos de prueba que deben aplicarse para verificar dichas especificaciones.El cumplimiento del presente Proyecto de Norma Oficial Mexicana es responsabilidad del contratista y del contratante.El presente Proyecto de Norma Oficial Mexicana no aplica a los elevadores conocidos como montabultos, radiales, hidráulicos, paternoster, elevadores de piñón y cremallera, de accionamiento por tornillo, ascensores de minas, elevadores de uso en escenarios de teatro, aplicaciones que incluyan encaje automático, montacargas de cangilones y ascensores monta-materiales en obras de ingeniería civil o de edificación, elevadores instalados en barco, plataformas flotantes de explotación o perforación en el mar o elevadores para montaje y servicio de mantenimiento. Sin embargo, este Proyecto de Norma Oficial Mexicana puede ser empleada útilmente como base para dichos elevadores.</t>
  </si>
  <si>
    <t>Elevadores eléctricos de tracción</t>
  </si>
  <si>
    <t>Consumer information, labelling (TBT); Protection of human health or safety (TBT)</t>
  </si>
  <si>
    <r>
      <rPr>
        <sz val="11"/>
        <rFont val="Calibri"/>
      </rPr>
      <t>https://members.wto.org/crnattachments/2022/TBT/MEX/22_4967_00_s.pdf
https://www.dof.gob.mx/nota_detalle.php?codigo=5658629&amp;fecha=20/07/2022#gsc.tab=0</t>
    </r>
  </si>
  <si>
    <t>Revising the National Drug Code Format and Drug Label Barcode 
Requirements</t>
  </si>
  <si>
    <t>Proposed rule - The Food and Drug Administration (FDA, the Agency, or we) is 
proposing to amend our regulations governing the format of the National 
Drug Code (NDC). The NDC is an FDA standard for uniquely identifying 
drug products marketed in the United States. This action, if finalized, 
will standardize the format of all NDCs. Specifically, all NDCs will be 
required to be 12 digits in length with 3 distinct segments and 1 
uniform format. The first segment is the labeler code and will be 6 
digits, the second segment is the product code and will be 4 digits, 
and the third segment is the package code and will be 2 digits. 
Additionally, we are proposing to revise the drug product barcode label 
requirements to permit the use of other data carriers that meet certain 
standards.</t>
  </si>
  <si>
    <t>National drug code (NDC) label barcode requirements; Technical product documentation (ICS code(s): 01.110); Pharmaceutics (ICS code(s): 11.120)</t>
  </si>
  <si>
    <t>01.110 - Technical product documentation; 11.120 - Pharmaceutics</t>
  </si>
  <si>
    <t>Cost saving and productivity enhancement (TBT); Consumer information, labelling (TBT); Prevention of deceptive practices and consumer protection (TBT); Protection of human health or safety (TBT)</t>
  </si>
  <si>
    <t>Labelling</t>
  </si>
  <si>
    <r>
      <rPr>
        <sz val="11"/>
        <rFont val="Calibri"/>
      </rPr>
      <t>https://members.wto.org/crnattachments/2022/TBT/USA/22_4933_00_e.pdf</t>
    </r>
  </si>
  <si>
    <t>Guatemala</t>
  </si>
  <si>
    <t>Reglamento Centroamericano RTCA 97.01.81:22 PRODUCTOS ELÉCTRICOS. Refrigeradores y congeladores electrodomésticos. Especificaciones de eficiencia energética.</t>
  </si>
  <si>
    <t>Este reglamento establece los límites máximos de consumo de energía, el método de ensayo, el procedimiento de evaluación de la conformidad y el etiquetado, que deben cumplir los refrigeradores y congeladores electrodomésticos operados por motocompresor hermético que se fabriquen, importen o comercialicen en los Estados Parte.Aplica a los refrigeradores electrodomésticos, refrigeradores-congeladores electrodomésticos de hasta 1104 l (39 pies3) y congeladores electrodomésticos de hasta 850 l (30 pies3) operados por motocompresor hermético que se fabriquen, importen o comercialicen en los Estados Parte.ExcepcionesSe excluyen del campo de aplicación los siguientes aparatos:1.       Los equipos de refrigeración comercial autocontenidos.2.      Los enfriadores de vino, cavas de vino, enfriadores y despachadores de agua.3.      Menaje de casa.4.      Las muestras sin valor comercial, según procedimiento de cada Estados Parte.</t>
  </si>
  <si>
    <t>Consumer information, labelling (TBT); Prevention of deceptive practices and consumer protection (TBT); Other (TBT)</t>
  </si>
  <si>
    <r>
      <rPr>
        <sz val="11"/>
        <rFont val="Calibri"/>
      </rPr>
      <t>https://members.wto.org/crnattachments/2022/TBT/GTM/22_4950_00_s.pdf</t>
    </r>
  </si>
  <si>
    <t>Panama</t>
  </si>
  <si>
    <t>Reglamento Centroamericano RTCA 97.01.81:22 PRODUCTOS ELÉCTRICOS. Refrigeradores y congeladores electrodomésticos. Especificaciones de eficiencia energética. </t>
  </si>
  <si>
    <t>Este reglamento establece los límites máximos de consumo de energía, el método de ensayo, el procedimiento de evaluación de la conformidad y el etiquetado, que deben cumplir los refrigeradores y congeladores electrodomésticos operados por motocompresor hermético que se fabriquen, importen o comercialicen en los Estados Parte.Aplica a los refrigeradores electrodomésticos, refrigeradores-congeladores electrodomésticos de hasta 1104 l (39 pies3) y congeladores electrodomésticos de hasta 850 l (30 pies3) operados por motocompresor hermético que se fabriquen, importen o comercialicen en los Estados Parte.</t>
  </si>
  <si>
    <t>EQUIPAMIENTO DOMÉSTICO Y COMERCIAL. OCIO. DEPORTES (Código(s) de la ICS: 97)</t>
  </si>
  <si>
    <r>
      <rPr>
        <sz val="11"/>
        <rFont val="Calibri"/>
      </rPr>
      <t>https://members.wto.org/crnattachments/2022/TBT/PAN/22_4953_00_s.pdf</t>
    </r>
  </si>
  <si>
    <t>Israel</t>
  </si>
  <si>
    <t>SI 191 - Olive oil</t>
  </si>
  <si>
    <t>Revision of the Mandatory Standard SI 191 dealing with olive oil. This standard adopts the International Olive Council's document COI/T.15/NC No 3/ Rev.15: November 2019 called "Trade Standard Applying to Olive Oils and Olive Pomace Oils" with a few changes that appear in the standard's Hebrew section. The major differences between the old version and this new revised draft standard are as follow:Removes from the Hebrew section a few national deviations relating to the "median of defect" in refined and mixed olive oils;Deletes remark b from section 10.1.4, which required that "where the source of the olive oil in not from the European Union but is traded by them, it shall be marked by the country where the olives are grown";Updates the marking requirements detailed in section 10.3 to fit also the requirements of the Mandatory Standard SI 1145 "Labelling of pre-packaged food";Updates the references to more advanced test methods in sections 11.4 and 11.12;Adds to Annex 1 a reference to lighting oil.All sections and sub-sections of the new revised standard will be announced mandatory.Both the old standard and the new revised standard will apply for at least two years from the entry into force of the notified revision. During this time products may be tested according to either.</t>
  </si>
  <si>
    <t>Olive oil (HS code(s): 1509); (ICS code(s): 67.200.10)</t>
  </si>
  <si>
    <t>1509 - Olive oil and its fractions obtained from the fruit of the olive tree solely by mechanical or other physical means under conditions that do not lead to deterioration of the oil, whether or not refined, but not chemically modified</t>
  </si>
  <si>
    <t>67.200.10 - Animal and vegetable fats and oils</t>
  </si>
  <si>
    <t>Protection of human health or safety (TBT)</t>
  </si>
  <si>
    <t>Food standards</t>
  </si>
  <si>
    <r>
      <rPr>
        <sz val="11"/>
        <rFont val="Calibri"/>
      </rPr>
      <t>https://members.wto.org/crnattachments/2022/TBT/ISR/22_4942_00_x.pdf</t>
    </r>
  </si>
  <si>
    <t>Nicaragua</t>
  </si>
  <si>
    <t>NTON/RTCA 97.01.81:22 Productos eléctricos.  Refrigeradores y congeladores electrodomésticos. Especificaciones de eficiencia energética.</t>
  </si>
  <si>
    <t>Este reglamento establece los límites máximos de consumo de energía, el método de ensayo, el procedimiento de evaluación de la conformidad y el etiquetado, que deben cumplir los refrigeradores y congeladores electrodomésticos operados por motocompresor hermético que se fabriquen, importen o comercialicen en los Estados Parte.Aplica a los refrigeradores electrodomésticos, refrigeradores-congeladores electrodomésticos de hasta 1104 l (39 pies3) y congeladores electrodomésticos de hasta 850 l (30 pies3) operados por motocompresor hermético que se fabriquen, importen o comercialicen en los Estados Parte.ExcepcionesSe excluyen del campo de aplicación los siguientes aparatos:a.       Los equipos de refrigeración comercial autocontenidos.b.       Los enfriadores de vino, cavas de vino, enfriadores y despachadores de agua.c.       Menaje de casa.d.       Las muestras sin valor comercial, según procedimiento de cada Estados Parte.</t>
  </si>
  <si>
    <t>Código(s) de la ICS: 97.040.30</t>
  </si>
  <si>
    <t>84182 - - Refrigerators, household type :</t>
  </si>
  <si>
    <r>
      <rPr>
        <sz val="11"/>
        <rFont val="Calibri"/>
      </rPr>
      <t>https://members.wto.org/crnattachments/2022/TBT/NIC/22_4924_00_s.pdf
www.mific.gob.ni/Portals/0/Documentos/ComercioInterior/SNC/DNM/Normas%20en%20CP/2022/Bloque%205_2022.07.27/PNTON%20RTCA%2097018122_EERefrigeradores.pdf?ver=2022-07-14-114809-100</t>
    </r>
  </si>
  <si>
    <t>Energy Conservation Program: Test Procedure for Fans and Blowers</t>
  </si>
  <si>
    <t>Notice of proposed rulemaking, request for comment by 23 September 2022, and announcement of public meeting on 2 August 2022 - The U.S. Department of Energy ("DOE") proposes to establish a test procedure for fans and blowers, including air-circulating fans, and to adopt through reference the relevant industry test standards as the DOE test procedure for measuring the fan electrical input power ("FEP") and for determining the fan energy index ("FEI"). DOE also proposes to establish supporting definitions, requirements for alternative energy use determination methods, and sampling requirements to determine the represented values of FEP and FEI. DOE is seeking comment from interested parties on the proposal.</t>
  </si>
  <si>
    <t>Fans and blowers; Air or vacuum pumps, air or other gas compressors and fans; ventilating or recycling hoods incorporating a fan, whether or not fitted with filters. (HS code(s): 8414); Quality (ICS code(s): 03.120); Environmental protection (ICS code(s): 13.020); Test conditions and procedures in general (ICS code(s): 19.020); Ventilators. Fans. Air-conditioners (ICS code(s): 23.120)</t>
  </si>
  <si>
    <t>8414 - Air or vacuum pumps (excl. gas compound elevators and pneumatic elevators and conveyors); air or other gas compressors and fans; ventilating or recycling hoods incorporating a fan, whether or not fitted with filters; parts thereof</t>
  </si>
  <si>
    <t>03.120 - Quality; 13.020 - Environmental protection; 19.020 - Test conditions and procedures in general; 23.120 - Ventilators. Fans. Air-conditioners</t>
  </si>
  <si>
    <t>Protection of the environment (TBT); Prevention of deceptive practices and consumer protection (TBT); Quality requirements (TBT)</t>
  </si>
  <si>
    <r>
      <rPr>
        <sz val="11"/>
        <rFont val="Calibri"/>
      </rPr>
      <t>https://members.wto.org/crnattachments/2022/TBT/USA/22_4934_00_e.pdf</t>
    </r>
  </si>
  <si>
    <t>Chile</t>
  </si>
  <si>
    <t>Proyecto de Protocolo de Análisis y/o Ensayos de Seguridad de Producto Eléctrico Interruptor de cable (Interruptor volante).</t>
  </si>
  <si>
    <t>El presente protocolo establece el procedimiento de certificación de Seguridad para el producto eléctrico interruptor de cable (mecánico o electrónico) para aparatos accionados con la mano, con el pie o por otra actividad  humana, para operar o controlar aparatos eléctricos y otros equipos para fines domésticos o  similares  con  una tensión nominal  no superior a 250 V y una corriente nominal  no superior a 16 A., de acuerdo al alcance de la norma IEC 61058-2-1:2018.</t>
  </si>
  <si>
    <t>Interruptor de cable (Interruptor volante)</t>
  </si>
  <si>
    <r>
      <rPr>
        <sz val="11"/>
        <rFont val="Calibri"/>
      </rPr>
      <t>https://members.wto.org/crnattachments/2022/TBT/CHL/22_4927_00_s.pdf
https://www.sec.cl/sitio-web/wp-content/uploads/2022/07/Protocolo-Interruptor-volante.pdf</t>
    </r>
  </si>
  <si>
    <t>Bahrain, Kingdom of</t>
  </si>
  <si>
    <t>Enforcement of Excise Digital Tax stamp for almeassel tobacco in Kingdom of Bahrain</t>
  </si>
  <si>
    <t>All almeassel tobacco products Imported to Kingdom of Bahrain must have the digital stamps placed in the packaging</t>
  </si>
  <si>
    <t>Enforcement of Excise Digital Tax stamp for almeassel tobacco in Kingdom of Bahrain. Tobacco, tobacco products and related equipment (ICS code(s): 65.160)</t>
  </si>
  <si>
    <t>65.160 - Tobacco, tobacco products and related equipment</t>
  </si>
  <si>
    <t>Prevention of deceptive practices and consumer protection (TBT); Protection of the environment (TBT); Protection of human health or safety (TBT)</t>
  </si>
  <si>
    <t>Human health</t>
  </si>
  <si>
    <r>
      <rPr>
        <sz val="11"/>
        <rFont val="Calibri"/>
      </rPr>
      <t>https://members.wto.org/crnattachments/2022/TBT/BHR/22_4914_00_x.pdf</t>
    </r>
  </si>
  <si>
    <t>Sweden</t>
  </si>
  <si>
    <t>Ordinance on amending the Ordinance on tobacco-free nicotine products (2022:1263) </t>
  </si>
  <si>
    <t>The ordinance on amending the Ordinance on tobacco-free nicotine products (2022:1263) proposes supplementary provisions to the Act on tobacco-free nicotine products (2022:1257) concerning the various requirements on manufacturers, importers and retailers that offer tobacco-free nicotine products to consumers. The ordinance regulates, for example, how a product declaration is to be formulated, what requirements are to be placed on the products, how the products are to be labelled and detailed provisions on the obligation to report.</t>
  </si>
  <si>
    <t>Tobacco-free nicotine products </t>
  </si>
  <si>
    <r>
      <rPr>
        <sz val="11"/>
        <rFont val="Calibri"/>
      </rPr>
      <t>https://ec.europa.eu/growth/tools-databases/tris/en/search/?trisaction=search.detail&amp;year=2022&amp;num=483</t>
    </r>
  </si>
  <si>
    <t>Pharmacists Ordinance [New Version] 5741-1981 - Amendment </t>
  </si>
  <si>
    <t>Israel's Ministry of Health announced a new draft amendment to the Pharmacists Ordinance [New Version] 5741-1981.The draft aims to regulate the production and import of pest repellents and disinfectants designed to be used on the human body. It was composed in accordance with the existing EU Regulation No. 528/2012 of 22 May 2012 concerning the making available on the market and use of biocidal products.The provisions for these two types of products will be removed from the scope of previous regulations and will be regulated under a new Chapter G'3 "Biocidal products for disinfection and for repelling pests to be used on the human body" in the Pharmacists Ordinance.</t>
  </si>
  <si>
    <t>Pest repellents and disinfectants designed to be used on the human body (HS code(s): 3808); (ICS code(s): 11.080.99; 65.100.99; 71.100.70)</t>
  </si>
  <si>
    <t>3808 - Insecticides, rodenticides, fungicides, herbicides, anti-sprouting products and plant-growth regulators, disinfectants and similar products, put up for retail sale or as preparations or articles, e.g. sulphur-treated bands, wicks and candles, and fly-papers</t>
  </si>
  <si>
    <t>11.080.99 - Other standards related to sterilization and disinfection; 65.100.99 - Other pesticides and agrochemicals; 71.100.70 - Cosmetics. Toiletries</t>
  </si>
  <si>
    <r>
      <rPr>
        <sz val="11"/>
        <rFont val="Calibri"/>
      </rPr>
      <t>https://members.wto.org/crnattachments/2022/TBT/ISR/22_4911_00_x.pdf
https://members.wto.org/crnattachments/2022/TBT/ISR/22_4911_01_x.pdf</t>
    </r>
  </si>
  <si>
    <t>Reflectorization of Rail Freight Rolling Stock; Codifying 
Existing Waivers</t>
  </si>
  <si>
    <t>Notice of proposed rulemaking - FRA proposes to amend its standards for Reflectorization of Rail Freight Rolling Stock (Reflectorization Standards) to codify waivers and remove the outdated implementation schedule. The proposed changes are expected to enhance safety, promote innovation, clarify existing requirements, and reduce unnecessary paperwork burdens. The proposed amendments are consistent with the mandate of the Infrastructure Investment and Jobs Act (IIJA), which requires FRA to review and analyze certain longstanding waivers to determine whether incorporating the waivers into FRA's regulations is justified. </t>
  </si>
  <si>
    <t>Reflectorization of rail freight rolling stock; Quality (ICS code(s): 03.120); Railway rolling stock (ICS code(s): 45.060)</t>
  </si>
  <si>
    <t>03.120 - Quality; 45.060 - Railway rolling stock</t>
  </si>
  <si>
    <t>Cost saving and productivity enhancement (TBT); Protection of the environment (TBT); Protection of human health or safety (TBT)</t>
  </si>
  <si>
    <r>
      <rPr>
        <sz val="11"/>
        <rFont val="Calibri"/>
      </rPr>
      <t>https://members.wto.org/crnattachments/2022/TBT/USA/22_4874_00_e.pdf</t>
    </r>
  </si>
  <si>
    <t>Proyecto de Protocolo de Análisis y/o Ensayos de Seguridad de Producto Eléctrico Taladro (Draft safety analysis and/or test protocol for electric drill products) (10 pages, in Spanish)</t>
  </si>
  <si>
    <t>The notified protocol establishes the safety certification procedure for electric hand-held drills and impact drills with a rated voltage not exceeding 250 V a.c. or 75 V d.c. and a rated input not exceeding 3,700 W, in accordance with the scope and field of application of IEC 62841-2-5:2014. It does not apply to rotary hammers, screwdrivers or impact wrenches.</t>
  </si>
  <si>
    <t>Drills - Impact drills</t>
  </si>
  <si>
    <r>
      <rPr>
        <sz val="11"/>
        <rFont val="Calibri"/>
      </rPr>
      <t>https://members.wto.org/crnattachments/2022/TBT/CHL/22_4876_00_s.pdf
https://www.sec.cl/sitio-web/wp-content/uploads/2022/07/Protocolo-Taladro.pdf</t>
    </r>
  </si>
  <si>
    <t>Kenya</t>
  </si>
  <si>
    <t>DEAS 738: 2022, Fresh sweet cassava roots — Specification, Second Edition</t>
  </si>
  <si>
    <t>This Draft East African Standard specifies requirements, sampling and test methods for varieties of fresh sweet cassava roots of Manihot esculenta Crantz intended for human consumption.</t>
  </si>
  <si>
    <t>- Manioc (cassava) (HS code(s): 071410); Vegetables and derived products (ICS code(s): 67.080.20), Fresh sweet cassava roots</t>
  </si>
  <si>
    <t>071410 - Fresh, chilled, frozen or dried roots and tubers of manioc "cassava", whether or not sliced or in the form of pellets</t>
  </si>
  <si>
    <t>67.080.20 - Vegetables and derived products</t>
  </si>
  <si>
    <t>Cost saving and productivity enhancement (TBT); Reducing trade barriers and facilitating trade (TBT); Harmonization (TBT); Consumer information, labelling (TBT); Prevention of deceptive practices and consumer protection (TBT); Protection of human health or safety (TBT); Quality requirements (TBT)</t>
  </si>
  <si>
    <r>
      <rPr>
        <sz val="11"/>
        <rFont val="Calibri"/>
      </rPr>
      <t>https://members.wto.org/crnattachments/2022/TBT/UGA/22_4859_00_e.pdf</t>
    </r>
  </si>
  <si>
    <t>Rwanda</t>
  </si>
  <si>
    <t>DEAS 775: 2022, Production and handling ware potato tuber — Code of practice, Second Edition</t>
  </si>
  <si>
    <t>This Draft East African Standard provides recommended practices for the production, storage, packaging and transportation of ware potato tuber (Solanum tuberosum L.) intended for human consumption.  This code focuses upon issues that are specific to the primary production and packaging of ware potato tuber in order to produce a quality, safe and wholesome product._x000D_
This code addresses Good Agricultural Practices (GAPs), Good Hygiene Practices (GHPs) and Good Manufacturing Practices (GMPs) that will help control microbial, chemical and physical hazards associated with all stages of the production of ware potato tuber from primary production to packaging. Particular attention is given to minimizing damage and deterioration of ware potato tuber before marketing._x000D_
This code does not provide detailed information which is considered to be generally applicable to all fruits and vegetables or food products in general. Such provisions are available in other codes. As such, this code should be used in conjunction EAS 39 and CAC/RCP 53, Code of hygienic practice for fresh fruits and vegetables.</t>
  </si>
  <si>
    <t>- Other (HS code(s): 070190); Vegetables and derived products (ICS code(s): 67.080.20), ware potato</t>
  </si>
  <si>
    <t>070190 - Fresh or chilled potatoes (excl. seed)</t>
  </si>
  <si>
    <t>Reducing trade barriers and facilitating trade (TBT); Consumer information, labelling (TBT); Prevention of deceptive practices and consumer protection (TBT); Protection of human health or safety (TBT); Harmonization (TBT)</t>
  </si>
  <si>
    <r>
      <rPr>
        <sz val="11"/>
        <rFont val="Calibri"/>
      </rPr>
      <t>https://members.wto.org/crnattachments/2022/TBT/UGA/22_4837_00_e.pdf</t>
    </r>
  </si>
  <si>
    <t>Pharmacists' Regulations (Cosmetics) 5782-2022</t>
  </si>
  <si>
    <t>New draft regulations announced by Israel's Ministry of Health called "Pharmacists' Regulations (Cosmetics)" that establish high and professional provisions for the production, marketing, and import of cosmetics. It aims to ensure the safety, quality, and effectiveness of cosmetics and to protect public health and safety.This draft sets the following:The details, data, and documents required for the registration of a dealer and a representative responsible for cosmetics in the national register;The conditions and attributes necessary for obtaining a general cosmetics import and distribution license;The duties and responsibilities imposed on the authorized representative;The instructions for conducting a cosmetics safety assessment, the content of the safety assessment, ways of updating, and the qualifications required to perform this assessment;The technical details required for the cosmetic marketing announcement;The list of prohibited substances or restricted substances in cosmetics;The required information for the cosmetics packaging.</t>
  </si>
  <si>
    <t>Cosmetics (HS code(s): 33); (ICS code(s): 71.100.70)</t>
  </si>
  <si>
    <t>33 - ESSENTIAL OILS AND RESINOIDS; PERFUMERY, COSMETIC OR TOILET PREPARATIONS</t>
  </si>
  <si>
    <t>71.100.70 - Cosmetics. Toiletries</t>
  </si>
  <si>
    <r>
      <rPr>
        <sz val="11"/>
        <rFont val="Calibri"/>
      </rPr>
      <t>https://members.wto.org/crnattachments/2022/TBT/ISR/22_4869_00_x.pdf
https://members.wto.org/crnattachments/2022/TBT/ISR/22_4869_01_x.pdf</t>
    </r>
  </si>
  <si>
    <t>DEAS 778: 2022, Fresh bitter cassava roots — Specification, Second Edition</t>
  </si>
  <si>
    <t>This Draft East African Standard specifies the requirements, sampling and test methods for fresh roots of varieties of bitter cassava, Manihot esculenta Crantz for preparation before human consumption.</t>
  </si>
  <si>
    <t>- Manioc (cassava) (HS code(s): 071410); Vegetables and derived products (ICS code(s): 67.080.20), Fresh bitter cassava roots</t>
  </si>
  <si>
    <r>
      <rPr>
        <sz val="11"/>
        <rFont val="Calibri"/>
      </rPr>
      <t>https://members.wto.org/crnattachments/2022/TBT/UGA/22_4849_00_e.pdf</t>
    </r>
  </si>
  <si>
    <t>Tanzania</t>
  </si>
  <si>
    <t>DEAS 771: 2022, Fresh sweet potato — Specification, Second Edition</t>
  </si>
  <si>
    <t>This Draft East African Standard specifies the requirements, sampling and test methods for fresh sweet potato (Ipomoea batatas (L.) Lam). to be supplied fresh and either packaged or sold loose for human consumption.</t>
  </si>
  <si>
    <t>- Sweet potatoes (HS code(s): 071420); Vegetables and derived products (ICS code(s): 67.080.20),  Fresh sweet potato</t>
  </si>
  <si>
    <t>071420 - Sweet potatoes, fresh, chilled, frozen or dried, whether or not sliced or in the form of pellets</t>
  </si>
  <si>
    <t>Cost saving and productivity enhancement (TBT); Reducing trade barriers and facilitating trade (TBT); Harmonization (TBT); Quality requirements (TBT); Protection of human health or safety (TBT); Prevention of deceptive practices and consumer protection (TBT); Consumer information, labelling (TBT)</t>
  </si>
  <si>
    <r>
      <rPr>
        <sz val="11"/>
        <rFont val="Calibri"/>
      </rPr>
      <t>https://members.wto.org/crnattachments/2022/TBT/UGA/22_4854_00_e.pdf</t>
    </r>
  </si>
  <si>
    <t>DEAS 776: 2022, Production and handling of fresh cassava root — Code of practice, Second Edition</t>
  </si>
  <si>
    <t>This Draft East African Code provides recommended practices for the production, storage, packaging and transportation of fresh cassava root Manihot esculenta Crantz intended for human consumption.This code focuses upon issues that are specific to the primary production and packaging of fresh cassava root in order to produce a quality, safe and wholesome product._x000D_
This code addresses Good Agricultural Practices (GAPs), Good Hygiene Practices (GHPs) and Good Manufacturing Practices (GMPs) that will help control microbial, chemical and physical hazards associated with all stages of the production of fresh cassava root from primary production to packaging. Particular attention is given to minimizing damage and deterioration of fresh cassava root before marketing._x000D_
This code does not provide detailed information, which is considered to be generally applicable to all fruits and vegetables or food products in general. Such provisions are available in other codes. As such, this code should be used in conjunction EAS 39 and CAC/RCP 53, Code of hygienic practice for fresh fruits and vegetables.</t>
  </si>
  <si>
    <t>- Manioc (cassava) (HS code(s): 071410); Vegetables and derived products (ICS code(s): 67.080.20)</t>
  </si>
  <si>
    <t>Reducing trade barriers and facilitating trade (TBT); Harmonization (TBT); Consumer information, labelling (TBT); Prevention of deceptive practices and consumer protection (TBT); Protection of human health or safety (TBT); Quality requirements (TBT)</t>
  </si>
  <si>
    <r>
      <rPr>
        <sz val="11"/>
        <rFont val="Calibri"/>
      </rPr>
      <t>https://members.wto.org/crnattachments/2022/TBT/UGA/22_4844_00_e.pdf</t>
    </r>
  </si>
  <si>
    <t>Uganda</t>
  </si>
  <si>
    <t>Quality requirements (TBT); Protection of human health or safety (TBT); Prevention of deceptive practices and consumer protection (TBT); Consumer information, labelling (TBT); Harmonization (TBT); Reducing trade barriers and facilitating trade (TBT); Cost saving and productivity enhancement (TBT)</t>
  </si>
  <si>
    <t>Consumer information, labelling (TBT); Prevention of deceptive practices and consumer protection (TBT); Protection of human health or safety (TBT); Quality requirements (TBT); Harmonization (TBT); Reducing trade barriers and facilitating trade (TBT); Cost saving and productivity enhancement (TBT)</t>
  </si>
  <si>
    <t>DUS 2664: 2022, Poultry and poultry products — Pickled eggs — Specification, First Edition</t>
  </si>
  <si>
    <t>This Draft Uganda Standard specifies the requirements, sampling and test methods for pickled eggs for direct human consumption, including for catering purposes or for repackaging if required.Pickling is a process of preserving perishable food in vinegar and/or oil with added spices, salt and condiments in the form of a ready to eat product. Egg pickle is a comparatively new product. Egg pickle can be prepared from chicken, duck or quail eggs, depending on their availability and acceptability. Egg pickle is novel food product having a relatively long shelf life at ambient temperature.Egg pickling is the process of preserving hard cooked egg in vinegar and/oil with added spices, salt and condiments in the form of ready to eat product. The egg pickle has advantage over other methods of eggs preservation as it does not require refrigeration or freezing conditions during storage and its spicy sensory characteristics make it desirable to the consumers.Pickles occupy an important place among the traditional food processed in a number of countries in the world. With the increasing popularity of eggs and egg products, there is a good scope for the utilisation of eggs in the form of pickle.Technological details pertaining to the process of pickled eggs have been worked out with a view to offer such nutritious, ready-to-eat product to the consumers.</t>
  </si>
  <si>
    <t>-- Other (HS code(s): 040899); Poultry and eggs (ICS code(s): 67.120.20)</t>
  </si>
  <si>
    <t>040899 - Birds' eggs, not in shell, fresh, cooked by steaming or boiling in water, moulded, frozen or otherwise preserved, whether or not sweetened (excl. dried)</t>
  </si>
  <si>
    <t>67.120.20 - Poultry and eggs</t>
  </si>
  <si>
    <t>Consumer information, labelling (TBT); Prevention of deceptive practices and consumer protection (TBT); Protection of human health or safety (TBT); Protection of animal or plant life or health (TBT); Quality requirements (TBT); Reducing trade barriers and facilitating trade (TBT); Cost saving and productivity enhancement (TBT)</t>
  </si>
  <si>
    <r>
      <rPr>
        <sz val="11"/>
        <rFont val="Calibri"/>
      </rPr>
      <t>https://members.wto.org/crnattachments/2022/TBT/UGA/22_4843_00_e.pdf</t>
    </r>
  </si>
  <si>
    <t>Colombia</t>
  </si>
  <si>
    <t>Proyecto de Resolución "Por la cual se actualiza el Reglamento Técnico aplicable a barras corrugadas de acero de baja aleación para refuerzo de concreto en construcciones sismo resistentes que se fabriquen, importen o comercialicen en Colombia"</t>
  </si>
  <si>
    <t>The notified Technical Regulation is applicable to low-alloy corrugated steel bars for concrete reinforcement in earthquake-resistant buildings, which are manufactured, imported into, and marketed in Colombia. Its purpose is to establish measures geared towards protecting human life and health through technical performance and safety requirements to be met by low-alloy corrugated steel bars for concrete reinforcement in earthquake-resistant buildings, as well as to prevent practices likely to mislead consumers.</t>
  </si>
  <si>
    <t>Iron and steel (HS Code: 72); Articles of iron or steel (HS Code: 73); Construction materials and building (ICS Code: 91); Civil engineering (ICS Code: 93) 5. | Title, number of pages and language(s) of the notified document: Proyecto de Resolución "Por la cual se actualiza el Reglamento Técnico aplicable a barras corrugadas de acero de baja aleación para refuerzo de concreto en construcciones sismo resistentes que se fabriquen, importen o comercialicen en Colombia" (Draft Resolution updating the Technical Regulation applicable to low-alloy corrugated steel bars for concrete reinforcement in earthquake-resistant buildings, which are manufactured, imported into, and marketed in Colombia) (15 pages, in Spanish) 6. | Description of content: The notified Technical Regulation is applicable to low-alloy corrugated steel bars for concrete reinforcement in earthquake-resistant buildings, which are manufactured, imported into, and marketed in Colombia. Its purpose is to establish measures geared towards protecting human life and health through technical performance and safety requirements to be met by low-alloy corrugated steel bars for concrete reinforcement in earthquake-resistant buildings, as well as to prevent practices likely to mislead consumers. 7. | Objective and rationale, including the nature of urgent problems where applicable: The notified Technical Regulation applies to low-alloy corrugated steel bars for concrete reinforcement in earthquake-resistant buildings, which are classified under subheadings 7213.10.00.00 and 7214.20.00.00 of the Colombian Customs Tariff; Quality requirements 8. | Relevant documents: Colombian Technical Standard NTC 2289, eleventh revision of 5 August 2020, Muestreo con fines de certificación NTC ISO/IEC 17067. 9. | Proposed date of adoption: To be determined Proposed date of entry into force: Six months from the date of publication in the Official Journal; Six months after adoption 10. | Final date for comments: 60 days from notification; 60 days from the date of circulation of the notification 11. | Texts available from: National enquiry point</t>
  </si>
  <si>
    <t>72 - IRON AND STEEL; 73 - ARTICLES OF IRON OR STEEL</t>
  </si>
  <si>
    <t>91 - CONSTRUCTION MATERIALS AND BUILDING; 93 - CIVIL ENGINEERING</t>
  </si>
  <si>
    <t>Quality requirements (TBT)</t>
  </si>
  <si>
    <r>
      <rPr>
        <sz val="11"/>
        <rFont val="Calibri"/>
      </rPr>
      <t>https://members.wto.org/crnattachments/2022/TBT/COL/22_4870_00_s.pdf</t>
    </r>
  </si>
  <si>
    <t>Harmonization (TBT); Protection of human health or safety (TBT); Prevention of deceptive practices and consumer protection (TBT); Consumer information, labelling (TBT); Reducing trade barriers and facilitating trade (TBT)</t>
  </si>
  <si>
    <t>Chinese Taipei</t>
  </si>
  <si>
    <t>Proposal for Amendments to the Legal Inspection Requirements for Audio and Video Equipment</t>
  </si>
  <si>
    <t>The BSMI proposes to adopt CNS 15598-1:2020 and CNS15936:2016 as the inspection standards for audio and video equipment to ensure the safety of consumers.For the video recording or reproducing apparatus, the standard to be adopted contains volume limits requirements to protect consumers from hearing loss.</t>
  </si>
  <si>
    <t>- - Single loudspeakers, mounted in their enclosures (HS code(s): 851821); - - Multiple loudspeakers, mounted in the same enclosure (HS code(s): 851822); - Audio-frequency electric amplifiers (HS code(s): 851840); - Electric sound amplifier sets (HS code(s): 851850); - Apparatus operated by coins, banknotes, bank cards, tokens or by other means of payment (HS code(s): 851920); - Turntables (record-decks) (HS code(s): 851930); - Other apparatus : (HS code(s): 85198); - - Other apparatus combined with sound recording or reproducing apparatus (HS code(s): 852713); - - Other (HS code(s): 852719); - Radio-broadcast receivers not capable of operating without an external source of power, of a kind used in motor vehicles : (HS code(s): 85272); - Other : (HS code(s): 85279)</t>
  </si>
  <si>
    <t>851822 - Multiple loudspeakers, mounted in the same enclosure; 851821 - Single loudspeakers, mounted in their enclosures; 851840 - Audio-frequency electric amplifiers; 851850 - Electric sound amplifier sets; 851920 - Sound recording or sound reproducing apparatus, operated by coins, banknotes, bank cards, tokens or by other means of payment [juke boxes]; 85198 - - Other apparatus :; 852713 - Radio-broadcast receivers capable of operating without an external source of power, combined with sound recording or reproducing apparatus (excl. pocket-size radiocassette players); 852719 - Radio-broadcast receivers capable of operating without an external source of power, not combined with sound-reproducing apparatus; 85272 - - Radio-broadcast receivers not capable of operating without an external source of power, of a kind used in motor vehicles :; 85279 - - Other :; 851930 - Turntables "record-decks"</t>
  </si>
  <si>
    <r>
      <rPr>
        <sz val="11"/>
        <rFont val="Calibri"/>
      </rPr>
      <t>https://members.wto.org/crnattachments/2022/TBT/TPKM/22_4836_00_x.pdf
https://members.wto.org/crnattachments/2022/TBT/TPKM/22_4836_00_e.pdf</t>
    </r>
  </si>
  <si>
    <t>Burundi</t>
  </si>
  <si>
    <t>Lithuania</t>
  </si>
  <si>
    <t>Draft order of the Minister of Health of the Republic of Lithuania and the Minister of Agriculture of the Republic of Lithuania "On the approval of the List of maximum permitted levels of tetrahydrocannabinol in hemp products or categories thereof, intended for final consumption" (3 pages, in Lithuanian).</t>
  </si>
  <si>
    <t>The Draft order aims to establish safe, non-hazardous for human and animal health maximum permitted levels of tetrahydrocannabinol (hereinafter - THC) in specific hemp products or categories thereof, intended for final consumption, in accordance with Article 4 (4) of the Law on Hemp of the Republic of Lithuania.</t>
  </si>
  <si>
    <t>Animal feeding stuffs (ICS code(s): 65.120); Tobacco, tobacco products and related equipment (ICS code(s): 65.160); FOOD TECHNOLOGY (ICS code(s): 67)</t>
  </si>
  <si>
    <t>65.120 - Animal feeding stuffs; 65.160 - Tobacco, tobacco products and related equipment; 67 - FOOD TECHNOLOGY</t>
  </si>
  <si>
    <t>Quality requirements (TBT); Protection of human health or safety (TBT); Prevention of deceptive practices and consumer protection (TBT); Consumer information, labelling (TBT); Harmonization (TBT); Reducing trade barriers and facilitating trade (TBT)</t>
  </si>
  <si>
    <t>European Union</t>
  </si>
  <si>
    <t>Draft Commission Delegated Regulation amending Regulation (EC) No 1272/2008 of the European Parliament and of the Council on classification, labelling and packaging of substances and mixtures as regards the modification of entries in Part 3 of Annex VI for 2-ethylhexanoic acid and its salts, boric acid, diboron trioxide, tetraboron disodium heptaoxide hydrate, disodium tetraborate anhydrous, orthoboric acid sodium salt, disodium tetraborate decahydrate, and disodium tetraborate pentahydrate </t>
  </si>
  <si>
    <t>The CLP regulation (Regulation (EC) No 1272/2008) sets rules for classifying, labelling and packaging substances and mixtures. Part 1 of Annex VI lists notes that can be assigned to substances with harmonised classifications. These notes provide further instructions on how to classify and label these substances or mixtures containing them.This draft Regulation assigns new notes (added to the CLP Regulation by a recent amendment) to certain entries in Part 3 of Annex VI.</t>
  </si>
  <si>
    <t>Hazardous substances</t>
  </si>
  <si>
    <t>Protection of the environment (TBT); Protection of human health or safety (TBT)</t>
  </si>
  <si>
    <r>
      <rPr>
        <sz val="11"/>
        <rFont val="Calibri"/>
      </rPr>
      <t>https://members.wto.org/crnattachments/2022/TBT/EEC/22_4821_00_e.pdf
https://members.wto.org/crnattachments/2022/TBT/EEC/22_4821_01_e.pdf</t>
    </r>
  </si>
  <si>
    <t>DUS 1576: 2022, Biofertilizers — Specification, Second Edition</t>
  </si>
  <si>
    <t>This Draft Uganda Standard specifies requirements, sampling and test methods for biofertilizers. This standard does not include requirements for conventional chemical fertilizers.Biofertilizers are products containing carrier based (solid or liquid) living microorganisms which are agriculturally useful in terms for instance of nitrogen fixation, phosphorus solubilisation or nutrient mobilization, to increase the productivity of the soil and/or crop. Biofertilizers are most commonly referred to the use of soil microorganisms to increase the availability and uptake of mineral nutrients for plants.Whether the existence of a microorganism increases the growth of plants by making nutrients more available or replacing soil nutrients or increasing plant access to nutrient, as long as the nutrient status of the plant has been enhanced by the microorganisms, the substance that was applied to the plant or soil containing the microorganisms, can be characterized as a biofertilizers.Biofertilizers, known as microbial products, act as nutrient suppliers and soil conditioners that lower agricultural burden and conserve the environment. Good soil condition is imperative to increased crop production, as well as human and/or animal health welfare. Thus, the materials used to sustain good soil condition, are treated as environmental matters. However, there are still some problems to be met on the use of microbial products. More precise quality control must be made in favour of the customers. With this in mind, we will do our best to develop better production techniques and to improve the management system for microbial products.Although the effects of biofertilizers are different among nations due to variances in climate and soil conditions, the importance of biofertilizers on environmental conservation in the 21st century must not be ignored. In the same manner, various biotechnologies should be accepted for increasing the biofertilizers effects with concern for the environment.</t>
  </si>
  <si>
    <t>Animal or vegetable fertilisers, whether or not mixed together or chemically treated; fertilisers produced by the mixing or chemical treatment of animal or vegetable products. (HS code(s): 3101); Fertilizers (ICS code(s): 65.080)</t>
  </si>
  <si>
    <t>3101 - Animal or vegetable fertilisers, whether or not mixed together or chemically treated; fertilisers produced by the mixing or chemical treatment of animal or vegetable products (excl. those in pellet or similar forms, or in packages with a gross weight of &lt;= 10 kg)</t>
  </si>
  <si>
    <t>65.080 - Fertilizers</t>
  </si>
  <si>
    <t>Consumer information, labelling (TBT); Prevention of deceptive practices and consumer protection (TBT); Protection of human health or safety (TBT); Protection of animal or plant life or health (TBT); Protection of the environment (TBT); Quality requirements (TBT); Reducing trade barriers and facilitating trade (TBT); Cost saving and productivity enhancement (TBT)</t>
  </si>
  <si>
    <r>
      <rPr>
        <sz val="11"/>
        <rFont val="Calibri"/>
      </rPr>
      <t>https://members.wto.org/crnattachments/2022/TBT/UGA/22_4842_00_e.pdf</t>
    </r>
  </si>
  <si>
    <t>DEAS 780: 2022, Fresh cassava leaves — Specification, Second Edition</t>
  </si>
  <si>
    <t>This Draft East Africa Standard specifies the requirements, sampling and test methods for fresh cassava leaves of Manihot esculenta Crantz, or Manihot glaziovii, for preparation before human consumption.</t>
  </si>
  <si>
    <t>- Other vegetables (HS code(s): 071080); Vegetables and derived products (ICS code(s): 67.080.20), Fresh cassava leaves</t>
  </si>
  <si>
    <t>071080 - Vegetables, uncooked or cooked by steaming or by boiling in water, frozen (excl. potatoes, leguminous vegetables, spinach, New Zealand spinach, orache spinach, and sweetcorn)</t>
  </si>
  <si>
    <r>
      <rPr>
        <sz val="11"/>
        <rFont val="Calibri"/>
      </rPr>
      <t>https://members.wto.org/crnattachments/2022/TBT/UGA/22_4791_00_e.pdf</t>
    </r>
  </si>
  <si>
    <t>Public Health Regulations (Food) (Food Additives) 5761-2001 - Amendment</t>
  </si>
  <si>
    <t>A new amendment to the list of allowed food additives detailed in the First Annex of Public Health Regulations (Food) (Food Additives). This amendment removes E171 (Titanium dioxide) from the list and prohibits its use in food. This action follows the European Commission Regulation (EU) 2022/63 of 14 January 2022, amending Annexes II and III to Regulation (EC) No 1333/2008 of the European Parliament and of the Council as regards the food additive titanium dioxide (E 171) and the recommendation of the European Food Safety Authority (EFSA).This amendment will enter into force on 1 June 2023 and allow the marketing ofall food manufactured before this date until their expiry date.</t>
  </si>
  <si>
    <t>E171 Titanium dioxide in foods</t>
  </si>
  <si>
    <t>Food additives</t>
  </si>
  <si>
    <r>
      <rPr>
        <sz val="11"/>
        <rFont val="Calibri"/>
      </rPr>
      <t>https://members.wto.org/crnattachments/2022/TBT/ISR/22_4805_00_x.pdf</t>
    </r>
  </si>
  <si>
    <t>China</t>
  </si>
  <si>
    <t>Notice about Extending the Using Deadline of the Remaining Packaging Materials for Solid Beverages Enterprises</t>
  </si>
  <si>
    <t>In order to reduce the waste and help enterprises solve problems, the Notice about Extending the Using Deadline of the Remaining Packaging Materials for Solid Beverages Enterprises (here referred to as the Notice) was issued. The Notice stipulates that the existing packaging materials of solid beverages that have not been used up before June 1,2022 can be used until December 31,2022.</t>
  </si>
  <si>
    <t>Pre-packaged food (solid beverages) (ICS code(s): 67.160.20)</t>
  </si>
  <si>
    <t>67.160.20 - Non-alcoholic beverages</t>
  </si>
  <si>
    <t>Prevention of deceptive practices and consumer protection (TBT); Protection of human health or safety (TBT); Consumer information, labelling (TBT); Reducing trade barriers and facilitating trade (TBT)</t>
  </si>
  <si>
    <r>
      <rPr>
        <sz val="11"/>
        <rFont val="Calibri"/>
      </rPr>
      <t>https://members.wto.org/crnattachments/2022/TBT/CHN/22_4806_00_x.pdf</t>
    </r>
  </si>
  <si>
    <t>Norma Chilena NCh819:2019 Madera preservada - Clasificación según riesgo de deterioro en servicio y muestreo (Chilean Standard (NCh) No. 819:2019: Preserved timber - Classification according to operational damage risk and sampling) (22 pages, in Spanish)</t>
  </si>
  <si>
    <t>The notified Standard establishes the classification for risk of damage from attack by biological agents for timber of radiata pine and other coniferous or broadleaf species; retention and penetration requirements for preservatives; and sampling criteria. The Standard applies to timber of radiata pine and other coniferous or broadleaf species that is preserved through an industrial impregnation process. To include timber of other coniferous or broadleaf species preserved through an industrial impregnation process, the preserved timber must meet the retention and penetration requirements for the timber impregnation products that ensure its protection from harmful biological agents, for each category of risk, as indicated by the Standard.</t>
  </si>
  <si>
    <t>Preserved timber</t>
  </si>
  <si>
    <t>Australia</t>
  </si>
  <si>
    <t>Non-refillable helium cylinders safety standard</t>
  </si>
  <si>
    <t>Mandatory safety standard on non-refillable helium cylinders - The proposed mandatory standard will require non-refillable helium cylinders to contain a blend of oxygen (about 21%) and helium (79%), rather than just pure helium.  A label (also required as part of the mandatory standard) will highlight the composition of the blend, and that inhalation may cause suffocation. The scope of the proposed standard is non-refillable helium cylinders only.</t>
  </si>
  <si>
    <t>Non-refillable helium cylinders - a cylinder of pressurised gas if the cylinder contains predominantly helium gas and is not able to be refilled and reused.</t>
  </si>
  <si>
    <t>38 - MISCELLANEOUS CHEMICAL PRODUCTS</t>
  </si>
  <si>
    <r>
      <rPr>
        <sz val="11"/>
        <rFont val="Calibri"/>
      </rPr>
      <t>Not applicable- this is an early notice for Members' awareness.</t>
    </r>
  </si>
  <si>
    <t>Norma Chilena NCh755:2019 Madera - Preservación - Medición de la penetración de preservantes en la madera (Chilean Standard (NCh) No. 755:2019: Timber - Preservation - Measurement of penetration of preservatives in timber) (10 pages, in Spanish)</t>
  </si>
  <si>
    <t>The notified Standard sets out methods for measuring the depth of penetration of preservatives in timber. It establishes that where timber preservatives contain more than one active ingredient, measuring the penetration of one of them is sufficient.</t>
  </si>
  <si>
    <t>Timber</t>
  </si>
  <si>
    <r>
      <rPr>
        <sz val="11"/>
        <rFont val="Calibri"/>
      </rPr>
      <t xml:space="preserve">Subsecretaría de Relaciones Económicas Internacionales
Ministerio de Relaciones Exteriores
Teatinos 180
 piso 11
Teléfono: (+56)- 2- 2827 5491
Fax: (+56)-2 -2380 9494
Correo electrónico: mailto: tbt_chile@subrei.gob.cl
Para acceder a la Norma Chilena
 debe realizarlo a través del siguiente sitio web: https://www.inncoleccion.cl/  
Empresa: SUBREI-0012  
Usuario: subrei  
Contraseña: subrei  
</t>
    </r>
  </si>
  <si>
    <t>Norma Chilena NCh1217:2017 Pino radiata, Pino oregón, Pino ponderosa - Clasificación visual para uso estructural - Especificaciones de los grados de calidad (Chilean Standard (NCh) No. 1217:2017: Radiata pine, Oregon pine, ponderosa pine - Visual grading for structural use - Quality grade specifications) (22 pages, in Spanish)</t>
  </si>
  <si>
    <t>The notified Standard establishes the requirements to be met by dry pieces (moisture content not exceeding 19%) of sawn or planed timber of radiata pine, Oregon pine or ponderosa pine that are intended for structural use and graded visually. The dimensional tolerances must meet the specifications set out in Chilean Standard (NCh) No. 2824. The Standard defines three grades: GS, G1 and G2. GS: Normally used as a heavy-duty structural element. G1: Particularly suitable for beams, flooring and roof trusses. G2: Particularly suitable for structural wall partitions. The acceptable mechanical properties associated with these mechanical grades are set out in Chilean Standard (NCh) No. 1198.</t>
  </si>
  <si>
    <t>Timber for structural use</t>
  </si>
  <si>
    <r>
      <rPr>
        <sz val="11"/>
        <rFont val="Calibri"/>
      </rPr>
      <t xml:space="preserve">Subsecretaría de Relaciones Económicas Internacionales
Ministerio de Relaciones Exteriores
Teatinos 180
 piso 11
Teléfono: (+56)- 2- 2827 5491
Fax: (+56)-2 -2380 9494
Correo electrónico: mailto: tbt_chile@subrei.gob.cl
Para acceder a la Norma Chilena
 debe realizarlo a través del siguiente sitio web: https://www.inncoleccion.cl/
Empresa: SUBREI-009
Usuario: subrei
Contraseña: subrei
</t>
    </r>
  </si>
  <si>
    <t>Canada</t>
  </si>
  <si>
    <t>Regulations Amending Certain Regulations Made under the Motor Vehicle Safety Act (School Buses)</t>
  </si>
  <si>
    <t>The proposed amendments to the Motor Vehicle Safety Regulations (MVSR) would require school buses to be equipped with an extended stop signal arm as well as an exterior perimeter visibility system, including a monitor, to display views to the driver. In addition, the proposed amendments would set minimum require­ments that would apply to the voluntary installation of stop signals – cameras on school buses.In addition, the proposal aims to repeal sections 15.1 and 17 of the MVSR, which pertain to naming conventions for Test Methods and notices published in the Canada Gazette for updates to Technical Standards Documents (TSDs) respectively, in order to better align the MVSR with amendments made to the Motor Vehicle Safety Act (MVSA) in 2014.</t>
  </si>
  <si>
    <t>Motor vehicles; Road vehicles in general (ICS 43.020), Commercial vehicles (ICS 43.080)</t>
  </si>
  <si>
    <t>43.020 - Road vehicles in general; 43.080 - Commercial vehicles</t>
  </si>
  <si>
    <t>Implementing Statutory Addition of Certain Per- and 
Polyfluoroalkyl Substances (PFAS) to the Toxics Release Inventory 
Beginning With Reporting Years 2021 and 2022</t>
  </si>
  <si>
    <t>Final rule - The Environmental Protection Agency (EPA) is updating the list of chemicals subject to toxic chemical release reporting under the Emergency Planning and Community Right-to-Know Act (EPCRA) and the Pollution Prevention Act (PPA). Specifically, this action updates the regulations to identify five per- and polyfluoroalkyl substances (PFAS) that must be reported pursuant to the National Defense Authorization Act for Fiscal Year 2020 (FY2020 NDAA) enacted on 20 December 2019. As this action is being taken to conform the regulations to a Congressional legislative mandate, notice and comment rulemaking is unnecessary.</t>
  </si>
  <si>
    <t>Per- and 
Polyfluoroalkyl Substances (PFAS); Environmental protection (ICS code(s): 13.020); Domestic safety (ICS code(s): 13.120); Production in the chemical industry (ICS code(s): 71.020); Products of the chemical industry (ICS code(s): 71.100)</t>
  </si>
  <si>
    <t>13.020 - Environmental protection; 13.120 - Domestic safety; 71.020 - Production in the chemical industry; 71.100 - Products of the chemical industry</t>
  </si>
  <si>
    <t>Prevention of deceptive practices and consumer protection (TBT); Protection of the environment (TBT)</t>
  </si>
  <si>
    <r>
      <rPr>
        <sz val="11"/>
        <rFont val="Calibri"/>
      </rPr>
      <t>https://members.wto.org/crnattachments/2022/TBT/USA/22_4773_00_e.pdf</t>
    </r>
  </si>
  <si>
    <t>“Designation of Consumer Chemical Products subject to Safety Verification, and Safety and Labeling Standards Thereof”</t>
  </si>
  <si>
    <t>- Designation of new product type(s) and uses thereof, and development or strengthening of relevant safety and labeling standards_x000D_
- Reinforcement of ‘container and packaging’ safety management and improvement of reporting method_x000D_
- Improvement of product labeling standards, etc</t>
  </si>
  <si>
    <t>'Consumer Chemical Products subject to Safety Verification'_x000D_
These products are designated and publicly notified by the Minister of Environment as deemed to be risky from a risk assessment conducted in accordance with the Consumer Chemical Products and Biocides Safety Control Act.</t>
  </si>
  <si>
    <r>
      <rPr>
        <sz val="11"/>
        <rFont val="Calibri"/>
      </rPr>
      <t>https://members.wto.org/crnattachments/2022/TBT/KOR/22_4759_00_x.pdf
https://members.wto.org/crnattachments/2022/TBT/KOR/22_4759_01_x.pdf</t>
    </r>
  </si>
  <si>
    <t>Trinidad and Tobago</t>
  </si>
  <si>
    <t>General purpose cleaning and disinfecting products - Compulsory requirements</t>
  </si>
  <si>
    <t>This standard establishes compulsory chemical and labelling requirements for general purpose cleaning and disinfecting products for household purposes and automotive applications (including dilutable products).This standard applies to the following products:a)            general purpose cleaners, including but not limited to multipurpose and multi-surface cleaners;EXAMPLE    Products for cleaning floors, kitchens, countertops, sinks and hard surfaces such as stovetops, cooktops, and microwaves etc.b)      disinfectants including disinfectants containing quaternary ammonium compounds (QACs) in liquid, powder, cream, tablet and gel forms;c)             laundry detergent sheets and pellets;d)            hand dishwashing detergents in liquid, cream, paste and gel forms;e)            automatic dishwasher detergents;f)       oxidizing or bleaching agents including calcium hypochlorite in granular, tablet, foam, cream, powder format and bleaching gel pens;g)      engine degreasers;h)      automotive cleaners in liquid, cream, gel formats for multipurpose applications;i)       spot or stain removers;j)       aerosols that function as general purpose cleaners for household and automotive applications; andk)      sanitizers not designed for human application.EXAMPLE:         Tyre, engine, dashboard, console, carpet, upholstery, oven, window, floor, bathroom, fabric and kitchen cleaners etc.TTCS 21: 20XX also applies to the concentrated versions of the products mentioned above and cleaning wipes and disinfecting wipes (or pads) related to the aforementioned products.This standard does not apply to the following products:1)            automotive hard paste waxes with no cleaning or disinfecting properties;2)            automotive rubbing or polishing compound with no cleaning or disinfecting properties;3)            floor polishes and waxes with no cleaning or disinfecting properties;4)            alcohol-based and non-alcohol based handrubs or hand sanitizers;5)            fabric softeners with no cleaning or disinfecting properties;6)           liquid sodium hypochlorite solutions which are covered under the national standard TTCS 1, Sodium hypochlorite solution (Liquid chlorine bleach) – Compulsory requirements7)           laundry detergents (pods, bars, liquids and powders) which are covered under the national standard TTCS 7, Laundry detergents – Compulsory requirements8)            cosmetics;9)            cleaning products primarily intended for use on human beings and animals;10)           pesticides which are covered under the national standard TTS 76: Part 8, Requirements for labelling- Part 8: Labelling of retail packages of pesticides;11)            products covered under any other national standards; and12)           products covered under national regulations issued by other Government Ministries and agencies.</t>
  </si>
  <si>
    <t>Products of the chemical industry in general (ICS code(s): 71.100.01); Chemicals for industrial and domestic disinfection purposes (ICS code(s): 71.100.35); Surface active agents (ICS code(s): 71.100.40)</t>
  </si>
  <si>
    <t>71.100.01 - Products of the chemical industry in general; 71.100.35 - Chemicals for industrial and domestic disinfection purposes; 71.100.40 - Surface active agents</t>
  </si>
  <si>
    <t>Consumer information, labelling (TBT); Protection of the environment (TBT); Protection of human health or safety (TBT)</t>
  </si>
  <si>
    <r>
      <rPr>
        <sz val="11"/>
        <rFont val="Calibri"/>
      </rPr>
      <t>https://members.wto.org/crnattachments/2022/TBT/TTO/22_4756_00_e.pdf
https://drive.google.com/file/d/1lRML_9jqbEmwjvgBHrARRm--ny68fYmr/view?usp=sharing</t>
    </r>
  </si>
  <si>
    <t>Norma Chilena NCh631:2019 Madera preservada - Extracción de muestras (Chilean Standard (NCh) No. 631:2019: Preserved timber - Sampling) (10 pages, in Spanish)</t>
  </si>
  <si>
    <t>The notified Standard establishes the sampling method for preserved timber and explains how samples should be taken. It applies to sawn and processed timber, roundwood and veneer that have been pressure-treated with preservatives. The Standard applies to samples taken to check the penetration and retention of preservatives. It does not establish the sampling method for radiata pine, which is set out in Chilean Standard (NCh) No. 819.</t>
  </si>
  <si>
    <t>Thailand</t>
  </si>
  <si>
    <t>Draft Notification of the Committee on Labels, entitled the Quality of the Commodity Label is Subject to the Controlled Label (No. ..) B.E. …. (….) (2 pages in Thai, and 3 pages in English)</t>
  </si>
  <si>
    <t>This Regulation requires the labelling of label controlled products produced in Thailand or imported for sale in Thailand to contain information such as:- Name or type of product- Manufacturer and importer’s name or registered trademark- Name of the manufacturing country- Dimensional information of goods;- Usage and storage instruction- Warnings, Contraindications, or cautions- Manufacturing date and expiring date - PriceThe content on the product label must be clearly visible and legible.</t>
  </si>
  <si>
    <t>All label controlled products which are locally produced or imported for sale in Thailand.</t>
  </si>
  <si>
    <t>Prevention of deceptive practices and consumer protection (TBT); Consumer information, labelling (TBT); Protection of human health or safety (TBT)</t>
  </si>
  <si>
    <r>
      <rPr>
        <sz val="11"/>
        <rFont val="Calibri"/>
      </rPr>
      <t>https://members.wto.org/crnattachments/2022/TBT/THA/22_4734_00_x.pdf
https://members.wto.org/crnattachments/2022/TBT/THA/22_4734_00_e.pdf</t>
    </r>
  </si>
  <si>
    <t>Name change of name for the Australian Government Department of Agriculture, Fisheries and Forestry</t>
  </si>
  <si>
    <t>Trading partners are advised that following the outcome of the 2022 Australian Federal Election there have been some changes to the structure and names of Australian Government departments.From 1 July 2022, the former Department of Agriculture, Water and the Environment (DAWE) has been renamed to the Department of Agriculture, Fisheries and Forestry (DAFF).The only change is the name of the department and DAFF remains the Australian Government competent authority responsible for the inspection and certification, where applicable, of Australian agriculture, horticulture, fisheries, food and forestry product exports and imports.This notification is made in parallel to G/SPS/N/AUS/541  advising the change of name to the SPS Committee. It is also in addition to  G/SPS/N/AUS/540 regarding changes to horticulture and grain products export certification to reflect the department's name change.As provided for in the abovementioned notification, updated certificates will be released during July 2022. There will be a short transition period where old and new certificates may be presented to border officials for clearance of goods</t>
  </si>
  <si>
    <t>All agriculture, horticulture, fisheries, food and forestry products exported from or imported to Australia.</t>
  </si>
  <si>
    <t>Protection of animal or plant life or health (TBT); Protection of human health or safety (TBT); Protection of the environment (TBT)</t>
  </si>
  <si>
    <t>Draft Notification of the Committee on Labels, entitled Determination of Products Containing Lasers as Label-Controlled Products  </t>
  </si>
  <si>
    <t>Products containing Lasers, which means products or equipment containing lasers that can be clearly visible and invisible, shall be prescribed as labelcontrolled products(excluding medical devices, arms control, and equipment used in the manufacturing and construction industriesThe label of label-controlled products shall specify the statement, figure, artificial mark, or image as appropriate which shall not cause misunderstandings about the essence of the products and shall be displayed clearly visible and legible in Thai language or a foreign language accompanied by Thai languageThe details of label-controlled products must be specified such as: name of category or type of product, name or trademark, name of the manufacturing country, usage, price, date of manufacture, and warnings.</t>
  </si>
  <si>
    <t>Products containing Lasers  </t>
  </si>
  <si>
    <r>
      <rPr>
        <sz val="11"/>
        <rFont val="Calibri"/>
      </rPr>
      <t>https://members.wto.org/crnattachments/2022/TBT/THA/22_4733_00_x.pdf
https://members.wto.org/crnattachments/2022/TBT/THA/22_4733_00_e.pdf</t>
    </r>
  </si>
  <si>
    <t>Draft Commission Implementing Regulation amending Implementing Regulation (EU) 2021/2325 as regards the recognition of certain control authorities and control bodies for the purpose of importing organic products into the Union</t>
  </si>
  <si>
    <t>This will amend Commission Implementing Regulation (EU) 2021/2325, with the objective of updating the list of third countries (Annex I) and control authorities/control bodies (Annex II) recognised for imports of organic products in the EU. </t>
  </si>
  <si>
    <t>Organic products</t>
  </si>
  <si>
    <t>Prevention of deceptive practices and consumer protection (TBT); Consumer information, labelling (TBT); Quality requirements (TBT)</t>
  </si>
  <si>
    <r>
      <rPr>
        <sz val="11"/>
        <rFont val="Calibri"/>
      </rPr>
      <t>https://members.wto.org/crnattachments/2022/TBT/EEC/22_4681_00_e.pdf
https://members.wto.org/crnattachments/2022/TBT/EEC/22_4681_01_e.pdf</t>
    </r>
  </si>
  <si>
    <t>National Standard of the P.R.C., Safety Requirements for Civil Unmanned Aircraft Product</t>
  </si>
  <si>
    <t>This document specifies the safety requirements and test methods for civil unmanned aircraft products.This document applies to micro, light and small unmanned aircraft other than model aircraft.</t>
  </si>
  <si>
    <t>Micro, light and small civil unmanned aircraft products other than model aircraft (HS code(s): 88); (ICS code(s): 49.020)</t>
  </si>
  <si>
    <t>88 - AIRCRAFT, SPACECRAFT, AND PARTS THEREOF</t>
  </si>
  <si>
    <t>49.020 - Aircraft and space vehicles in general</t>
  </si>
  <si>
    <t>Protection of human health or safety (TBT); Quality requirements (TBT)</t>
  </si>
  <si>
    <r>
      <rPr>
        <sz val="11"/>
        <rFont val="Calibri"/>
      </rPr>
      <t>https://members.wto.org/crnattachments/2022/TBT/CHN/22_4688_00_x.pdf</t>
    </r>
  </si>
  <si>
    <t>Updating Manual Requirements To Accommodate Technology</t>
  </si>
  <si>
    <t>Notice of proposed rulemaking - The FAA proposes to update its manual requirements to reflect 
industry use of electronic and paper manuals. The amendments would 
apply to fractional ownership operations; domestic, flag, and 
supplemental operations; rules governing the operations of U.S.-
registered civil airplanes which have a seating configuration of 20 or 
more passengers or a maximum payload capacity of 6,000 pounds or more 
when common carriage is not involved; and commuter and on-demand 
operations. The proposed action would require manuals accessed in paper 
format to display the date of last revision on each page, and require 
manuals accessed in electronic format to display the date of last 
revision in a manner in which a person can immediately ascertain it. 
This action would also revise the requirement for program managers or 
certificate holders to carry appropriate parts of the manual aboard 
airplanes during operations. This proposed rule would instead require 
program managers or certificate holders ensure the appropriate parts of 
the manual are accessible to flight, ground, and maintenance personnel 
when such personnel are performing their assigned duties. Lastly, the 
proposed rule would update outdated language that refers to accessing 
information in manuals kept in microfiche. The FAA proposes to remove 
this outdated language and simply require that all manual information 
and instructions be displayed clearly and be retrievable in the English 
language.</t>
  </si>
  <si>
    <t>Operations manuals; Technical product documentation (ICS code(s): 01.110); Documents in administration, commerce and industry (ICS code(s): 01.140.30); Aircraft and space vehicles in general (ICS code(s): 49.020); On-board equipment and instruments (ICS code(s): 49.090)</t>
  </si>
  <si>
    <t>01.110 - Technical product documentation; 01.140.30 - Documents in administration, commerce and industry; 49.020 - Aircraft and space vehicles in general; 49.090 - On-board equipment and instruments</t>
  </si>
  <si>
    <t>Cost saving and productivity enhancement (TBT); Consumer information, labelling (TBT)</t>
  </si>
  <si>
    <r>
      <rPr>
        <sz val="11"/>
        <rFont val="Calibri"/>
      </rPr>
      <t>https://members.wto.org/crnattachments/2022/TBT/USA/22_4693_00_e.pdf</t>
    </r>
  </si>
  <si>
    <t>Draft Commission Delegated Regulation amending Regulation (EU) 2019/1009 of the European Parliament and of the Council as regards the minimum content of calcium oxide in straight solid inorganic macronutrient fertilisers </t>
  </si>
  <si>
    <t>The minimum content of calcium oxide in straight solid macronutrient fertilisers is lowered from 12% to 9%. </t>
  </si>
  <si>
    <t>Fertilising products</t>
  </si>
  <si>
    <t>Protection of the environment (TBT); Protection of human health or safety (TBT); Protection of animal or plant life or health (TBT)</t>
  </si>
  <si>
    <r>
      <rPr>
        <sz val="11"/>
        <rFont val="Calibri"/>
      </rPr>
      <t>https://members.wto.org/crnattachments/2022/TBT/EEC/22_4682_00_e.pdf</t>
    </r>
  </si>
  <si>
    <t>National Standard of the P.R.C., Respiratory Protection—Air Line Respirators</t>
  </si>
  <si>
    <t>This document specifies the product classification, components, technical requirements, test methods and marking of air-line respirators.This document applies to occupational workplaces where air-line respirators are required.This document does not apply to fire-fighting workplaces.</t>
  </si>
  <si>
    <t>Air line respirators (HS code(s): 9020); (ICS code(s): 13.340.30)</t>
  </si>
  <si>
    <t>9020 - Breathing appliances and gas masks (excl. protective masks having neither mechanical parts nor replaceable filters, and artificial respiration or other therapeutic respiration apparatus)</t>
  </si>
  <si>
    <t>13.340.30 - Respiratory protective devices</t>
  </si>
  <si>
    <t>Protection of human health or safety (TBT); Quality requirements (TBT); Harmonization (TBT)</t>
  </si>
  <si>
    <r>
      <rPr>
        <sz val="11"/>
        <rFont val="Calibri"/>
      </rPr>
      <t>https://members.wto.org/crnattachments/2022/TBT/CHN/22_4687_00_x.pdf</t>
    </r>
  </si>
  <si>
    <t>National Standard of the P.R.C., General Requirements for Safety of Rotating Electrical Machines</t>
  </si>
  <si>
    <t>This document specifies the general safety technical requirements, test and inspection rules for rotating electrical machines.This document applies to all rotating electrical machines (including motors and generators) except electrical machines specified in other national standards (such as aerospace electrical machines, traction electrical machines, etc.). Other types of motors can use this document for reference.</t>
  </si>
  <si>
    <t>rotating electrical machines（except aerospace electrical machines and traction electrical machines） (HS code(s): 850132); (ICS code(s): 29.160.01)</t>
  </si>
  <si>
    <t>850132 - DC motors and DC generators of an output &gt; 750 W but &lt;= 75 kW</t>
  </si>
  <si>
    <t>29.160.01 - Rotating machinery in general</t>
  </si>
  <si>
    <t>Protection of human health or safety (TBT); Protection of the environment (TBT); Quality requirements (TBT); Harmonization (TBT)</t>
  </si>
  <si>
    <r>
      <rPr>
        <sz val="11"/>
        <rFont val="Calibri"/>
      </rPr>
      <t>https://members.wto.org/crnattachments/2022/TBT/CHN/22_4690_00_x.pdf</t>
    </r>
  </si>
  <si>
    <t>Proyecto de Protocolo de Análisis y/o Ensayos de Seguridad de Producto Eléctrico PE Nº 6/05:2022 (Draft safety analysis and/or test protocol for electrical products PE No. 6/05:2022) (10 pages, in Spanish)</t>
  </si>
  <si>
    <t>The notified Protocol establishes the safety certification procedure for electric circular saws with a rated voltage not exceeding 250 V a.c. or 75 V d.c. and a rated input not exceeding 3,700 W, in accordance with the scope and field of application of IEC 62841-2-5:2014. It does not apply to saws designed for use with abrasive wheels.</t>
  </si>
  <si>
    <t>Circular saws</t>
  </si>
  <si>
    <r>
      <rPr>
        <sz val="11"/>
        <rFont val="Calibri"/>
      </rPr>
      <t>https://members.wto.org/crnattachments/2022/TBT/CHL/22_4684_00_s.pdf
https://www.sec.cl/consulta-publica/#1562021903692-b342647e-b300</t>
    </r>
  </si>
  <si>
    <t>Wine Label Designation</t>
  </si>
  <si>
    <t>Proposed rule - Amends rule to set requirements for wine labels including the name of Nested American Viticultural areas.</t>
  </si>
  <si>
    <t>Wine labeling; Wine of fresh grapes, including fortified wines; grape must other than that of heading 20.09. (HS code(s): 2204); Vermouth and other wine of fresh grapes flavoured with plants or aromatic substances. (HS code(s): 2205); Other fermented beverages (for example, cider, perry, mead, saké); mixtures of fermented beverages and mixtures of fermented beverages and non-alcoholic beverages, not elsewhere specified or included. (HS code(s): 2206); Undenatured ethyl alcohol of an alcoholic strength by volume of 80 % vol. or higher; ethyl alcohol and other spirits, denatured, of any strength. (HS code(s): 2207); Undenatured ethyl alcohol of an alcoholic strength by volume of less than 80 % vol.; spirits, liqueurs and other spirituous beverages. (HS code(s): 2208); Alcoholic beverages (ICS code(s): 67.160.10)</t>
  </si>
  <si>
    <t>2204 - Wine of fresh grapes, incl. fortified wines; grape must, partly fermented and of an actual alcoholic strength of &gt; 0,5% vol or grape must with added alcohol of an actual alcoholic strength of &gt; 0,5% vol; 2205 - Vermouth and other wine of fresh grapes, flavoured with plants or aromatic substances; 2206 - Cider, perry, mead and other fermented beverages and mixtures of fermented beverages and non-alcoholic beverages, n.e.s. (excl. beer, wine or fresh grapes, grape must, vermouth and other wine of fresh grapes flavoured with plants or aromatic substances); 2207 - Undenatured ethyl alcohol of an alcoholic strength of &gt;= 80%; ethyl alcohol and other spirits, denatured, of any strength; 2208 - Undenatured ethyl alcohol of an alcoholic strength of &lt; 80%; spirits, liqueurs and other spirituous beverages (excl. compound alcoholic preparations of a kind used for the manufacture of beverages)</t>
  </si>
  <si>
    <t>67.160.10 - Alcoholic beverages</t>
  </si>
  <si>
    <t>Consumer information, labelling (TBT)</t>
  </si>
  <si>
    <r>
      <rPr>
        <sz val="11"/>
        <rFont val="Calibri"/>
      </rPr>
      <t>https://members.wto.org/crnattachments/2022/TBT/USA/22_4683_00_e.pdf</t>
    </r>
  </si>
  <si>
    <t>Provisions for the Supervision of Cosmetics Sampling and Testing (Draft)</t>
  </si>
  <si>
    <t>The document is to strengthen the supervision of sampling and  testing for cosmetics ,promote the development of cosmetics industry and safeguard the consumers’ health.</t>
  </si>
  <si>
    <r>
      <rPr>
        <sz val="11"/>
        <rFont val="Calibri"/>
      </rPr>
      <t>https://members.wto.org/crnattachments/2022/TBT/CHN/22_4685_00_x.pdf</t>
    </r>
  </si>
  <si>
    <t>National Standard of the P.R.C.,Non-destructive Testing Instruments—Protection Rules for Industrial X-ray Radiographic Equipment up to 500kV</t>
  </si>
  <si>
    <t>This  document specifies the protection performance requirements of X-ray radiographic equipment up to 500kV（Hereinafter referred to as X-ray equipment, including general structure X-ray equipment, fine structure X-ray equipment, special protection X-ray equipment, full protection X-ray equipment, etc.）,structural protection requirements of X-ray equipment,and requirements of X - ray protection during use, protection of inspection site, use rules and monitoring.This  document applies to the design, manufacture, installation and use of X-ray radiographic equipment up to 500kV.</t>
  </si>
  <si>
    <t>Industrial X-ray Radiographic Equipment up to 500kV (HS code(s): 902219); (ICS code(s): 19.100)</t>
  </si>
  <si>
    <t>902219 - Apparatus based on the use of X-rays (other than for medical, surgical, dental or veterinary uses)</t>
  </si>
  <si>
    <t>19.100 - Non-destructive testing</t>
  </si>
  <si>
    <r>
      <rPr>
        <sz val="11"/>
        <rFont val="Calibri"/>
      </rPr>
      <t>https://members.wto.org/crnattachments/2022/TBT/CHN/22_4689_00_x.pdf</t>
    </r>
  </si>
  <si>
    <t>National Standard of the P.R.C., Technical Specification for Optical Radiation Safety</t>
  </si>
  <si>
    <t>This document specifies the general requirements for the risk classification, labeling, safety control and measurement methods for the safety of optical radiation in laser products, incoherent light products, and their working processes.This document applies to the optical radiation safety control and management of laser products emitting laser radiation in the wavelength range 180 nm to 1 mm, incoherent light products in the wavelength range 200 nm to 3 μm, and their working processes.</t>
  </si>
  <si>
    <t>laser products and incoherent light products (HS code(s): 70; 74; 75; 90; 94; 95); (ICS code(s): 31.260)</t>
  </si>
  <si>
    <t>70 - GLASS AND GLASSWARE; 74 - COPPER AND ARTICLES THEREOF; 75 - NICKEL AND ARTICLES THEREOF; 90 - OPTICAL, PHOTOGRAPHIC, CINEMATOGRAPHIC, MEASURING, CHECKING, PRECISION, MEDICAL OR SURGICAL INSTRUMENTS AND APPARATUS; PARTS AND ACCESSORIES THEREOF; 94 - FURNITURE; BEDDING, MATTRESSES, MATTRESS SUPPORTS, CUSHIONS AND SIMILAR STUFFED FURNISHINGS; LAMPS AND LIGHTING FITTINGS, NOT ELSEWHERE SPECIFIED OR INCLUDED; ILLUMINATED SIGNS, ILLUMINATED NAMEPLATES AND THE LIKE; PREFABRICATED BUILDINGS; 95 - TOYS, GAMES AND SPORTS REQUISITES; PARTS AND ACCESSORIES THEREOF</t>
  </si>
  <si>
    <t>31.260 - Optoelectronics. Laser equipment</t>
  </si>
  <si>
    <t>Harmonization (TBT); Consumer information, labelling (TBT); Protection of human health or safety (TBT)</t>
  </si>
  <si>
    <r>
      <rPr>
        <sz val="11"/>
        <rFont val="Calibri"/>
      </rPr>
      <t>https://members.wto.org/crnattachments/2022/TBT/CHN/22_4686_00_x.pdf</t>
    </r>
  </si>
  <si>
    <t>Items Containing Byproduct Material Incidental to Production</t>
  </si>
  <si>
    <t>Proposed rule and draft guidance; request for comment - The U.S. Nuclear Regulatory Commission (NRC) is proposing to 
amend its regulations by adding a new class exemption from licensing 
and associated distribution requirements. This new class exemption 
would create a path for licensing current and future products that 
contain byproduct material incidental to their production. This 
rulemaking would resolve a petition for rulemaking submitted by GE 
Osmonics, Inc., that requested changes to the regulations to allow 
distribution of polycarbonate track etched membranes. The NRC plans to 
hold a public meeting to promote full understanding of the proposed 
rule and facilitate public comments.</t>
  </si>
  <si>
    <t>Irradiated products containing byproduct material; Environmental protection (ICS code(s): 13.020); Domestic safety (ICS code(s): 13.120); Radiation protection (ICS code(s): 13.280); Protection against dangerous goods (ICS code(s): 13.300)</t>
  </si>
  <si>
    <t>13.020 - Environmental protection; 13.120 - Domestic safety; 13.280 - Radiation protection; 13.300 - Protection against dangerous goods</t>
  </si>
  <si>
    <r>
      <rPr>
        <sz val="11"/>
        <rFont val="Calibri"/>
      </rPr>
      <t>https://members.wto.org/crnattachments/2022/TBT/USA/22_4694_00_e.pdf</t>
    </r>
  </si>
  <si>
    <t>Amendment of the “Technical Regulations of Rolling Stocks”</t>
  </si>
  <si>
    <t>Extended IEC 62278 Conformity Assessment for TCMS (Train Control and Management System).Added the clauses related to the installation of particulate matter filtering device in the heating and cooling ventilation systems of Urban Railroad vehicles.Amended the clauses of Relief Operations in the technical regulations of Trams to mitigate the testing condition. Deleted the clauses of fire test exemption for windows and exterior walls</t>
  </si>
  <si>
    <t>Railroad vehicles to be operated in Korea</t>
  </si>
  <si>
    <r>
      <rPr>
        <sz val="11"/>
        <rFont val="Calibri"/>
      </rPr>
      <t>https://members.wto.org/crnattachments/2022/TBT/KOR/22_4668_00_x.pdf</t>
    </r>
  </si>
  <si>
    <t>Proyecto de Protocolo de Análisis y/o Ensayos de Seguridad de Producto Eléctrico PE Nº6/08:2022 Cortadoras de césped (Draft safety analysis and/or test protocol for electrical products PE No. 6/08:2022: Lawnmowers) (11 pages, in Spanish)</t>
  </si>
  <si>
    <t>The notified Protocol establishes the safety certification procedure for electric pedestrian-controlled walk-behind cylinder and rotary lawnmowers, designed mainly for household use or similar purposes, with a single-phase electric motor with a voltage not exceeding 250 V, equipped with metallic cutting means and/or non-metallic cutting means and/or non-metallic cutting means with one or more cutting elements pivotally mounted on a generally circular drive unit, where these cutting elements rely on centrifugal force to achieve cutting, and have a kinetic energy for each single cutting element of greater than 10 J.</t>
  </si>
  <si>
    <t>Lawnmowers</t>
  </si>
  <si>
    <r>
      <rPr>
        <sz val="11"/>
        <rFont val="Calibri"/>
      </rPr>
      <t xml:space="preserve">https://members.wto.org/crnattachments/2022/TBT/CHL/22_4662_00_s.pdf
https://www.sec.cl/sitio-web/wp-content/uploads/2022/07/PE-No6-08_2022-Cortadora-Cesped.pdf
</t>
    </r>
  </si>
  <si>
    <t>Switzerland</t>
  </si>
  <si>
    <t>Modification de l'ordonnance concernant les exigences techniques requises pour les véhicules routiers (OETV)</t>
  </si>
  <si>
    <t>The proposed revision involves the general harmonization of Swiss technical requirements for vehicles with the new Regulation (EU) 2019/2144. It mainly concerns measures aimed at improving road safety. The aim is primarily to make the new EU requirements on driving support systems and control systems, as well as other requirements aimed at improving the safety of motor vehicles, mandatory in Switzerland (see, in particular, Articles 102a, 103, 104a, 104b and 105).</t>
  </si>
  <si>
    <t>Motor vehicles for the transport of ten or more persons, including the driver (HS code: 8702); Motor cars and other motor vehicles principally designed for the transport of persons (other than those of heading 87.02), including station wagons and racing cars (HS code: 8703); Motor vehicles for the transport of goods (HS code: 8704); Chassis fitted with engines, for the motor vehicles of headings 87.01 to 87.05 (HS code: 8706); Trailers and semi-trailers; other vehicles, not mechanically propelled; parts thereof (HS code: 8716). 5. | Title, number of pages and language(s) of the notified document: Modification de l'ordonnance concernant les exigences techniques requises pour les véhicules routiers (OETV) (Amendment to the Ordinance on technical requirements for motor vehicles) (30 pages, in French; 29 pages, in German and Italian) 6. | Description of content: The proposed revision involves the general harmonization of Swiss technical requirements for vehicles with the new Regulation (EU) 2019/2144. It mainly concerns measures aimed at improving road safety. The aim is primarily to make the new EU requirements on driving support systems and control systems, as well as other requirements aimed at improving the safety of motor vehicles, mandatory in Switzerland (see, in particular, Articles 102a, 103, 104a, 104b and 105). 7. | Objective and rationale, including the nature of urgent problems where applicable: Protection of human health or safety; harmonization; reducing trade barriers and facilitating trade. 8. | Relevant documents: Explanatory report (see, in particular, sections 1.1 and 1.2) German: https://www.fedlex.admin.ch/filestore/fedlex.data.admin.ch/eli/dl/proj/2022/42/cons_1/doc_7/de/pdf-a/fedlex-data-admin-ch-eli-dl-proj-2022-42-cons_1-doc_7-de-pdf-a.pdf French: https://www.fedlex.admin.ch/filestore/fedlex.data.admin.ch/eli/dl/proj/2022/42/cons_1/doc_7/fr/pdf-a/fedlex-data-admin-ch-eli-dl-proj-2022-42-cons_1-doc_7-fr-pdf-a.pdf Italian: https://www.fedlex.admin.ch/filestore/fedlex.data.admin.ch/eli/dl/proj/2022/42/cons_1/doc_7/it/pdf-a/fedlex-data-admin-ch-eli-dl-proj-2022-42-cons_1-doc_7-it-pdf-a.pdf Consultation procedure: French: https://www.fedlex.admin.ch/fr/consultation-procedures/ongoing#https://fedlex.data.admin.ch/eli/dl/proj/2022/42/cons_1 German: https://www.fedlex.admin.ch/de/consultation-procedures/ongoing#https://fedlex.data.admin.ch/eli/dl/proj/2022/42/cons_1 Italian: https://www.fedlex.admin.ch/it/consultation-procedures/ongoing#https://fedlex.data.admin.ch/eli/dl/proj/2022/42/cons_1 9. | Proposed date of adoption: Summer 2023 Proposed date of entry into force: Autumn 2023 10. | Final date for comments: 60 days from the date of notification 11. | Texts available from: National enquiry point</t>
  </si>
  <si>
    <t>8702 - Motor vehicles for the transport of &gt;= 10 persons, incl. driver; 8703 - Motor cars and other motor vehicles principally designed for the transport of &lt;10 persons, incl. station wagons and racing cars (excl. motor vehicles of heading 8702); 8704 - Motor vehicles for the transport of goods, incl. chassis with engine and cab; 8706 - Chassis fitted with engines, for tractors, motor vehicles for the transport of ten or more persons, motor cars and other motor vehicles principally designed for the transport of persons, motor vehicles for the transport of goods and special purpose motor vehicles of heading 8701 to 8705 (excl. those with engines and cabs); 8716 - Trailers and semi-trailers; other vehicles, not mechanically propelled (excl. railway and tramway vehicles); parts thereof, n.e.s.</t>
  </si>
  <si>
    <t>Protection of human health or safety (TBT); Reducing trade barriers and facilitating trade (TBT); Harmonization (TBT)</t>
  </si>
  <si>
    <r>
      <rPr>
        <sz val="11"/>
        <rFont val="Calibri"/>
      </rPr>
      <t xml:space="preserve">DE : https://www.fedlex.admin.ch/filestore/fedlex.data.admin.ch/eli/dl/proj/2022/42/cons_1/doc_2/de/pdf-a/fedlex-data-admin-ch-eli-dl-proj-2022-42-cons_1-doc_2-de-pdf-a.pdf  
FR : https://www.fedlex.admin.ch/filestore/fedlex.data.admin.ch/eli/dl/proj/2022/42/cons_1/doc_2/fr/pdf-a/fedlex-data-admin-ch-eli-dl-proj-2022-42-cons_1-doc_2-fr-pdf-a.pdf  
IT : https://www.fedlex.admin.ch/filestore/fedlex.data.admin.ch/eli/dl/proj/2022/42/cons_1/doc_2/it/pdf-a/fedlex-data-admin-ch-eli-dl-proj-2022-42-cons_1-doc_2-it-pdf-a.pdf
</t>
    </r>
  </si>
  <si>
    <t>Draft Commission Implementing Decision not approving 1,2-benzisothiazol-3(2H)-one (BIT) as an active substance for use in biocidal products of product-type 10 in accordance with Regulation (EU) No 528/2012 of the European Parliament and of the Council</t>
  </si>
  <si>
    <t>This draft Commission Implementing Decision does not approve 1,2-benzisothiazol-3(2H)-one (BIT) as an active substance for use in biocidal products of product-type 10.This active substance is no longer supported by the applicant, who submitted its application for approval under the previous Directive 98/8/EC outside the review programme of existing active substances, and thus the conditions for approval under the Biocidal Products Regulation (EU) No 528/2012 cannot be met.Biocidal products containing this active substance already cannot be placed on the market, but treated articles with those biocidal products are benefitting from the transitional provisions set out in Article 94 of the Biocidal Products Regulation (EU) No 528/2012, because an application for approval was submitted before 1st September 2016. In order to ensure that those treated articles are no longer placed on the EU market, it is necessary to adopt a non-approval decision.</t>
  </si>
  <si>
    <t>Biocidal products and treated articles treated with or incorporating biocidal products</t>
  </si>
  <si>
    <t>Protection of human health or safety (TBT); Protection of the environment (TBT); Harmonization (TBT)</t>
  </si>
  <si>
    <r>
      <rPr>
        <sz val="11"/>
        <rFont val="Calibri"/>
      </rPr>
      <t>https://members.wto.org/crnattachments/2022/TBT/EEC/22_4647_00_e.pdf</t>
    </r>
  </si>
  <si>
    <t>Draft Commission Implementing Decision not approving epsilon-metofluthrin as an active substance for use in biocidal products of product-type 19 in accordance with Regulation (EU) No 528/2012 of the European Parliament and of the Council</t>
  </si>
  <si>
    <t>This draft Commission Implementing Decision does not approve epsilon-metofluthrin as an active substance for use in biocidal products of product-type 19.This active substance is no longer supported by the applicant, who submitted its application for approval under the previous Directive 98/8/EC outside the review programme of existing active substances, and the conditions for approval under the Biocidal Products Regulation (EU) No 528/2012 are thus not met.Biocidal products containing this active substance already cannot be placed on the market, but treated articles with those biocidal products are benefitting from the transitional provisions set out in Article 94 of the Biocidal Products Regulation (EU) No 528/2012, because an application for approval was submitted before 1st September 2016. In order to ensure that those treated articles are no longer placed on the EU market, it is necessary to adopt a non-approval decision.</t>
  </si>
  <si>
    <r>
      <rPr>
        <sz val="11"/>
        <rFont val="Calibri"/>
      </rPr>
      <t>https://members.wto.org/crnattachments/2022/TBT/EEC/22_4649_00_e.pdf</t>
    </r>
  </si>
  <si>
    <t>Draft Commission Implementing Decision not approving chloramin B as an active substance for use in biocidal products of product-types 2, 3, 4 and 5 in accordance with Regulation (EU) No 528/2012 of the European Parliament and of the Council</t>
  </si>
  <si>
    <t>This draft Commission Implementing Decision does not approve chloramin B as an active substance for use in biocidal products of product-types 2, 3, 4 and 5.This active substance is no longer supported by the applicant, who submitted its applications for approval under the previous Directive 98/8/EC outside the review programme of existing active substances, and the conditions for approval under the Biocidal Products Regulation (EU) No 528/2012 are thus not met.Biocidal products containing this active substance already cannot be placed on the market, but treated articles with those biocidal products are benefitting from the transitional provisions set out in Article 94 of the Biocidal Products Regulation (EU) No 528/2012, because the applications for approval were submitted before 1st September 2016. In order to ensure that those treated articles are no longer placed on the EU market, it is necessary to adopt a non-approval decision.</t>
  </si>
  <si>
    <r>
      <rPr>
        <sz val="11"/>
        <rFont val="Calibri"/>
      </rPr>
      <t>https://members.wto.org/crnattachments/2022/TBT/EEC/22_4648_00_e.pdf</t>
    </r>
  </si>
  <si>
    <t>Draft Commission Implementing Decision not approving silver nitrate as an active substance for use in biocidal products of product-type 7 in accordance with Regulation (EU) No 528/2012 of the European Parliament and of the Council</t>
  </si>
  <si>
    <t>This draft Commission Implementing Decision does not approve silver nitrate as an active substance for use in biocidal products of product-type 7.This active substance is no longer supported by the applicant who submitted its application for approval under the previous Directive 98/8/EC outside the review programme of existing active substances and the conditions for approval under the Biocidal Products Regulation (EU) No 528/2012 are thus not met.Biocidal products containing this active substance already cannot be placed on the market, but treated articles with those biocidal products are benefitting from the transitional provisions set out in Article 94 of the Biocidal Products Regulation (EU) No 528/2012, because an application for approval was submitted before 1st September 2016. In order to ensure that those treated articles are no longer placed on the EU market, it is necessary to adopt a non-approval decision.</t>
  </si>
  <si>
    <r>
      <rPr>
        <sz val="11"/>
        <rFont val="Calibri"/>
      </rPr>
      <t>https://members.wto.org/crnattachments/2022/TBT/EEC/22_4650_00_e.pdf</t>
    </r>
  </si>
  <si>
    <t>Resolution - RDC number 721, 01 July 2022</t>
  </si>
  <si>
    <t>This Resolution contains provisions on marketing authorization, renewal of marketing authorization, post-marketing authorization changes and notification of industrialized dynamized drugs.  The current editions of the following pharmacopoeias and compendia should be used as a reference for production methods and quality control of drugs, excipients, active ingredients and industrialized dynamized drugs: I - Brazilian Homeopathic Pharmacopoeia; II - German Homeopathic Pharmacopoeia (GHP/HAB); III - American Homeopathic Pharmacopoeia (HPUS); IV - British Homeopathic Pharmacopoeia (BHP); V - Mexican Homeopathic Pharmacopoeia; VI - Indian Homeopathic Pharmacopoeia; VII - European Pharmacopoeia (Ph. EUR.); VIII - French Pharmacopoeia (PhFr); or IX - Anthroposophical Pharmaceutical Code (APC).</t>
  </si>
  <si>
    <t>Medicaments (excluding goods of heading 30.02, 30.05 or 30.06) consisting of two or more constituents which have been mixed together for therapeutic or prophylactic uses, not put up in measured doses or in forms or packings for retail sale. (HS code(s): 3003); Medicaments (excluding goods of heading 30.02, 30.05 or 30.06) consisting of mixed or unmixed products for therapeutic or prophylactic uses, put up in measured doses (including those in the form of transdermal administration systems) or in forms or packings for retail sale. (HS code(s): 3004)</t>
  </si>
  <si>
    <t>3003 - Medicaments consisting of two or more constituents mixed together for therapeutic or prophylactic uses, not in measured doses or put up for retail sale (excl. goods of heading 3002, 3005 or 3006); 3004 - Medicaments consisting of mixed or unmixed products for therapeutic or prophylactic uses, put up in measured doses "incl. those for transdermal administration" or in forms or packings for retail sale (excl. goods of heading 3002, 3005 or 3006)</t>
  </si>
  <si>
    <r>
      <rPr>
        <sz val="11"/>
        <rFont val="Calibri"/>
      </rPr>
      <t>http://antigo.anvisa.gov.br/documents/10181/2718376/RDC_721_2022_.pdf/e0a6da8f-aeee-457e-9457-aca3be932e0d</t>
    </r>
  </si>
  <si>
    <t>Normative Instruction number 158, 01 July 2022</t>
  </si>
  <si>
    <t>This normative instruction contains provisions on the production of pilot batches of medicines.</t>
  </si>
  <si>
    <r>
      <rPr>
        <sz val="11"/>
        <rFont val="Calibri"/>
      </rPr>
      <t>http://antigo.anvisa.gov.br/documents/10181/6460759/IN_158_2022_.pdf/d295ffe5-fa50-4d1c-b496-ab635b5bf1a1</t>
    </r>
  </si>
  <si>
    <t>Jamaica</t>
  </si>
  <si>
    <t>Standard Specification for Packaged natural coconut water</t>
  </si>
  <si>
    <t>This document specifies the requirements for packaged natural coconut water offered for sale and consumption. </t>
  </si>
  <si>
    <t>Non alcoholic beverages: ICS 67.160.20</t>
  </si>
  <si>
    <t>Enforcement Regulations of the Environmental Testing and Inspection Act</t>
  </si>
  <si>
    <t>The Regulations require performance certification on select monitoring or measuring instruments that are not subject to type approval or preliminary type approval under the Environmental Testing and Inspection Act (hereinafter referred to as “simple measuring instruments”). Under the Act, no person shall manufacture or import simple measuring instruments without the performance certification, and the Regulations prescribe a two-level certification system (Grade 1 and Certified) for these instruments._x000D_
Specifically, the Regulations prescribe the list of simple measuring instruments, the process and required documents for applying performance certification, and the threshold for performance certification by medium (air, water, noise, etc.).</t>
  </si>
  <si>
    <t>902710 - Gas or smoke analysis apparatus; 902730 - Spectrometers, spectrophotometers and spectrographs using optical radiations, such as UV, visible, IR; 902750 - Instruments and apparatus for physical or chemical analysis, using UV, visible or IR optical radiations (excl. spectrometers, spectrophotometers, spectrographs, and gas or smoke analysis apparatus); 902790 - Microtomes; parts and accessories of instruments and apparatus for physical or chemical analysis, instruments and apparatus for measuring or checking viscosity, porosity, expansion, surface tension or the like, instruments and apparatus for measuring or checking quantities of heat, sound or light, and of microtomes, n.e.s.</t>
  </si>
  <si>
    <t>Quality requirements (TBT); Protection of the environment (TBT)</t>
  </si>
  <si>
    <r>
      <rPr>
        <sz val="11"/>
        <rFont val="Calibri"/>
      </rPr>
      <t>https://members.wto.org/crnattachments/2022/TBT/KOR/22_4625_00_x.pdf
https://members.wto.org/crnattachments/2022/TBT/KOR/22_4625_01_x.pdf</t>
    </r>
  </si>
  <si>
    <t>Partial amendment to the Minimum Requirements for Biological Products (1 page, available in English)Partial amendment to The Public Notice on National Release Testing.</t>
  </si>
  <si>
    <t>The Minimum Requirements for Biological Products will be amended as follows；To add the standard, criterion, fee and quantity for a vaccine product to be newly approved; “Meningococcal tetravalent polysaccharide tetanus toxoid conjugate vaccine”, “Pneumococcal 15-valent conjugate vaccine”. Partially amended to “Meningococcal tetravalent polysaccharide diphtheria toxoid conjugate vaccine”, “Pneumococcal Vaccine Polyvalent”, “Pneumococcal 13-valent conjugate vaccine”, “Smallpox Vaccine Prepared in Cell Culture”, “Freeze-dried Smallpox Vaccine Prepared in Cell Culture”. To delete “Pneumococcal 10-valent conjugate vaccine”, “Smallpox Vaccine”, “Freeze-dried Smallpox Vaccine”.The Public Notice on National Release Testing will be amended as follows； To add the criterion, fee and quantity for a vaccine product to be newly approved; “Meningococcal tetravalent polysaccharide tetanus toxoid conjugate vaccine”, “Pneumococcal 15-valent conjugate vaccine”. Partially amended to “Meningococcal tetravalent polysaccharide diphtheria toxoid conjugate vaccine”, “Pneumococcal Vaccine Polyvalent”, “Pneumococcal 13-valent conjugate vaccine”, “Smallpox Vaccine Prepared in Cell Culture”, “Freeze-dried Smallpox Vaccine Prepared in Cell Culture”. To delete “Pneumococcal 10-valent conjugate vaccine”, “Smallpox Vaccine”, “Freeze-dried Smallpox Vaccine”.</t>
  </si>
  <si>
    <t>Pharmaceutical products (HS code(s): 30)</t>
  </si>
  <si>
    <r>
      <rPr>
        <sz val="11"/>
        <rFont val="Calibri"/>
      </rPr>
      <t>https://members.wto.org/crnattachments/2022/TBT/JPN/22_4626_00_e.pdf</t>
    </r>
  </si>
  <si>
    <t>Resolution - RDC number 709, 01 July 2022</t>
  </si>
  <si>
    <t>This Resolution contains provisions on products for amateur gardening and their marketing authorization.</t>
  </si>
  <si>
    <t>ENVIRONMENT. HEALTH PROTECTION. SAFETY (ICS code(s): 13) - Gardening products</t>
  </si>
  <si>
    <t>13 - ENVIRONMENT. HEALTH PROTECTION. SAFETY</t>
  </si>
  <si>
    <r>
      <rPr>
        <sz val="11"/>
        <rFont val="Calibri"/>
      </rPr>
      <t>http://antigo.anvisa.gov.br/documents/10181/2718376/RDC_709_2022_.pdf/71d4b3b9-74df-4a66-a168-ecdb26882bba</t>
    </r>
  </si>
  <si>
    <t>Resolution - RDC number 708, 01 July 2022</t>
  </si>
  <si>
    <t>This Resolution contains provisions on post-approval changes of herbal medicines and traditional herbal products.</t>
  </si>
  <si>
    <r>
      <rPr>
        <sz val="11"/>
        <rFont val="Calibri"/>
      </rPr>
      <t>http://antigo.anvisa.gov.br/documents/10181/2718376/RDC_708_2022_.pdf/9e40f04a-403e-483a-8f9d-eae923ae9663</t>
    </r>
  </si>
  <si>
    <t>India</t>
  </si>
  <si>
    <t>Draft Food Safety and Standards (Health Supplements, Nutraceuticals, Food for Special Dietary Use, Food for Special Medical Purpose, and Prebiotic and Probiotic Food) Regulations, 2022</t>
  </si>
  <si>
    <t>The Draft Food Safety and Standards (Health Supplements, Nutraceuticals, Food for Special Dietary Use, Food for Special Medical Purpose, and Prebiotic and Probiotic Food) Regulations, 2022  specifying the standards of Health Supplements, Nutraceuticals, Food for Special Dietary Use, Food for Special Medical Purpose, and Prebiotic and Probiotic Food.</t>
  </si>
  <si>
    <t>Food Products</t>
  </si>
  <si>
    <t>Sri Lanka</t>
  </si>
  <si>
    <t>Draft amendment No 01 to SLS 591 : 2014 - Specification for canned fish (first revision)</t>
  </si>
  <si>
    <t>Introduce maximum limit for Inorganic Arsenic</t>
  </si>
  <si>
    <t>- - Salmon (HS code(s): 160411); - - Herrings (HS code(s): 160412); - - Sardines, sardinella and brisling or sprats (HS code(s): 160413); - - Tunas, skipjack and bonito (Sarda spp.) (HS code(s): 160414); - - Mackerel (HS code(s): 160415); - - Anchovies (HS code(s): 160416); - - Other (HS code(s): 160419)</t>
  </si>
  <si>
    <t>160411 - Prepared or preserved salmon, whole or in pieces (excl. minced); 160412 - Prepared or preserved herrings, whole or in pieces (excl. minced); 160413 - Prepared or preserved sardines, sardinella and brisling or sprats, whole or in pieces (excl. minced); 160414 - Prepared or preserved tunas, skipjack and Atlantic bonito, whole or in pieces (excl. minced); 160415 - Prepared or preserved mackerel, whole or in pieces (excl. minced); 160416 - Prepared or preserved anchovies, whole or in pieces (excl. minced); 160419 - Prepared or preserved fish, whole or in pieces (excl. minced, merely smoked, and salmon, herrings, sardines, sardinella, brisling or sprats, tunas, skipjack, bonito "sarda spp.", mackerel, anchovies, eels and shark fins)</t>
  </si>
  <si>
    <r>
      <rPr>
        <sz val="11"/>
        <rFont val="Calibri"/>
      </rPr>
      <t>https://members.wto.org/crnattachments/2022/TBT/LKA/22_4607_00_e.pdf</t>
    </r>
  </si>
  <si>
    <t>Proposed Revision of the “Act on Labelling and Advertising of Foods”</t>
  </si>
  <si>
    <t>The proposed amendments seek to:- establish definition of “Best Before Date” ;-  label “Frozen Date” or “Refrozen Date” on frozen or refrozen food products.</t>
  </si>
  <si>
    <t> Foods</t>
  </si>
  <si>
    <r>
      <rPr>
        <sz val="11"/>
        <rFont val="Calibri"/>
      </rPr>
      <t>https://members.wto.org/crnattachments/2022/TBT/KOR/22_4605_00_x.pdf</t>
    </r>
  </si>
  <si>
    <t>Russian Federation</t>
  </si>
  <si>
    <t>Draft amendments to the Rules of classification of medical devices depending on the potential risk of use</t>
  </si>
  <si>
    <t>The Draft amendments to the Rules of classification of medical devices depending on the potential risk of use apply to medical devices and provide for the following:_x000D_
clarification of the concepts; clarification of classification criteria for medical devices for in vitro diagnostics; establishment of criteria and conditions for the classification of software that is a medical device; clarification of classification of medical devices.</t>
  </si>
  <si>
    <t>Wadding, gauze, bandages and similar articles (for example, dressings, adhesive plasters, poultices), impregnated or coated with pharmaceutical substances or put up in forms or packings for retail sale for medical, surgical, dental or veterinary purposes. (HS code(s): 3005); Instruments and appliances used in medical, surgical, dental or veterinary sciences, including scintigraphic apparatus, other electro-medical apparatus and sight-testing instruments. (HS code(s): 9018); Apparatus based on the use of X-rays or of alpha, beta or gamma radiations, whether or not for medical, surgical, dental or veterinary uses, including radiography or radiotherapy apparatus, X-ray tubes and other X-ray generators, high tension generators, control panels and desks, screens, examination or treatment tables, chairs and the like. (HS code(s): 9022); Medical, surgical, dental or veterinary furniture (for example, operating tables, examination tables, hospital beds with mechanical fittings, dentists' chairs); barbers' chairs and similar chairs, having rotating as well as both reclining and elevating movements; parts of the foregoing articles. (HS code(s): 9402)</t>
  </si>
  <si>
    <t>9022 - Apparatus based on the use of X-rays or of alpha, beta or gamma radiations, whether or not for medical, surgical, dental or veterinary uses, incl. radiography or radiotherapy apparatus, X-ray tubes and other X-ray generators, high tension generators, control panels and desks, screens, examination or treatment tables, chairs and the like; 9018 - Instruments and appliances used in medical, surgical, dental or veterinary sciences, incl. scintigraphic apparatus, other electro-medical apparatus and sight-testing instruments, n.e.s.; 3005 - Wadding, gauze, bandages and the like, e.g. dressings, adhesive plasters, poultices, impregnated or covered with pharmaceutical substances or put up for retail sale for medical, surgical, dental or veterinary purposes; 9402 - Medical, surgical, dental or veterinary furniture, e.g. operating tables, examination tables, hospital beds with mechanical fittings and dentists' chairs; barbers' chairs and similar chairs having rotating as well as both reclining and elevating movement; parts thereof</t>
  </si>
  <si>
    <t>Trichloroethylene (TCE); Draft Revision to Toxic Substances 
Control Act (TSCA) Risk Determination; Notice of Availability and 
Request for Comment</t>
  </si>
  <si>
    <t>Notice - The Environmental Protection Agency (EPA) is announcing the 
availability of and seeking public comment on a draft revision to the 
risk determination for the trichloroethylene (TCE) risk evaluation 
issued under TSCA. The draft revision to the TCE risk determination 
reflects the announced policy changes to ensure the public is protected 
from unreasonable risks from chemicals in a way that is supported by 
science and the law. In this draft revision to the risk determination 
EPA finds that TCE, as a whole chemical substance, presents an 
unreasonable risk of injury to health when evaluated under its 
conditions of use. In addition, this revised risk determination does 
not reflect an assumption that all workers always appropriately wear 
personal protective equipment (PPE). EPA understands that there could 
be occupational safety protections in place at workplace locations; 
however, not assuming use of PPE reflects EPA's recognition that 
unreasonable risk may exist for subpopulations of workers that may be 
highly exposed because they are not covered by OSHA standards, or their 
employers are out of compliance with OSHA standards, or because many of 
OSHA's chemical-specific permissible exposure limits largely adopted in 
the 1970's are described by OSHA as being "outdated and inadequate for 
ensuring protection of worker health.'' This revision, when final, 
would supersede the condition of use-specific no unreasonable risk 
determinations in the November 2020 TCE risk evaluation (and withdraw 
the associated order) and would make a revised determination of 
unreasonable risk for TCE as a whole chemical substance.</t>
  </si>
  <si>
    <t>Trichloroethylene (TCE); Environmental protection (ICS code(s): 13.020); Production in the chemical industry (ICS code(s): 71.020); Products of the chemical industry (ICS code(s): 71.100)</t>
  </si>
  <si>
    <t>13.020 - Environmental protection; 71.020 - Production in the chemical industry; 71.100 - Products of the chemical industry</t>
  </si>
  <si>
    <r>
      <rPr>
        <sz val="11"/>
        <rFont val="Calibri"/>
      </rPr>
      <t>https://members.wto.org/crnattachments/2022/TBT/USA/22_4600_00_e.pdf</t>
    </r>
  </si>
  <si>
    <t>Authorizing Permissive Use of the "Next Generation'' Broadcast 
Television Standard</t>
  </si>
  <si>
    <t>Proposed rule - In this document, the Commission seeks comment on the state of the Next Generation Television ("Next Gen TV" or "ATSC 3.0") transition and on the scheduled sunsets of two rules adopted in the First Next Gen TV Report and Order. First, the Commission reviews and seeks comment on the progress of Next Gen TV broadcasters' voluntary, market-driven deployment of ATSC 3.0 service and the current state of the ATSC 3.0 marketplace, including whether holders of essential patents for the ATSC 3.0 standards are licensing such patents on reasonable and non-discriminatory (RAND) terms. Second, the Commission seeks comment on the scheduled 2023 sunset of the rule requiring that a Next Gen TV station's ATSC 1.0 simulcast primary video programming stream be "substantially similar" to its 3.0 primary programming stream. Third, the Commission seeks comment on the scheduled 2023 sunset of the requirement that a Next Gen TV station comply with the ATSC A/322 standard.</t>
  </si>
  <si>
    <t>Next generation broadcast television transition; Transmission apparatus for radio-broadcasting or television, whether or not incorporating reception apparatus or sound recording or reproducing apparatus; television cameras, digital cameras and video camera recorders. (HS code(s): 8525); Audio, video and audiovisual engineering (ICS code(s): 33.160); Television and radio broadcasting (ICS code(s): 33.170)</t>
  </si>
  <si>
    <t>8525 - Transmission apparatus for radio-broadcasting or television, whether or not incorporating reception apparatus or sound recording or reproducing apparatus; television cameras, digital cameras and video camera recorders</t>
  </si>
  <si>
    <t>33.160 - Audio, video and audiovisual engineering; 33.170 - Television and radio broadcasting</t>
  </si>
  <si>
    <t>Harmonization (TBT); Prevention of deceptive practices and consumer protection (TBT)</t>
  </si>
  <si>
    <r>
      <rPr>
        <sz val="11"/>
        <rFont val="Calibri"/>
      </rPr>
      <t>https://members.wto.org/crnattachments/2022/TBT/USA/22_4601_00_e.pdf</t>
    </r>
  </si>
  <si>
    <t>Malawi</t>
  </si>
  <si>
    <t>DMS 1821:2022, Bee wax – Specification </t>
  </si>
  <si>
    <t>This draft Malawi standard specifies requirements, sampling and test methods for food grade beeswax used in the food industry.</t>
  </si>
  <si>
    <t>(ICS code(s): 67.180.20)</t>
  </si>
  <si>
    <t>67.180.20 - Starch and derived products</t>
  </si>
  <si>
    <t>Consumer information, labelling (TBT); Prevention of deceptive practices and consumer protection (TBT); Quality requirements (TBT)</t>
  </si>
  <si>
    <t>DMS 1823:2022, Royal jelly ─ Specification </t>
  </si>
  <si>
    <t>This draft Malawi standard specifies the production and sanitary requirements for royal jelly.</t>
  </si>
  <si>
    <t>(ICS code(s): 67.180)</t>
  </si>
  <si>
    <t>67.180 - Sugar. Sugar products. Starch</t>
  </si>
  <si>
    <r>
      <rPr>
        <sz val="11"/>
        <rFont val="Calibri"/>
      </rPr>
      <t>https://members.wto.org/crnattachments/2022/TBT/MWI/22_4576_00_e.pdf</t>
    </r>
  </si>
  <si>
    <t>DMS 1819:2022, Bee propolis ─ Specification </t>
  </si>
  <si>
    <t>This draft Malawi standard specifies the requirements, sampling and test methods for bee propolis intended for human consumption.</t>
  </si>
  <si>
    <t>(ICS code(s): 65)</t>
  </si>
  <si>
    <t>65 - AGRICULTURE</t>
  </si>
  <si>
    <r>
      <rPr>
        <sz val="11"/>
        <rFont val="Calibri"/>
      </rPr>
      <t>https://members.wto.org/crnattachments/2022/TBT/MWI/22_4577_00_e.pdf</t>
    </r>
  </si>
  <si>
    <t>SI 1049 - Domestic electric-gas appliances for baking, cooking and grilling</t>
  </si>
  <si>
    <t xml:space="preserve">The existing Mandatory Standard, SI 1049, dealing with Domestic electric-gas appliances, shall be declared voluntary. These products are already covered by the Mandatory Standard SI 907 part 1. Therefore, this declaration aims to remove unnecessary obstacles to trade and lower trade barriers._x000D_
</t>
  </si>
  <si>
    <t>Domestic electric-gas appliance (HS code(s): 73211; 741810); (ICS code(s): 97.040.20)</t>
  </si>
  <si>
    <t>73211 - - Cooking appliances and plate warmers :; 741810 - Table, kitchen or other household articles and parts thereof, and pot scourers and scouring or polishing pads, gloves and the like, of copper (excl. cans, boxes and similar containers of heading 7419, articles of the nature of a work implement, articles of cutlery, spoons, ladles, etc., ornamental articles and sanitary ware)</t>
  </si>
  <si>
    <t>97.040.20 - Cooking ranges, working tables, ovens and similar appliances</t>
  </si>
  <si>
    <t>Reducing trade barriers and facilitating trade (TBT)</t>
  </si>
  <si>
    <r>
      <rPr>
        <sz val="11"/>
        <rFont val="Calibri"/>
      </rPr>
      <t>https://members.wto.org/crnattachments/2022/TBT/ISR/22_4575_00_x.pdf</t>
    </r>
  </si>
  <si>
    <t>Designation of L-Isoleucine as a feed additive (3 page(s), in English )</t>
  </si>
  <si>
    <t>MAFF will designate L-Isoleucine as a feed additive and establish its standards and specifications by the ministerial ordinance.</t>
  </si>
  <si>
    <t>L-Isoleucine as a feed additive</t>
  </si>
  <si>
    <t>Consumer information, labelling (TBT); Protection of human health or safety (TBT); Protection of animal or plant life or health (TBT)</t>
  </si>
  <si>
    <r>
      <rPr>
        <sz val="11"/>
        <rFont val="Calibri"/>
      </rPr>
      <t>https://members.wto.org/crnattachments/2022/TBT/JPN/22_4570_00_e.pdf</t>
    </r>
  </si>
  <si>
    <t>Requisitos y procedimiento para la homologación o reconocimiento del registro sanitario de medicamentos otorgados por las autoridades reguladoras miembros del Consejo Internacional de Armonización de Requisitos Técnicos para Productos Farmacéuticos de Uso Humano (ICH) (Requirements and procedure for the approval or recognition of the sanitary registration of medicines granted by regulatory authorities that are members of the International Council for Harmonisation of Technical Requirements for Pharmaceuticals for Human Use (ICH)) (12 pages, in Spanish)</t>
  </si>
  <si>
    <t>Approval or recognition of the sanitary registration of medicines granted by any of the regulatory authorities that are members of the International Council for Harmonisation of Technical Requirements for Pharmaceuticals for Human Use (ICH). The approval or recognition is unilateral and at the discretion of the Ministry of Health authorities, and applies to medicines with sanitary registration granted by regulatory authorities that are members of the ICH.</t>
  </si>
  <si>
    <t>Pharmaceutics in general (ICS code: 11.120.01)</t>
  </si>
  <si>
    <t>11.120.01 - Pharmaceutics in general</t>
  </si>
  <si>
    <r>
      <rPr>
        <sz val="11"/>
        <rFont val="Calibri"/>
      </rPr>
      <t>https://members.wto.org/crnattachments/2022/TBT/CRI/22_4568_00_s.pdf
http://www.reglatec.go.cr/reglatec/principal.jsp</t>
    </r>
  </si>
  <si>
    <t>Türkiye</t>
  </si>
  <si>
    <t>Draft Communique Repealing of the Communiques on the Certain Mandatory Standards (Communiqué No: SGM 2022/...)</t>
  </si>
  <si>
    <t>This regulation concerns many different categories of products. This Communique covers the Turkish standards published by TSE, which standard number, title and scope are given in the attached text.</t>
  </si>
  <si>
    <t>Certain Mandatory Standards</t>
  </si>
  <si>
    <r>
      <rPr>
        <sz val="11"/>
        <rFont val="Calibri"/>
      </rPr>
      <t>https://members.wto.org/crnattachments/2022/TBT/TUR/22_4580_00_e.pdf</t>
    </r>
  </si>
  <si>
    <t>Draft Communique on the Mandatory Implementation of Turkish Standards (Communique No: SGM 2022/...)</t>
  </si>
  <si>
    <r>
      <rPr>
        <sz val="11"/>
        <rFont val="Calibri"/>
      </rPr>
      <t>https://members.wto.org/crnattachments/2022/TBT/TUR/22_4579_00_e.pdf</t>
    </r>
  </si>
  <si>
    <t>United Kingdom</t>
  </si>
  <si>
    <t>The Hazardous Substances (Legislative Functions) (Fees) (EU Exit) Regulations 2022 (the 2020 Regulations)</t>
  </si>
  <si>
    <t>Introducing a regulation that makes provision for the charging of fees for processing applications for new exemptions, renewals of exemptions and revocations of exemptions from restrictions in the RoHS Regulations. </t>
  </si>
  <si>
    <t>Electrical and electronic equipment (EEE). More detail on product coverage can be found in Part 1 of Schedule 1 to the Restriction of the Use of Certain Hazardous Substances in Electrical and Electronic Equipment Regulations 2012 (RoHS Regulations).  The HS code that applies is electrical components in general (31.020) </t>
  </si>
  <si>
    <r>
      <rPr>
        <sz val="11"/>
        <rFont val="Calibri"/>
      </rPr>
      <t>https://members.wto.org/crnattachments/2022/TBT/GBR/22_4559_00_e.pdf
https://members.wto.org/crnattachments/2022/TBT/GBR/22_4559_01_e.pdf</t>
    </r>
  </si>
  <si>
    <t>The Gambia</t>
  </si>
  <si>
    <t>GAMS 41:2022 Baobab Powder</t>
  </si>
  <si>
    <t>This Gambian standard prescribes requirements, methods of sampling and test for baobab fruit powder (Adansonia digitala) intended for human consumption and industrial use. </t>
  </si>
  <si>
    <t>Processes in the food industry (ICS code(s): 67.020); Sugar and sugar products (ICS code(s): 67.180.10)</t>
  </si>
  <si>
    <t>67.020 - Processes in the food industry; 67.180.10 - Sugar and sugar products</t>
  </si>
  <si>
    <t>Protection of the environment (TBT); Consumer information, labelling (TBT); Reducing trade barriers and facilitating trade (TBT)</t>
  </si>
  <si>
    <t>GAMS 42: 2022 - Moringa leaf products </t>
  </si>
  <si>
    <t>This Gambian standard specifies the quality requirements and methods of test for moringa (moringa oleifera and M16) leaf products suitable for use as a beverage and nutritional supplement. The standard covers moringa leaf powder, tea, tablets and capsules. </t>
  </si>
  <si>
    <t>Protection of human health or safety (TBT); Consumer information, labelling (TBT); Quality requirements (TBT)</t>
  </si>
  <si>
    <t>Philippines</t>
  </si>
  <si>
    <t>Guidelines on the Filing and Submission of Acceptable Variations on Protocols and Novel Protocols for the Review and Pre-Approval by the Food and Drug Administration Prior to the Conduct of Bio-efficacy Test Studies of Household Pesticides for the Purposes of Securing a Certificate of Product Registration</t>
  </si>
  <si>
    <t>The proposed issuance aims to improve the regulatory compliance of pesticide registration applications and facilitate the same through the establishment of a pathway for the review and pre-approval of novel and modified bio-efficacy test protocols, which will be submitted in support of pesticide registration under DOH AO No. 2019-0008.</t>
  </si>
  <si>
    <t>Pesticides and other agrochemicals (ICS code(s): 65.100)</t>
  </si>
  <si>
    <t>65.100 - Pesticides and other agrochemicals</t>
  </si>
  <si>
    <r>
      <rPr>
        <sz val="11"/>
        <rFont val="Calibri"/>
      </rPr>
      <t>https://members.wto.org/crnattachments/2022/TBT/PHL/22_4520_00_e.pdf
https://www.fda.gov.ph/wp-content/uploads/2022/06/Draft-for-comments-Pre-approval-of-test-protocol.pdf</t>
    </r>
  </si>
  <si>
    <t>GAMSCODEXSTAN 12:1981 Gambian Standard for Honey</t>
  </si>
  <si>
    <t>This Gambian standard applies to all honeys produced by honey bees and covers all styles of honey presentations which are processed and ultimately intended for direct consumption. It also covers honey for industrial uses or as an ingredient in other foods and honey packed for sale in bulk containers which may be repacked into retail packs. </t>
  </si>
  <si>
    <t>Processes in the food industry (ICS code(s): 67.020)</t>
  </si>
  <si>
    <t>67.020 - Processes in the food industry</t>
  </si>
  <si>
    <t>Draft Commission Regulation refusing to authorise a health claim made on foods and referring to children’s development and health</t>
  </si>
  <si>
    <t>This draft Commission Regulation concerns the refusal of authorisation of a health claim made on foods and referring to children’s development and health in accordance with Article 17(3) of Regulation (EC) No 1924/2006 of the European Parliament and of the Council of 20 December 2006 on nutrition and health claims made on foods.</t>
  </si>
  <si>
    <t>Food</t>
  </si>
  <si>
    <r>
      <rPr>
        <sz val="11"/>
        <rFont val="Calibri"/>
      </rPr>
      <t>https://members.wto.org/crnattachments/2022/TBT/EEC/22_4535_00_e.pdf
https://members.wto.org/crnattachments/2022/TBT/EEC/22_4535_01_e.pdf</t>
    </r>
  </si>
  <si>
    <t>Standard Specification for the limit for lead content in paints and similar surface coatings.</t>
  </si>
  <si>
    <t>This standard provides general requirements for the maximum limit for the lead content in paints and varnishes supplied in fluid and dried form as well as sampling and analysis.</t>
  </si>
  <si>
    <t>Paints and varnishes (ICS code(s): 87.040)</t>
  </si>
  <si>
    <t>87.040 - Paints and varnishes</t>
  </si>
  <si>
    <t>Ecuador</t>
  </si>
  <si>
    <t>Proyecto de reforma parcial a la Normativa Técnica Sanitaria sustitutiva de Buenas Prácticas de Manufactura para laboratorios farmacéuticos (Draft partial amendment to the Substitute Sanitary Technical Regulations on good manufacturing practices for pharmaceutical laboratories) (36 pages, in Spanish)</t>
  </si>
  <si>
    <t>Draft partial amendment to the Substitute Sanitary Technical Regulations on good manufacturing practices for pharmaceutical laboratories, which seek to establish the requirements and guidelines for granting the certificate of good manufacturing practices to domestic and foreign pharmaceutical laboratories applying for sanitary registration in Ecuador that manufacture, process, package, store, distribute and transport medicines in general, medicines containing controlled substances, biological products, radiopharmaceuticals, active pharmaceutical ingredients and products undergoing research.</t>
  </si>
  <si>
    <r>
      <rPr>
        <sz val="11"/>
        <rFont val="Calibri"/>
      </rPr>
      <t>https://members.wto.org/crnattachments/2022/TBT/ECU/22_4509_00_s.pdf
www.controlsanitario.gob.ec</t>
    </r>
  </si>
  <si>
    <t>Draft Commission Regulation amending Annexes II and V to Regulation (EC) No 396/2005 of the European Parliament and of the Council as regards maximum residue levels for clothianidin and thiamethoxam in or on certain products </t>
  </si>
  <si>
    <t>The proposed draft Regulation addresses an environmental concern of global nature, that it is the decline of pollinators worldwide. It concerns the review of all existing maximum residue levels (MRLs) for clothianidin and thiamethoxam to the limit of quantification in accordance with Regulation (EC) No 396/2005. This draft Regulation follows the non-renewal of the approval, due to the withdrawal of all applications for renewal, and expiry of all grace periods provided by Member States for stocks of plant protection products (PPP) on 31 January 2019 for clothianidin and on 30 April 2019 for thiamethoxam. Prior to the non-renewal of approval, the outdoor uses of clothianidin and thiamethoxam were already severely restricted in 2013 (Regulation (EU) No 485/2013) and completely banned in 2018 (Regulation (EU) 2018/784 and Regulation (EU) 2018/785) following the risk assessments performed by European Food Safety Authority concluding that due to their intrinsic properties, the exposure from outdoor use of clothianidin and thiamethoxam leads to unacceptable risks for bees, or such risks could not be excluded based on the available data.Such measures were previously notified to the World Trade Organization through the notifications G/TBT/N/EU/497, G/TBT/N/EU/499 and G/SPS/N/EU/39</t>
  </si>
  <si>
    <t>Clothianidin and thiamethoxam (pesticide active substances)</t>
  </si>
  <si>
    <t>Protection of the environment (TBT); Protection of animal or plant life or health (TBT)</t>
  </si>
  <si>
    <r>
      <rPr>
        <sz val="11"/>
        <rFont val="Calibri"/>
      </rPr>
      <t>https://members.wto.org/crnattachments/2022/TBT/EEC/22_4547_00_e.pdf
https://members.wto.org/crnattachments/2022/TBT/EEC/22_4547_01_e.pdf
https://members.wto.org/crnattachments/2022/TBT/EEC/22_4547_02_e.pdf
https://members.wto.org/crnattachments/2022/TBT/EEC/22_4547_03_e.pdf</t>
    </r>
  </si>
  <si>
    <t>Proposed amendments to the “Labelling Standards for Hygiene Products”</t>
  </si>
  <si>
    <t>MFDS is proposing to amend the “Labelling Standards for Hygiene Products” as follows :A. Exclude Korean labelling in hygiene products imported for research purposesB. Improve the indication of usage standards and methods of cleaning agents and rinse aids by considering product characteristicsC. Modification of regulation for waist circumference labelling in adult diapersD. Clarification of material name labelling method</t>
  </si>
  <si>
    <t>Hygiene Products</t>
  </si>
  <si>
    <r>
      <rPr>
        <sz val="11"/>
        <rFont val="Calibri"/>
      </rPr>
      <t>https://members.wto.org/crnattachments/2022/TBT/KOR/22_4516_00_x.pdf</t>
    </r>
  </si>
  <si>
    <t>Proposed Amendment of the “Labelling Standards for Foods”</t>
  </si>
  <si>
    <t xml:space="preserve">The Ministry of Food and Drug Safety of Korea would like to revise the Foods Labeling Standards as follows:_x000D_
1) Specify the conditions for exemptions on labeling packages sold online as product bundles_x000D_
2) Modify labeling statements accordingly to the changes made in the categorization of spices_x000D_
3) Reflect the revision made to the classification system for food additives used in manufacturing chewing gum base compounds such as Glycerin Fatty Acid Esters._x000D_
</t>
  </si>
  <si>
    <r>
      <rPr>
        <sz val="11"/>
        <rFont val="Calibri"/>
      </rPr>
      <t>https://members.wto.org/crnattachments/2022/TBT/KOR/22_4517_00_x.pdf</t>
    </r>
  </si>
  <si>
    <t>Amendment to Notification on Mandatory Testing and Certification of Telecommunication Systems (MTCTE) – Phase III &amp; IV</t>
  </si>
  <si>
    <t>Testing and Certification requirements under MTCTE scheme were notified through Indian Telegraph (Amendment) Rules, 2017 [WTO TBT Notification G/TBT/IND66]. MTCTE Scheme is being launched in a phased manner and telecom products are gradually being brought under MTCTE regime. This is amendment to the notification issued for MTCTE Phase III &amp; IV published vide G/TBT/N/IND/218 on 15 November 2021 and amendment vide G/TBT/N/IND/229 dated 17 March 2022. </t>
  </si>
  <si>
    <t>HS 8517, 8525</t>
  </si>
  <si>
    <t>8517 - Telephone sets, incl. telephones for cellular networks or for other wireless networks; other apparatus for the transmission or reception of voice, images or other data, incl. apparatus for communication in a wired or wireless network [such as a local or wide area network]; parts thereof (excl. than transmission or reception apparatus of heading 8443, 8525, 8527 or 8528); 8525 - Transmission apparatus for radio-broadcasting or television, whether or not incorporating reception apparatus or sound recording or reproducing apparatus; television cameras, digital cameras and video camera recorders</t>
  </si>
  <si>
    <t>Other (TBT); Protection of human health or safety (TBT)</t>
  </si>
  <si>
    <r>
      <rPr>
        <sz val="11"/>
        <rFont val="Calibri"/>
      </rPr>
      <t>https://members.wto.org/crnattachments/2022/TBT/IND/22_4524_00_e.pdf
https://members.wto.org/crnattachments/2022/TBT/IND/22_4524_01_e.pdf
https://members.wto.org/crnattachments/2022/TBT/IND/22_4524_02_e.pdf
https://members.wto.org/crnattachments/2022/TBT/IND/22_4524_03_e.pdf</t>
    </r>
  </si>
  <si>
    <t>Methylene Chloride; Draft Revision to Toxic Substances Control 
Act (TSCA) Risk Determination; Notice of Availability and Request for 
Comment</t>
  </si>
  <si>
    <t>Notice - The Environmental Protection Agency (EPA) is announcing the availability of and seeking public comment on a draft revision to the risk determination for the methylene chloride risk evaluation issued under TSCA. The draft revision to the methylene chloride risk determination reflects the announced policy changes to ensure the public is protected from unreasonable risks from chemicals in a way that is supported by science and the law. In this draft revision to the risk determination EPA finds that methylene chloride, as a whole chemical substance, presents an unreasonable risk of injury to health when evaluated under its conditions of use. In addition, this revised risk determination does not reflect an assumption that all workers always appropriately wear personal protective equipment (PPE). EPA understands that there could be occupational safety protections in place at workplace locations; however, not assuming use of PPE reflects EPA's recognition that unreasonable risk may exist for subpopulations of workers that may be highly exposed because they are not covered by OSHA standards, or their employers are out of compliance with the Department of Labor Occupational Safety and Health Administration (OSHA) standards, or because many of OSHA's chemical-specific permissible exposure limits largely adopted in the 1970's are described by OSHA as being "outdated and inadequate for ensuring protection of worker health,'' or because the OSHA permissible exposure limit (PEL) alone may be inadequate for ensuring protection of worker health. This revision, when final, would supersede the condition of use-specific no unreasonable risk determinations in the June 2020 methylene chloride risk evaluation (and withdraw the associated order) and would make a revised determination of unreasonable risk for methylene chloride as a whole chemical substance.</t>
  </si>
  <si>
    <t>Methylene Chloride; Environmental protection (ICS code(s): 13.020); Production in the chemical industry (ICS code(s): 71.020); Products of the chemical industry (ICS code(s): 71.100)</t>
  </si>
  <si>
    <t>Protection of human health or safety (TBT); Protection of the environment (TBT)</t>
  </si>
  <si>
    <r>
      <rPr>
        <sz val="11"/>
        <rFont val="Calibri"/>
      </rPr>
      <t>https://members.wto.org/crnattachments/2022/TBT/USA/22_4536_00_e.pdf</t>
    </r>
  </si>
  <si>
    <t>Proposal for Amendments to the Legal Inspection Requirements for Belts for Work Positioning and Restraint and Work Positioning Lanyards, Full-body Harnesses and Safety Belts (Fasten Type)</t>
  </si>
  <si>
    <t>1.Belts for work positioning and restraint and work positioning lanyards, full-body harnesses and safety belts (Fasten Type), whether domestically produced or imported from abroad, must be in compliance with the inspection requirements before they are transported out of production premises or released from the Customs.2.With a view to enhancing the performance of belts for work positioning and restraint and work positioning lanyards and full-body harnesses, the Bureau of Standards, Metrology and Inspection (BSMI) proposes to update the inspection standards. CNS 7534 published in 2015 will be adopted for belts for work positioning and restraint and work positioning lanyards.  CNS 14253-1 and CNS 14253-6 published in 2014 will be adopted for full-body harnesses.3.The BSMI also proposes to adopt the procedure of Type-Approved Batch Inspection (TABI) in place of Batch-by-batch Inspection to speed up customs clearance. The alternative procedure is still Registration of Product Certification (Modules II+IV, II+V, or II+VII). Business operators can choose the procedure appropriate for them depending on their needs.</t>
  </si>
  <si>
    <t>Belts for work positioning and restraint and work positioning lanyards, full-body harnesses and safety belts (Fasten Type)(Refer to attachment)</t>
  </si>
  <si>
    <r>
      <rPr>
        <sz val="11"/>
        <rFont val="Calibri"/>
      </rPr>
      <t>https://members.wto.org/crnattachments/2022/TBT/TPKM/22_4519_00_e.pdf
https://members.wto.org/crnattachments/2022/TBT/TPKM/22_4519_00_x.pdf
https://members.wto.org/crnattachments/2022/TBT/TPKM/22_4519_01_x.pdf</t>
    </r>
  </si>
  <si>
    <t>Draft Commission Regulation refusing to authorise certain health claims made on foods, other than those referring to the reduction of disease risk and to children's development and health</t>
  </si>
  <si>
    <t>This draft Commission Regulation concerns the refusal of authorisation of certain health claims made on foods, other than those referring to the reduction of disease risk and to children's development and health in accordance with Article 18 of Regulation (EC) No 1924/2006 of the European Parliament and of the Council of 20 December 2006 on nutrition and health claims made on foods. </t>
  </si>
  <si>
    <r>
      <rPr>
        <sz val="11"/>
        <rFont val="Calibri"/>
      </rPr>
      <t>https://members.wto.org/crnattachments/2022/TBT/EEC/22_4534_00_e.pdf
https://members.wto.org/crnattachments/2022/TBT/EEC/22_4534_01_e.pdf</t>
    </r>
  </si>
  <si>
    <t>Hong Kong, China</t>
  </si>
  <si>
    <t>Consultation document of the revision of Code of Practice on Energy Labelling of Products for light-emitting diode (LED) lamps, gas cookers and gas instantaneous water heaters under the Fourth Phase of the Mandatory Energy Efficiency Labelling Scheme (MEELS) </t>
  </si>
  <si>
    <t>To include light-emitting diode (LED) lamps, gas cookers and gas instantaneous water heaters in the Mandatory Energy Efficiency Labelling Scheme (MEELS), and specify the test standards and energy efficiency performance requirements for these appliances.</t>
  </si>
  <si>
    <t> Light-Emitting Diode (LED) lamps (HS: 853952), Gas cookers (HS: 732111) and Gas Instantaneous Water Heaters (HS: 841911)</t>
  </si>
  <si>
    <t>732111 - Appliances for baking, frying, grilling and cooking and plate warmers, for domestic use, of iron or steel, for gas fuel or for both gas and other fuels (excl. large cooking appliances); 841911 - Instantaneous gas water heaters (excl. boilers or water heaters for central heating); 853950 - Light-emitting diode "LED" lamps</t>
  </si>
  <si>
    <t>Public Consultation 45, 27 June 2022; </t>
  </si>
  <si>
    <t>Public Consultation Proposal for technical requirements for conformity assessment of mobile phone charging interface with USB Type-C standard.</t>
  </si>
  <si>
    <t>Electrical machinery and equipment and parts thereof; sound recorders and reproducers, television image and sound recorders and reproducers, and parts and accessories of such articles (HS code(s): 85); TELECOMMUNICATIONS. AUDIO AND VIDEO ENGINEERING (ICS code(s): 33)</t>
  </si>
  <si>
    <t>85 - ELECTRICAL MACHINERY AND EQUIPMENT AND PARTS THEREOF; SOUND RECORDERS AND REPRODUCERS, TELEVISION IMAGE AND SOUND RECORDERS AND REPRODUCERS, AND PARTS AND ACCESSORIES OF SUCH ARTICLES</t>
  </si>
  <si>
    <t>33 - TELECOMMUNICATIONS. AUDIO AND VIDEO ENGINEERING</t>
  </si>
  <si>
    <t>Perchloroethylene (PCE); Draft Revision to Toxic Substances Control Act (TSCA) Risk Determination</t>
  </si>
  <si>
    <t>Notice of Availability and Request for Comment - The Environmental Protection Agency (EPA) is announcing the availability of and seeking public comment on a draft revision to the risk determination for the Perchloroethylene (PCE) risk evaluation issued under TSCA. The draft revision to the PCE risk determination reflects the announced policy changes to ensure the public is protected from unreasonable risks from chemicals in a way that is supported by science and the law. In this draft revision to the risk determination EPA finds that PCE, as a whole chemical substance, presents an unreasonable risk of injury to health when evaluated under its conditions of use. In addition, this revised risk determination does not reflect an assumption that all workers always appropriately wear personal protective equipment (PPE). EPA understands that there could be occupational safety protections in place at workplace locations; however, not assuming use of PPE reflects EPA's recognition that unreasonable risk may exist for subpopulations of workers that may be highly exposed because they are not covered by the U.S. Department of Labor (DOL) Occupational Safety and Health Administration (OSHA) standards, or their employers are out of compliance with OSHA standards, or because many of OSHA's chemical- specific permissible exposure limits largely adopted in the 1970's are described by OSHA as being "outdated and inadequate for ensuring protection of worker health."  This revision, when final, would supersede the condition of use-specific no unreasonable risk determinations in the December 2020 PCE risk evaluation (and withdraw the associated order) and would make a revised determination of unreasonable risk for PCE as a whole chemical substance.</t>
  </si>
  <si>
    <t>Products of the chemical industry (ICS code(s): 71.100)</t>
  </si>
  <si>
    <t>71.100 - Products of the chemical industry</t>
  </si>
  <si>
    <r>
      <rPr>
        <sz val="11"/>
        <rFont val="Calibri"/>
      </rPr>
      <t>https://members.wto.org/crnattachments/2022/TBT/USA/22_4496_00_e.pdf
https://www.govinfo.gov/content/pkg/FR-2022-06-30/html/2022-14016.htm
https://www.govinfo.gov/content/pkg/FR-2022-06-30/pdf/2022-14016.pdf</t>
    </r>
  </si>
  <si>
    <t>PCD 342:2022, Occupational safety for onshore oil and gas exploration and production operations — Requirements, First Edition </t>
  </si>
  <si>
    <t>This Zanzibar National Standard covers occupational safety practices that apply to oil and gas exploration and production operations during drilling, well servicing and work over operations to ensure occupational safety of personnel within the oil and gas sector and/or industry.</t>
  </si>
  <si>
    <t>Occupational safety. Industrial hygiene (ICS code(s): 13.100)</t>
  </si>
  <si>
    <t>13.100 - Occupational safety. Industrial hygiene</t>
  </si>
  <si>
    <r>
      <rPr>
        <sz val="11"/>
        <rFont val="Calibri"/>
      </rPr>
      <t>https://members.wto.org/crnattachments/2022/TBT/TZA/22_4504_00_e.pdf</t>
    </r>
  </si>
  <si>
    <t>Draft Food Safety and Standards (Alcoholic Beverages) Amendment Regulations, 2022</t>
  </si>
  <si>
    <t>The Food Safety and Standards (Alcoholic Beverages) Amendment Regulations, 2022 specifying the definition &amp; Single malt or Single grain whisky and voluntary labelling for energy content in K. Cal.</t>
  </si>
  <si>
    <t>PCD 341:2022, Environmental protection — Onshore oil and gas exploration and production operations — Requirements, First Edition </t>
  </si>
  <si>
    <t>This Zanzibar National Standard provides requirements for environmentally sound practices for onshore oil and gas production operations and is applicable to all industrial players including contractors, sub-contractors, service providers as well as operators. Facilities within the scope of this standard include all production facilities, including produced water handling facilities. Offshore and arctic areas are beyond the scope of this document. Operational coverage begins with the design and construction of access roads and well locations, and includes reclamation, abandonment, and restoration operations. Gas compression for transmission purposes or production operations, such as gas lift, pressure maintenance, or enhanced oil recovery (EOR) is included. </t>
  </si>
  <si>
    <t>Environment and environmental protection in general (ICS code(s): 13.020.01)</t>
  </si>
  <si>
    <t>13.020.01 - Environment and environmental protection in general</t>
  </si>
  <si>
    <t>Protection of the environment (TBT); Quality requirements (TBT)</t>
  </si>
  <si>
    <r>
      <rPr>
        <sz val="11"/>
        <rFont val="Calibri"/>
      </rPr>
      <t>https://members.wto.org/crnattachments/2022/TBT/TZA/22_4503_00_e.pdf</t>
    </r>
  </si>
  <si>
    <t>PCD 339 – 2:2022, Methods of sampling and test (physical and chemical) for water and wastewater- Part 2: Mercury, First Edition </t>
  </si>
  <si>
    <t>This standard prescribes two methods for the determination of mercury in water and wastewater. a) Cold vapour atomic absorption spectrophotometric method; andb) Calorimetric dithizone method.</t>
  </si>
  <si>
    <t>Examination of water for chemical substances (ICS code(s): 13.060.50)</t>
  </si>
  <si>
    <t>13.060.50 - Examination of water for chemical substances</t>
  </si>
  <si>
    <r>
      <rPr>
        <sz val="11"/>
        <rFont val="Calibri"/>
      </rPr>
      <t>https://members.wto.org/crnattachments/2022/TBT/TZA/22_4502_00_e.pdf</t>
    </r>
  </si>
  <si>
    <t>DUS  2527:2022, Standard Test Method for Determination of Total Volatile Sulfur in Gaseous Hydrocarbons and Liquefied Petroleum Gases and Natural Gas by Ultraviolet Fluorescence, First Edition</t>
  </si>
  <si>
    <t xml:space="preserve">This Draft Uganda Standard covers the determination of total volatile sulfur in gaseous hydrocarbons, Liquefied Petroleum Gases (LPG) and Liquefied Natural Gas (LNG). It is applicable to analysis of natural gaseous fuels, process intermediates, final product hydrocarbons and generic gaseous fuels containing sulfur in the range of 1 to 200 mg/kg. Samples can also be tested at other total sulfur levels using either pre-concentration methods or sample dilution using a diluent gas. The methodology for preconcentration and dilution techniques is not covered in this test method. The precision statement does not apply if these techniques are used in conjunction with this test method. The diluent gas, such as UHP nitrogen, zero nitrogen or zero air, shall not have a significant total sulfur concentration.This test method may not detect sulfur compounds that do not volatilize under the conditions of the test. This test method covers the laboratory determination and the at-line/on-line determination of total volatile sulfur in gaseous fuels, LPG, and LNG. This test method is applicable for total volatile sulfur determination in gaseous hydrocarbons, LPG, and LNG containing less than 0.35 mole % halogen(s)._x000D_
</t>
  </si>
  <si>
    <t>Petroleum gases and other gaseous hydrocarbons. (HS code(s): 2711); Fuels (ICS code(s): 75.160), Gaseous Hydrocarbons, Liquefied Petroleum Gases, Natural Gas</t>
  </si>
  <si>
    <t>2711 - Petroleum gas and other gaseous hydrocarbons</t>
  </si>
  <si>
    <t>75.160 - Fuels</t>
  </si>
  <si>
    <t>Prevention of deceptive practices and consumer protection (TBT); Quality requirements (TBT)</t>
  </si>
  <si>
    <t>Proyecto de Protocolo de Análisis y/o Ensayos de Reguladores para GLP para distribución de gas de red (Draft analysis and/or test protocol for LPG regulators for mains gas distribution) (10 pages, in Spanish)</t>
  </si>
  <si>
    <t>The notified draft protocol establishes the certification procedure for "LPG regulators for mains gas distribution", in accordance with the scope and field of application of standard UL 144:2012 and the existing legal provisions on the subject (DS 280 of 2009). It does not apply to: Regulators for connecting outdoor cooking gas appliances; Regulators for connecting recreational vehicles; Regulators connected by an integral hose assembly at the regulator outlet; Compressed gas regulators; Gas appliance pressure regulators: o Regulators with or without pressure gauge for connecting cylinders with automatic valves (PC 1; PC 79:2021, or the provision replacing them) o Automatic change-over devices for connecting cylinders with manual valves (PC 80:2021, or the provision replacing it) Regulators for use in chemical, petroleum, or utility power plants; pipeline or marine terminals; or related storage facilities at such plants; Combination gas control valves for gas appliances; Regulators for use in oxygen-fuel, gas-welding, and cutting operations; and Regulators for use in engine fuel (automotive and/or marine) applications.</t>
  </si>
  <si>
    <t>LPG regulators for mains gas distribution</t>
  </si>
  <si>
    <r>
      <rPr>
        <sz val="11"/>
        <rFont val="Calibri"/>
      </rPr>
      <t>https://members.wto.org/crnattachments/2022/TBT/CHL/22_4462_00_s.pdf
https://www.sec.cl/consulta-publica/#1562021903705-db277904-ea8a</t>
    </r>
  </si>
  <si>
    <t>DUS 2529:2022, Standard Test Method for Simultaneous Measurement of Sulfur Compounds and Minor Hydrocarbons in Natural Gas and Gaseous Fuels by Gas Chromatography and Atomic Emission Detection, First Edition</t>
  </si>
  <si>
    <t>This Draft Uganda Standard is for the determination of volatile sulfur-containing compounds and minor hydrocarbons in gaseous fuels including components with higher molar mass than that of propane in a high methane gas, by gas chromatography (GC) and atomic emission detection (AED). Hydrocarbons include individual aliphatic components from C4 to C6, aromatic components and groups of hydrocarbons classified according to carbon numbers up to C12 at least, such as C6-C7, C7-C8, C8-C9 and C9-C 10, etc. The detection range for sulfur and carbon containing compounds is approximately 20 to 100 000 picograms (pg). This is roughly equivalent to 0.04 to 200 mg/m3 sulfur or carbon based upon the analysis of a 0.25 mL sample._x000D_
This test method describes a GC-AED method employing a specific capillary GC column as an illustration for natural gas and other gaseous fuel containing low percentages of ethane and propane. Alternative GC columns and instrument parameters may be used in this analysis optimized for different types of gaseous fuel, provided that appropriate separation of the compounds of interest can be achieved._x000D_
This test method does not intend to identify all individual sulfur species. Unknown sulfur compounds are measured as mono-sulfur containing compounds. Total sulfur content of a sample can be found by summing up sulfur content present in all sulfur species._x000D_
This method is not a Detailed Hydrocarbon Analysis (DHA) method and does not intend to identify all individual hydrocarbon species. Aliphatic hydrocarbon components lighter than n-hexane, benzene, toluene, ethyl benzene, m,p-xylenes and o-xylene (BTEX) are generally separated and identified individually. Higher molar mass hydrocarbons are determined as groups based on carbon number, excluding BTEX. The total carbon content of propane and higher molar mass components in a sample can be found by summing up carbon content present in all species containing carbon.</t>
  </si>
  <si>
    <t>Petroleum gases and other gaseous hydrocarbons. (HS code(s): 2711); Fuels (ICS code(s): 75.160), Natural Gas, Gaseous Fuels.</t>
  </si>
  <si>
    <t xml:space="preserve">DUS 2521:2022, Standard Test Method for Measurement of Volatile Silicon-Containing Compounds in a Gaseous Fuel Sample Using Gas Chromatography with Spectroscopic Detection, First Edition_x000D_
</t>
  </si>
  <si>
    <t>This Draft Uganda Standard is primarily for gas-phase siloxane compounds present in biogas and other gaseous fuel samples at ppmv and high ppbv concentrations. It may also be applicable to low ppbv concentrations under certain circumstances.</t>
  </si>
  <si>
    <t>Petroleum gases and other gaseous hydrocarbons. (HS code(s): 2711); Gaseous fuels (ICS code(s): 75.160.30), Gaseous Fuel</t>
  </si>
  <si>
    <t>75.160.30 - Gaseous fuels</t>
  </si>
  <si>
    <t>DUS 2522:2022, Standard Practice for Determining the Calculated Methane Number (MNC) of Gaseous Fuels Used in Internal Combustion Engines, First Edition</t>
  </si>
  <si>
    <t>This Draft Uganda standards covers the method to determine the calculated methane number (MNC) of a gaseous fuel used in internal combustion engines. The basis for the method is a dynamic link library (DLL) suitable for running on computers with Microsoft Windows operating systems.This practice pertains to commercially available natural gas products that have been processed and are suitable for use in internal combustion engines. These fuels can be from traditional geological or renewable sources and include pipeline gas, compressed natural gas (CNG), liquefied natural gas (LNG), liquefied petroleum gas (LPG), and renewable natural gas (RNG) as defined in Section.The calculation method within this practice is based on the MWM Method as defined in EN 16726, Annex A.2 The calculation method is an optimization algorithm that uses varying sequences of ternary and binary gas component tables generated from the composition of a gaseous fuel sample.3 Both the source code and a Microsoft Excel-based calculator are available for this method.1This calculation method applies to gaseous fuels comprising of hydrocarbons from methane to hexane and greater (C6+); carbon monoxide; hydrogen; hydrogen sulfide; nitrogen; and carbon dioxide. The calculation method addresses pentanes (C5) and higher hydrocarbons and limits the individual volume fraction of C5 and C6+ to 3 % each and a combined total of 5 %. (See EN 16726, Annex A.) The calculation method is performed on a dry, oxygen-free basis.</t>
  </si>
  <si>
    <t>Petroleum gases and other gaseous hydrocarbons. (HS code(s): 2711); Fuels (ICS code(s): 75.160)</t>
  </si>
  <si>
    <t>DUS 2526:2022, Standard Test Method for Analysis of Oxygen in Gaseous Fuels (Electrochemical Sensor Method), First Edition</t>
  </si>
  <si>
    <t>This Draft Uganda Standard is for the determination of oxygen (O2) in gaseous fuels and fuel type gases. It is applicable to the measurement of oxygen in natural gas and other gaseous fuels. This method can be used to measure oxygen in helium, hydrogen, nitrogen, argon, carbon dioxide, mixed gases, process gases, and ambient air. The applicable range is 0.1 ppm(v) to 25 % by volume.</t>
  </si>
  <si>
    <t>Petroleum gases and other gaseous hydrocarbons. (HS code(s): 2711); Fuels (ICS code(s): 75.160), Gaseous Fuels </t>
  </si>
  <si>
    <t>DUS 2530:2022, Standard Test Method for Determination of Sulfur Compounds in Natural Gas and Gaseous Fuels by Gas Chromatography and Flame Photometric Detection, First Edition</t>
  </si>
  <si>
    <t>This Draft Uganda Standard covers the determination of individual volatile sulfur-containing compounds in gaseous fuels by gas chromatography (GC) with a flame photometric detector (FPD) or a pulsed flame photometric detector (PFPD). The detection range for sulfur compounds is from 20 to 20 000 picograms (pg) of sulfur. This is equivalent to 0.02 to 20 mg/m3 or 0.014 to 14 ppmv of sulfur based upon the analysis of a 1 mL sample.This test method describes a GC method using capillary column chromatography with either an FPD or PFPD. This test method does not intend to identify all individual sulfur species. Total sulfur content of samples can be estimated from the total of the individual compounds determined. Unknown compounds are calculated as monosulfur-containing compounds.</t>
  </si>
  <si>
    <t>Petroleum gases and other gaseous hydrocarbons. (HS code(s): 2711); Fuels (ICS code(s): 75.160), Natural Gas, Gaseous Fuels </t>
  </si>
  <si>
    <t>DUS 2534:2022, Standard Terminology Relating to Gaseous Fuels, First Edition</t>
  </si>
  <si>
    <t>This Draft Uganda Standard covers the compilation of terminology developed by Committee D03 on Gaseous Fuels. It does not include terms, definitions, abbreviations, acronyms, and symbols specific to only a single D03 standard in which they appear. These terms, definitions, abbreviations, acronyms, and symbols are used in: The sampling of gaseous fuels,  The analysis of gaseous fuels for composition and various other physical properties, and  Other practices related to the processing, transmission, and distribution of gaseous fuels.</t>
  </si>
  <si>
    <t>Petroleum gases and other gaseous hydrocarbons. (HS code(s): 2711); Fuels (ICS code(s): 75.160), Gaseous Fuels</t>
  </si>
  <si>
    <t>Proyecto de Protocolo de Análisis y/o Ensayos de Seguridad de Lámpara Led de doble casquillo diseñada para sustitución de lámparas fluorescentes lineales (Draft analysis and/or safety test protocol for double-capped LED lamps designed to retrofit linear fluorescent lamps); (5 pages, in Spanish)</t>
  </si>
  <si>
    <t>The notified protocol sets out the energy efficiency certification procedure for double-capped LED lamps for general lighting purposes designed to retrofit luminaires that use linear fluorescent lamps and have the following characteristics: -G5 and G13 caps -A rated power up to 125W -A rated voltage up to 250V</t>
  </si>
  <si>
    <t>Double-capped LED lamps designed to retrofit linear fluorescent lamps.</t>
  </si>
  <si>
    <r>
      <rPr>
        <sz val="11"/>
        <rFont val="Calibri"/>
      </rPr>
      <t>https://members.wto.org/crnattachments/2022/TBT/CHL/22_4464_00_s.pdf
https://www.sec.cl/sitio-web/wp-content/uploads/2022/06/Protocolo-EE-PE-N%C2%B05-25-2_2022-tubos-led.pdf</t>
    </r>
  </si>
  <si>
    <t>Proyecto de Protocolo de Análisis y/o Ensayos de Seguridad de Lámpara Led de doble casquillo diseñada para sustitución de lámparas fluorescentes lineales que requiere modificación de luminaria (Draft safety analysis and/or test protocol for double-capped LED lamps designed to replace linear fluorescent lamps and requiring luminaire modification) (5 pages, in Spanish)</t>
  </si>
  <si>
    <t>The notified protocol establishes the energy efficiency certification procedure for electric double-capped LED lamps, for general lighting purposes, designed to replace luminaires that use linear fluorescent lamps and have the following characteristics: -G5 and G13 caps -Rated power up to 125 W -Rated voltage up to 250 V</t>
  </si>
  <si>
    <t>Double-capped LED lamps designed to replace linear fluorescent lamps and requiring luminaire modification</t>
  </si>
  <si>
    <r>
      <rPr>
        <sz val="11"/>
        <rFont val="Calibri"/>
      </rPr>
      <t>https://members.wto.org/crnattachments/2022/TBT/CHL/22_4465_00_s.pdf
https://www.sec.cl/sitio-web/wp-content/uploads/2022/06/Protocolo-EE-PE-N%C2%B05-30-2_2022-tubos-led-1.pdf</t>
    </r>
  </si>
  <si>
    <t>DUS 2528:2022, Standard Practice for Gas Chromatograph Based On-line/At-line Analysis for Sulfur Content of Gaseous Fuels, First edition</t>
  </si>
  <si>
    <t>This Draft Uganda Standard is for the determination of volatile sulfur-containing compounds in high methane content gaseous fuels such as natural gas using on-line/at-line instrumentation, and continuous fuel monitors (CFMS). It has been successfully applied to other types of gaseous samples including air, digester, landfill, and refinery fuel gas. The detection range for sulfur compounds, reported as picograms sulfur, based upon the analysis of a 1 cc sample, is one hundred (100) to one million (1,000,000). This is equivalent to 0.1 to 1,000 mg/m3.</t>
  </si>
  <si>
    <t>DUS 2532:2022, Standard Test Method for Water Vapor Content of Gaseous Fuels Using Electronic Moisture Analyzers, First Edition</t>
  </si>
  <si>
    <t>This Draft Uganda Standard covers the determination of the water vapor content of gaseous fuels by the use of electronic moisture analyzers. Such analyzers commonly use sensing cells based on phosphorus pentoxide, P2O5, aluminum oxide, Al2O3, or silicon sensors piezoelectric-type cells and laser based technologies.</t>
  </si>
  <si>
    <t>Proyecto de Protocolo de Análisis y/o Ensayos de Artefactos para cocinar al aire libre que utilizan gases combustibles (Draft analysis and/or test protocol for outdoor cooking appliances using combustible gases) (12 pages, in Spanish)</t>
  </si>
  <si>
    <t>The notified draft protocol establishes the certification procedure and safety requirements for portable (LPG) and stationary (NG or LPG) outdoor cooking appliances using combustible gases, in accordance with the scope and field of application of American National Standards Institute (ANSI) Standard Z21.89-2017. Examples of such appliances include grills, fryers, smokers and boilers. It does not apply to gas grills mounted to the exterior of a recreational vehicle (motor home) for connection to the vehicle's gas supply system.</t>
  </si>
  <si>
    <t>Outdoor cooking appliances using combustible gases</t>
  </si>
  <si>
    <r>
      <rPr>
        <sz val="11"/>
        <rFont val="Calibri"/>
      </rPr>
      <t>https://members.wto.org/crnattachments/2022/TBT/CHL/22_4466_00_s.pdf
https://www.sec.cl/sitio-web/wp-content/uploads/2022/06/PC-49_2_2022-28.06.2022.pdf</t>
    </r>
  </si>
  <si>
    <t>DUS 2524:2022, Standard Test Method for Determination of Hydrocarbons and Non-Hydrocarbon Gases in Gaseous Mixtures by Gas Chromatography, First Edition</t>
  </si>
  <si>
    <t xml:space="preserve">This Draft Uganda Standard is intended to quantitatively determine the non-condensed hydrocarbon gases with carbon numbers from C1 to C5+ and non-hydrocarbon gases, such as H2, CO2, O2, N2, and CO, in gaseous samples. This test method is a companion standard test method to Test Method ASTM D1945 and Practice ASTM D1946, differing in that it incorporates use of capillary columns instead of packed columns and allows other technological differences.Hydrogen sulfide can be detected but may not be accurately determined by this procedure due to loss in sample containers or sample lines and possible reactions unless special precautions are taken.Non-hydrocarbon gases have a lower detection limit in the concentration range of 0.03 to 100 mole percent using a thermal conductivity detector (TCD), and C1 to C6 hydrocarbons have a lower detection limit in the range of 0.005 to 100 mole percent using a flame ionization detector (FID); using a TCD may increase the lower detection limit to approximately 0.03 mole percent.Hydrocarbon detection limits can be reduced with the use of pre-concentration techniques or cryogenic trapping, or both. This test method does not fully determine individual hydrocarbons heavier than benzene, which are grouped together as C7+. When detailed analysis is not required, the compounds with carbon number greater than C5 may be grouped as either C6+ or C7+. Accurate analysis of C5+ components depends on proper vaporization of these compounds during sampling at process unit sources as well as in the sample introduction into the analyzer in the laboratory. Water vapor may interfere with the C6+ analysis if a TCD detector is used. Helium and argon may interfere with the determination of hydrogen and oxygen respectively. Depending on the analyzer used, pentenes, if present, may either be separated or grouped with the C6+ components._x000D_
</t>
  </si>
  <si>
    <t>Petroleum gases and other gaseous hydrocarbons. (HS code(s): 2711); Fuels (ICS code(s): 75.160), Gaseous Mixtures</t>
  </si>
  <si>
    <t>DUS 2525:2022, Standard Test Method for Gravimetric Measurement of Particulate Concentration of Hydrogen Fuel, First edition</t>
  </si>
  <si>
    <t>This Draft Uganda Standard is primarily intended for gravimetric determination of particulate concentration in hydrogen intended as a fuel for fuel cell or internal combustion engine powered vehicles. This test method describes operating and quality control procedures required to obtain data of known quality satisfying the requirements of SAE J2719. This test method can be applied to other gaseous samples requiring determination of particulates provided the user’s data quality objectives are satisfied.</t>
  </si>
  <si>
    <t>DUS 2533:2022, Standard Test Method for Total Sulfur in Gaseous Fuels by Hydrogenolysis and Rateometric Colorimetry, First Edition</t>
  </si>
  <si>
    <t>This Draft Uganda Standard covers the determination of sulfur gaseous fuels in the range from 0.001 to 20 parts per million by volume (ppm/v). This test method may be extended to higher concentration by dilution.</t>
  </si>
  <si>
    <t>DUS 2537:2022, Standard Test Method for Water Vapor Content of Gaseous Fuels by Measurement of Dew-Point Temperature, First Edition</t>
  </si>
  <si>
    <t>This Draft Uganda Standard covers the determination of the water vapor content of gaseous fuels by measurement of the dew-point temperature and the calculation therefrom of the water vapor content.</t>
  </si>
  <si>
    <t>DUS 2535:2022, Standard Practice for Calculating Heat Value, Compressibility Factor, and Relative Density of Gaseous Fuels, First Edition</t>
  </si>
  <si>
    <t xml:space="preserve">This Draft Uganda Standard covers procedures for calculating heating value, relative density, and compressibility factor at base conditions (14.696 psia and 60°F (15.6°C)) for natural gas mixtures from compositional analysis.2 It applies to all common types of utility gaseous fuels, for example, dry natural gas, reformed gas, oil gas (both high and low Btu), propane-air, carbureted water gas, coke oven gas, and retort coal gas, for which suitable methods of analysis as described in Section 6 are available. Calculation procedures for other base conditions are given._x000D_
</t>
  </si>
  <si>
    <t>DUS 2536:2022, Standard Test Method for Analysis of Natural Gas by Gas Chromatography , First Edition</t>
  </si>
  <si>
    <t>This Draft Uganda covers the determination of the chemical composition of natural gases and similar gaseous mixtures . This test method may be abbreviated for the analysis of lean natural gases containing negligible amounts of hexanes and higher hydrocarbons, or for the determination of one or more components, as required.</t>
  </si>
  <si>
    <t>DUS 2531:2022, Standard Test Method for Determination of Sulfur Compounds in Natural Gas and Gaseous Fuels by Gas Chromatography and Chemiluminescence, First Edition</t>
  </si>
  <si>
    <t>This Draft Uganda Standard is primarily for the determination of speciated volatile sulfur-containing compounds in high methane content gaseous fuels such as natural gas. It has been successfully applied to other types of gaseous samples, including air, digester, landfill, and refinery fuel gas. The detection range for sulfur compounds, reported as picograms sulfur, is 0.01 to 1000. This is equivalent to 0.01 to 1000 mg/m3, based upon the analysis of a 1 cc sample. The range of this test method may be extended to higher concentration by dilution or by selection of a smaller sample loop.</t>
  </si>
  <si>
    <t>Ukraine</t>
  </si>
  <si>
    <t>Draft Order of the Ministry of Health of Ukraine "On Approval of the Medicines Quality Certification Procedure for International Trade and Confirmation for Exported Active Pharmaceutical Ingredients"</t>
  </si>
  <si>
    <t>The draft Order provides for approval of the the Quality Certification Procedure for medicinal products for international trade and confirmation for exported active pharmaceutical ingredients and aims to remove barriers to medicine quality certification proceedings for international trade and confirmation for exported active pharmaceutical ingredients; to improve and simplify such certification proceedings.</t>
  </si>
  <si>
    <t>Medicines, active pharmaceutical ingredients</t>
  </si>
  <si>
    <t>Consumer information, labelling (TBT); Protection of human health or safety (TBT); Quality requirements (TBT); Prevention of deceptive practices and consumer protection (TBT)</t>
  </si>
  <si>
    <r>
      <rPr>
        <sz val="11"/>
        <rFont val="Calibri"/>
      </rPr>
      <t>https://moz.gov.ua/article/public-discussions/proekt-nakazu-moz-ukraini-pro-zatverdzhennja-porjadku-sertifikacii-jakosti-likarskih-zasobiv-dlja-mizhnarodnoi-torgivli-ta-pidtverdzhennja-dlja-aktivnih-farmacevtichnih-ingredientiv-scho-eksportujutsja</t>
    </r>
  </si>
  <si>
    <t>DUS 2523:2022, Standard Test Method for Determination of Water Vapor (Moisture Concentration) in Natural Gas by Tunable Diode Laser Spectroscopy (TDLAS), First Edition</t>
  </si>
  <si>
    <t>This Draft Uganda Standard covers online determination of vapor phase moisture concentration in natural gas using a tunable diode laser absorption spectroscopy (TDLAS) analyzer also known as a “TDL analyzer.” The particular wavelength for moisture measurement varies by manufacturer; typically between 1000 and 10 000 nm with an individual laser having a tunable range of less than 10 nm.Process stream pressures can range from 700-mbar to 700-bar gage. TDLAS is performed at pressures near atmospheric (700- to 2000-mbar gage); therefore, pressure reduction is typically required. TDLAS can be performed in vacuum conditions with good results; however, the sample conditioning requirements are different because of higher complexity and a tendency for moisture ingress and are not covered by this test method. Generally speaking, the vent line of a TDL analyzer is tolerant to small pressure changes on the order of 50 to 200 mbar, but it is important to observe the manufacturer’s published inlet pressure and vent pressure constraints. Large spikes or steps in backpressure may affect the analyzer readings.The typical sample temperature range is -20 to 65 °C in the analyzer cell. While sample system design is not covered by this standard, it is common practice to heat the sample transport line to around 50 °C to avoid concentration changes associated with adsorption and desorption of moisture along the walls of the sample transport line.The moisture concentration range is 1 to 10 000 parts per million by volume (ppmv). It is unlikely that one spectrometer cell will be used to measure this entire range. For example, a TDL spectrometer may have a maximum measurement of 1 ppmv, 100 ppmv, 1000 ppmv, or 10 000 ppmv with varying degrees of accuracy and different lower detection limits.TDL absorption spectroscopy measures molar ratios such as ppmv or mole percentage. Volumetric ratios (ppmv and %) are not pressure dependent. Weight-per-volume units such as milligrams of water per standard cubic metre or pounds of water per standard cubic foot can be derived from ppmv at a specific condition such as standard temperature and pressure (STP). Standard conditions may be defined differently for different regions and entities. The dew point can be estimated from ppmv and pressure. Refer to Test Method ASTM D1142 and ISO 18453.</t>
  </si>
  <si>
    <t>Petroleum gases and other gaseous hydrocarbons. (HS code(s): 2711); Fuels (ICS code(s): 75.160), Natural Gas</t>
  </si>
  <si>
    <t>Saudi Arabia, Kingdom of</t>
  </si>
  <si>
    <t>Technical Regulation for Pressure Equipment</t>
  </si>
  <si>
    <t>This regulation specifies the following:_x000D_
Terms and Definitions, Scope, Objectives, Supplier Obligations, Labelling, Conformity Assessment Procedures, Responsibilities of Regulatory Authorities, Responsibilities of Market Surveillance Authorities, Violations and Penalties, General Provisions, Transitional Provisions, Appendix (lists of standards , HS code,  List, Essential Safety Requirements, Conformity Assessment Tables, Conformity Assessment Forms (Type 1a , Type 3 and Supplier Declaration of Conformity).</t>
  </si>
  <si>
    <t>7311; 8402; 8403; 8404; 8414^; 8468; 8481</t>
  </si>
  <si>
    <r>
      <rPr>
        <sz val="11"/>
        <rFont val="Calibri"/>
      </rPr>
      <t>https://members.wto.org/crnattachments/2022/TBT/SAU/22_4449_00_x.pdf</t>
    </r>
  </si>
  <si>
    <t>Paraguay</t>
  </si>
  <si>
    <t>Proyecto de Resolución del Grupo Mercado Común - Modificación de la Resolución GMC N° 46/06 "Reglamento Técnico MERCOSUR sobre Disposiciones para Envases, Revestimientos, Utensilios, Tapas y Equipamientos Metálicos en Contacto con Alimentos (Derogación de las Resoluciones GMC Nº 27/93, 48/93 y 30/99)" (Draft Common Market Group (GMC) Resolution - Amendment to GMC Resolution No. 46/06 "MERCOSUR Technical Regulation on metallic packaging, linings, utensils, lids and equipment in contact with foodstuffs (Amendment to GMC Resolutions Nos. 27/93, 48/93 and 30/99)") (7 pages, in Spanish)</t>
  </si>
  <si>
    <t>The purpose of the draft Resolution is to update GMC Resolution No. 46/06 "MERCOSUR Technical Regulation on metallic packaging, linings, utensils, lids and equipment in contact with foodstuffs (Amendment to GMC Resolutions Nos. 27/93, 48/93 and 30/99)".</t>
  </si>
  <si>
    <t>Articles of iron or steel (HS Code: 73); Packaging and distribution of goods (ICS code: 55)</t>
  </si>
  <si>
    <t>73 - ARTICLES OF IRON OR STEEL</t>
  </si>
  <si>
    <t>55 - PACKAGING AND DISTRIBUTION OF GOODS</t>
  </si>
  <si>
    <r>
      <rPr>
        <sz val="11"/>
        <rFont val="Calibri"/>
      </rPr>
      <t>https://members.wto.org/crnattachments/2022/TBT/PRY/22_4426_00_s.pdf</t>
    </r>
  </si>
  <si>
    <t>Proposed amendments to the “Standards and Specifications for Hygiene Products” </t>
  </si>
  <si>
    <t>MFDS is proposing to amend the “Standards and Specifications for Hygiene Products” as follows : A. Improvement of the analytical methods for “microbiological test”, “formaldehyde test” and “coloring agent test” B. Modification of terms in the standards and specifications for clarification </t>
  </si>
  <si>
    <t>Hygiene products</t>
  </si>
  <si>
    <r>
      <rPr>
        <sz val="11"/>
        <rFont val="Calibri"/>
      </rPr>
      <t>https://members.wto.org/crnattachments/2022/TBT/KOR/22_4447_00_x.pdf</t>
    </r>
  </si>
  <si>
    <t>Draft Amendments to  the Regulations for the Inspection and Examination of Imported Medical Devices </t>
  </si>
  <si>
    <t>To respond to the new coronavirus pandemic and to ensure the quality of medical devices for protecting the safety and well-being of the public, the Food and Drug Administration proposes to conduct inspection and examination for imported COVID-19 Antigen  Home/Self Tests.</t>
  </si>
  <si>
    <t>COVID-19 Antigen  Home/Self Test (HS code(s): 3002)</t>
  </si>
  <si>
    <t>3002 - Human blood; animal blood prepared for therapeutic, prophylactic or diagnostic uses; antisera and other blood fractions and immunological products, whether or not modified or obtained by means of biotechnological processes; vaccines, toxins, cultures of micro-organisms (excl. yeasts) and similar products</t>
  </si>
  <si>
    <t>E09. COVID-19 TBT; Human health</t>
  </si>
  <si>
    <r>
      <rPr>
        <sz val="11"/>
        <rFont val="Calibri"/>
      </rPr>
      <t>https://members.wto.org/crnattachments/2022/TBT/TPKM/22_4443_00_x.pdf
https://members.wto.org/crnattachments/2022/TBT/TPKM/22_4443_00_e.pdf
https://gazette.nat.gov.tw/egFront/detail.do?metaid=133222&amp;log=detailLog</t>
    </r>
  </si>
  <si>
    <t>New Zealand</t>
  </si>
  <si>
    <t>Forests (Legal Harvest Assurance) Amendment Bill This Bill amends the Forests Act 1949 (the principal Act)</t>
  </si>
  <si>
    <t>New Part 5: Legal harvest assuranceThe New Zealand Government is seeking to establish a new regulatory system to provide legal harvest assurance for the forestry and wood-processing sector. It is expected to operate in a manner that will:·        assist in the prevention of international trade in illegally harvested timber; and·        strengthen the international reputation of the New Zealand forestry and wood processing sector; and·        safeguard and enhance market access for New Zealand forestry exports; and·        reduce the risk that timber imported into New Zealand is sourced from illegally harvested timber.A range of law changes are needed to establish the system. The Ministry of Primary Industries (MPI) is working on developing legislation that would:·        establish a definition of "legally harvested"·        require operators (log traders, primary processors and importers/exporters of timber products) in the timber products supply chain to be registered and conduct due diligence and risk mitigation;·        enable the Secretary (Director-General of MPI) to issue exporter statements for registered parties to help them facilitate trade;·        oblige forest owners or people who have the right to harvest to provide information on the harvest to others in the supply chain;·        provide for exemptions, a compliance and enforcement regime, and other elements needed for a legal harvest assurance system.New Part 6: Log tradersThe proposed legal harvest system in new Part 5 will have operational overlaps with the registration of log traders in Part 2A of the Act (to be inserted by the Forests (Regulation of Log Traders and Forestry Advisers) Amendment Act 2020. To ensure that the two systems operate as closely as they can, the Bill repeals provisions relevant to log traders in the new Part 2A and inserts a new Part 6 in the Act. The new Part 6 (Log Traders) has similar provisions to those in Part 2A, with some minor adjustment to align with the operational design for the legal harvest system.New Part 7: Cost recoveryThe Bill also inserts a new Part 7 which consolidates common provisions on cost recovery for Parts 2A, 5 and 6.</t>
  </si>
  <si>
    <t>4401 (Fuel wood in logs),440290 (Mangrove Charcoal),4403 (Wood in the rough),4404 (Hoop wood, split poles, piles),4406 (Railway or tramway sleepers),4407 (Wood sawn or chipped lengthwise),4408 (Sheets for veneering),440910 (Wood, Tongued, Grooved, Moulded Etc, Coniferous),440922 (Wood, Tongued, Grooved, Moulded Etc, of Tropical),440929 (Non coniferous Wood Excluding Bamboo),4410 (Particle board), 4411 (Fibreboard of wood),4412 (Plywood),4413 (Densified wood),4414 (Wooden frames),4415 (Packing Cases, Crates, Drums),4416 (Casks, barrels, vats, tubs),4417 (Tools, Tool Bodies, Tool Handles, Broom or Brush Bodies),4418 (Builders' joinery), 4419 (Tableware and Kitchenware, Of Wood),4420 (Wood Marquetry and Inlaid Wood; Cases), 4421 (Miscellaneous wood items).4701 (Mechanical wood pulp),4702 (Chemical wood pulp, dissolving grades),4703 (Chemical wood pulp, soda or sulphate),4704 (Chemical wood pulp, sulphite),4705 (Mechanical or chemical wood pulp)4801 (Newsprint),4802 (Uncoated paper and paperboard),4803 (Toilet or facial tissue),4804 (Uncoated kraft paper and paperboard),4805 (Other uncoated paper and paperboard),4806.20.00 (Vegetable/parchment/tracing papers),4806.30.00 (Vegetable/parchment/tracing papers),4806.40.00 (Vegetable/parchment/tracing papers),4807 (Composite paper and paperboard),4808 (Corrugated paper and paperboard),4809 (Carbon paper, self-copy paper),4810 (Coated paper and paperboard),4811 (Paper products coated/surfaced),4813 (Cigarette paper),4816 (Carbon paper, self-copy paper),4817 (Envelopes, letter cards),4818 (Toilet paper and similar paper),4819 (Cartons, boxes),4820 (Paper booklets),4821 (Paper labels),4823 (Other paper)940161 (Seats W Wooden Frames, Upholstered),940169 (Seats W Wooden Frames, Not Upholstered),940330 (Wooden Office Furniture, Except Seats),940340 (Wooden Kitchen Furniture, Except Seats),940350 (Wooden Bedroom Furniture, Except Seats),940360 (Wooden Furniture),940390 (Parts of Furniture),9406.10.00 (Prefabricated buildings of wood)</t>
  </si>
  <si>
    <t>Quality requirements (TBT); Reducing trade barriers and facilitating trade (TBT)</t>
  </si>
  <si>
    <t>Viet Nam</t>
  </si>
  <si>
    <t>National Technical Regulation on safety of Composite Liquefied Petroleum Gas Cylinder</t>
  </si>
  <si>
    <t>The draft National Technical Regulation on the safety of composite Liquefied Petroleum Gas (LPG) cylinder stipulates the technical safety requirements in the design, manufacture, import, repair, verification, testing, storage, transportation and use of composite LPG cylinder with capacity from 0.5 to 150 litres.This draft national technical regulation applies to organizations and individuals related to the design, manufacture, import, repair, own, inspect, test, deliver, transport, install and use of LPG composite bottles specified as above.</t>
  </si>
  <si>
    <t>HS: 7311</t>
  </si>
  <si>
    <t>7311 - Containers of iron or steel, for compressed or liquefied gas (excl. containers specifically constructed or equipped for one or more types of transport)</t>
  </si>
  <si>
    <t>Quality requirements (TBT); Protection of human health or safety (TBT)</t>
  </si>
  <si>
    <r>
      <rPr>
        <sz val="11"/>
        <rFont val="Calibri"/>
      </rPr>
      <t>https://members.wto.org/crnattachments/2022/TBT/VNM/22_4435_00_x.pdf</t>
    </r>
  </si>
  <si>
    <t>Lægemidler</t>
  </si>
  <si>
    <t>Emne</t>
  </si>
  <si>
    <t>Husholdningskøleapparater (ICS-kode(r): 97.040.30)</t>
  </si>
  <si>
    <t>Diverse husholdnings- og handelsudstyr (ICS-kode(r): 97.180)</t>
  </si>
  <si>
    <t>Veterinærlægemidler</t>
  </si>
  <si>
    <t>Træ spånplader og træfiberplader</t>
  </si>
  <si>
    <t xml:space="preserve">Traktorer (bortset fra traktorer henhørende under pos. 87.09). (HS-kode(r): 8701); Motorkøretøjer til befordring af ti eller flere personer, herunder føreren. (HS-kode(r): 8702); Motorkøretøjer til godstransport. (HS-kode(r): 8704)
</t>
  </si>
  <si>
    <t>Emissioner fra køretøjer Miljøbeskyttelse (ICS-kode(r): 13.020); Luftkvalitet (ICS-kode(r): 13 040); Vejkøretøjer generelt (ICS-kode(r): 43.020) Vejkøretøjssystemer (ICS-kode(r): 43.040)</t>
  </si>
  <si>
    <t>Omfattede produkter (HS- eller NCCA-positionen, hvor det er relevant; i et andet tilfælde national toldposition. ICS-startnummeret kan også angives, hvis det er relevant: Køleskabe og frysere til husholdningsapparater: (ICS: 97.040.30)</t>
  </si>
  <si>
    <t>Elektriske husholdningsapparater generelt (ICS-kode(r): 97.030)</t>
  </si>
  <si>
    <t>Elektriske produkter. Køleskabe og frysere Apparater. Specifikationer for energieffektivitet.</t>
  </si>
  <si>
    <t>Udstyr til børn (ICS-kode(r): 97.190)</t>
  </si>
  <si>
    <t>Legetøj, spil og genstande til rekreation eller sport; dele og tilbehør hertil (HS-kode(r): 95) Legetøj (ICS-kode(r): 97.200.50)</t>
  </si>
  <si>
    <t>Elektriske trækkraftlifte</t>
  </si>
  <si>
    <t>Krav til national lægemiddelkode (NDC) etiketstregkode; Teknisk produktdokumentation (ICS-kode(r): 01.110); Farmaceutik (ICS-kode(r): 11.120)</t>
  </si>
  <si>
    <t>INDENLANDSK OG KOMMERCIELT UDSTYR. FRITID. SPORT (ICS-kode(r): 97</t>
  </si>
  <si>
    <t>Olivenolie (HS-kode(r): 1509); (ICS-kode(r): 67.200.10)</t>
  </si>
  <si>
    <t>Elektriske produkter.  Køleskabe og frysere apparater. Specifikationer for energieffektivitet.</t>
  </si>
  <si>
    <t xml:space="preserve">Ventilatorer og blæsere; Luft- eller vakuumpumper, luft- eller andre gaskompressorer og ventilatorer; ventilations- eller genbrugshætter med ventilator, også forsynet med filtre. (HS-kode(r): 8414); Kvalitet (ICS-kode(r): 03.120); Miljøbeskyttelse (ICS-kode(r): 13.020); Prøvningsbetingelser og -procedurer generelt (ICS-kode(r): 19.020); Ventilatorer. Fans. Klimaanlæg (ICS-kode(r): 23.120)
</t>
  </si>
  <si>
    <t>Kabelkontakt (Flyer Switch)</t>
  </si>
  <si>
    <t>Tobak, tobaksvarer og dertil knyttet udstyr (ICS-kode(r): 65.160)</t>
  </si>
  <si>
    <t>Tobaksfri nikotinprodukter</t>
  </si>
  <si>
    <t>Skadedyrsafvisende midler og desinfektionsmidler, der er beregnet til at blive anvendt på menneskekroppen (HS-kode(r): 3808); (ICS-kode(r): 11.080.99; 65.100.99; 71.100.70)</t>
  </si>
  <si>
    <t>Reflektorisering af rullende materiel til jernbanegodstransport Kvalitet (ICS-kode(r): 03.120); Rullende jernbanemateriel (ICS-kode(r): 45.060)</t>
  </si>
  <si>
    <t>Bor - Slagbor</t>
  </si>
  <si>
    <t xml:space="preserve">Grøntsager og afledte produkter (ICS-kode(r): 67.080.20), </t>
  </si>
  <si>
    <t>Kosmetik (HS-kode(r): 33); (ICS-kode(r): 71.100.70)</t>
  </si>
  <si>
    <t>Fjerkræ og æg (ICS-kode(r): 67.120.20)</t>
  </si>
  <si>
    <t xml:space="preserve">Jern og stål (HS-kode: 72); Varer af jern eller stål (HS-kode: 73); Byggematerialer og byggeri (ICS-kode: 91); Anlægsarbejder (ICS-kode: 93) </t>
  </si>
  <si>
    <t xml:space="preserve">Elektriske forstærkere med lydfrekvens (HS-kode(r): 851840); - Elektriske lydforstærkersæt (HS-kode(r): 851850); </t>
  </si>
  <si>
    <t xml:space="preserve">Tobak, tobaksvarer og dertil knyttet udstyr (ICS-kode(r): 65.160); </t>
  </si>
  <si>
    <t>Farlige stoffer</t>
  </si>
  <si>
    <t>Animalske eller vegetabilske gødninger, også blandet sammen eller kemisk behandlet gødninger, der er fremstillet ved blanding eller kemisk behandling af animalske eller vegetabilske produkter. (HS-kode(r): 3101); Gødning (ICS-kode(r): 65.080)</t>
  </si>
  <si>
    <t>E171 Titandioxid i fødevarer</t>
  </si>
  <si>
    <t>Færdigpakkede fødevarer (faste drikkevarer) (ICS-kode(r): 67.160.20)</t>
  </si>
  <si>
    <t>Konserveret træ</t>
  </si>
  <si>
    <t>Ikke-genopfyldelige heliumcylindre - en cylinder med trykgas, hvis cylinderen overvejende indeholder heliumgas og ikke er i stand til at genopfyldes og genbruges.</t>
  </si>
  <si>
    <t>Træ</t>
  </si>
  <si>
    <t>Motorkøretøjer; Vejkøretøjer generelt (ICS 43.020), Erhvervskøretøjer (ICS 43.080)</t>
  </si>
  <si>
    <t>Miljøbeskyttelse (ICS-kode(r): 13.020); Indenlandsk sikkerhed (ICS-kode(r): 13.120); Produktion i den kemiske industri (ICS-kode(r): 71.020); Produkter fra den kemiske industri (ICS-kode(r): 71.100)</t>
  </si>
  <si>
    <t>Kemiske forbrugerprodukter, der er underlagt sikkerhedsverifikation</t>
  </si>
  <si>
    <t xml:space="preserve">Produkter fra den kemiske industri generelt (ICS-kode(r): 71.100.01); Kemikalier til industrielle og indenlandske desinfektionsformål (ICS-kode(r): 71.100.35); Overfladeaktive stoffer (ICS-kode(r): 71.100.40)
</t>
  </si>
  <si>
    <t>Alle mærkekontrollerede produkter, der er lokalt produceret eller importeret til salg i Thailand.</t>
  </si>
  <si>
    <t xml:space="preserve">Alle landbrugs-, gartneri-, fiskeri-, fødevare- og skovbrugsprodukter, der eksporteres fra eller importeres til Australien.
</t>
  </si>
  <si>
    <t xml:space="preserve">Produkter, der indeholder lasere  </t>
  </si>
  <si>
    <t>Økologiske produkter</t>
  </si>
  <si>
    <t>Mikro-, lette og små civile ubemandede luftfartøjsprodukter, bortset fra modelluftfartøjer (HS-kode(r): 88) (ICS-kode(r): 49.020)</t>
  </si>
  <si>
    <t>Driftsmanualer; Teknisk produktdokumentation (ICS-kode(r): 01.110); Dokumenter inden for administration, handel og industri (ICS-kode(r): 01.140.30); Luftfartøjer og rumfartøjer generelt (ICS-kode(r): 49.020) Udstyr og instrumenter om bord (ICS-kode(r): 49.090)</t>
  </si>
  <si>
    <t>Gødningsprodukter</t>
  </si>
  <si>
    <t>Åndedrætsværn til luftledning (HS-kode(r): 9020); (ICS-kode(r): 13.340.30)</t>
  </si>
  <si>
    <t>Roterende elektriske maskiner (undtagen elektriske maskiner til rumfart og elektriske trækkraftmaskiner) (HS-kode(r): 850132); (ICS-kode(r): 29.160.01)</t>
  </si>
  <si>
    <t>Rundsave</t>
  </si>
  <si>
    <t>Vinmærkning; Vin af friske druer, herunder berigede vine</t>
  </si>
  <si>
    <t>Industrielt røntgenradiografisk udstyr op til 500 kV (HS-kode(r): 902219); (ICS-kode(r): 19.100)</t>
  </si>
  <si>
    <t xml:space="preserve">Laserprodukter og usammenhængende lysprodukter (HS-kode(r): 70; 74; 75; 90; 94; 95); (ICS-kode(r): 31.260)
</t>
  </si>
  <si>
    <t>Bestrålede produkter, der indeholder biproduktmateriale; Miljøbeskyttelse (ICS-kode(r): 13.020); Indenlandsk sikkerhed (ICS-kode(r): 13.120); Strålingsbeskyttelse (ICS-kode(r): 13.280); Beskyttelse mod farligt gods (ICS-kode(r): 13.300)</t>
  </si>
  <si>
    <t>Jernbanekøretøjer, der skal betjenes i Korea</t>
  </si>
  <si>
    <t>Plæneklippere</t>
  </si>
  <si>
    <t>Motorkøretøjer</t>
  </si>
  <si>
    <t>Biocidholdige produkter og behandlede artikler, der er behandlet med eller indeholder biocidholdige produkter</t>
  </si>
  <si>
    <t>Lægemidler (undtagen varer henhørende under pos. 30.02, 30.05 eller 30.06), der består af to eller flere bestanddele, der er blandet sammen til terapeutisk eller profylaktisk brug, ikke i afmålte doser eller i form eller pakninger til detailsalg.</t>
  </si>
  <si>
    <t>Ikke-alkoholholdige drikkevarer: ICS 67.160.20</t>
  </si>
  <si>
    <t>9027-10-0000 (Gas or smoke analysis apparatus),
9027-30-4000 (spectrometers),
9027-50-3000 (colorimeters),
9027-90-9099 (other)</t>
  </si>
  <si>
    <t>Gas- eller røganalyseapparat, spektrometre, kolorimeter</t>
  </si>
  <si>
    <t xml:space="preserve">Farmaceutiske produkter </t>
  </si>
  <si>
    <t>Have produkter</t>
  </si>
  <si>
    <t>Fødevarer</t>
  </si>
  <si>
    <t>Fisk</t>
  </si>
  <si>
    <t>Vat, gasbind, bandager og lignende artikler (f.eks. forbindinger, klæbende plastre, fjerkræ), imprægneret eller belagt med farmaceutiske stoffer eller sat i former eller pakninger til detailsalg til medicinske, kirurgiske, dentale eller veterinære formål. (HS-kode(r): 3005); Instrumenter og apparater, der anvendes inden for medicinsk, kirurgisk, dental- eller veterinærvidenskab, herunder scintigrafiske apparater, andre elektromedicinske apparater og synsprøvningsinstrumenter. (</t>
  </si>
  <si>
    <t>Miljøbeskyttelse (ICS-kode(r): 13.020); Produktion i den kemiske industri (ICS-kode(r): 71.020); Produkter fra den kemiske industri (ICS-kode(r): 71.100)</t>
  </si>
  <si>
    <t xml:space="preserve">Transmissionsapparater til radiospredning eller fjernsyn, også med modtagelsesapparater eller lydoptagelses- eller reproduktionsapparater tv-kameraer, digitale kameraer og videokameraoptagere. (HS-kode(r): 8525); Lyd-, video- og audiovisuel teknik (ICS-kode(r): 33.160); Tv- og radiospredning (ICS-kode(r): 33.170)
</t>
  </si>
  <si>
    <t xml:space="preserve">Produkter fra bier
</t>
  </si>
  <si>
    <t>Elektrisk gasapparat til husholdningsbrug (HS-kode(r): 73211; 741810); (ICS-kode(r): 97.040.20)</t>
  </si>
  <si>
    <t>L-isoleucin som fodertilsætningsstof</t>
  </si>
  <si>
    <t>Farmaceutik generelt (ICS-kode: 11.120.01)</t>
  </si>
  <si>
    <t>Visse obligatoriske standarder</t>
  </si>
  <si>
    <t xml:space="preserve">Elektrisk og elektronisk udstyr (EEE). Flere detaljer om produktdækning findes i del 1 i bilag 1 til begrænsning af brugen af visse farlige stoffer i elektrisk og elektronisk udstyr Regulations 2012 (RoHS Regulations).  Den HS-kode, der gælder, er elektriske komponenter generelt (31.020)
</t>
  </si>
  <si>
    <t>Processer i fødevareindustrien (ICS-kode(r): 67.020); Sukker og sukkerprodukter (ICS-kode(r): 67.180.10)</t>
  </si>
  <si>
    <t>Pesticider og andre landbrugskemikalier (ICS-kode(r): 65.100)</t>
  </si>
  <si>
    <t>Processer i fødevareindustrien (ICS-kode(r): 67.020)</t>
  </si>
  <si>
    <t>Maling og lakker (ICS-kode(r): 87.040)</t>
  </si>
  <si>
    <t xml:space="preserve">God fremstillingspraksis for farmaceutiske laboratorier, der har til formål at fastsætte krav og retningslinjer for udstedelse af certifikatet for god fremstillingspraksis til indenlandske og udenlandske farmaceutiske laboratorier, </t>
  </si>
  <si>
    <t>Clothianidin og thiamethoxam (pesticidaktive stoffer)</t>
  </si>
  <si>
    <t>Hygiejneprodukter</t>
  </si>
  <si>
    <t xml:space="preserve">Telekommunikationsprodukter </t>
  </si>
  <si>
    <t>Methylenchlorid; Miljøbeskyttelse (ICS-kode(r): 13.020); Produktion i den kemiske industri (ICS-kode(r): 71.020); Produkter fra den kemiske industri (ICS-kode(r): 71.100)</t>
  </si>
  <si>
    <t>Seler til arbejdspositionering og fastholdelse og arbejdspositioneringssnore, seler og sikkerhedsseler i hele kroppen (Fastgørelsestype)</t>
  </si>
  <si>
    <t>Lysdiodelamper (LED) (HS: 853952), Gaskomfurer (HS: 732111) og øjeblikkelige gasvarmere (HS: 841911)</t>
  </si>
  <si>
    <t>Elektriske maskiner og elektrisk udstyr samt dele dertil; lydoptagere og -gengivere, billed- og lydoptagere og -gengivere til fjernsyn samt dele og tilbehør til sådanne artikler (HS-kode(r): 85) TELEKOMMUNIKATION. LYD- OG VIDEOTEKNIK (ICS-kode(r): 33)</t>
  </si>
  <si>
    <t>Produkter fra den kemiske industri (ICS-kode(r): 71.100)</t>
  </si>
  <si>
    <t>Arbejdssikkerhed. Industriel hygiejne (ICS-kode(r): 13.100)</t>
  </si>
  <si>
    <t>Miljø og miljøbeskyttelse generelt (ICS-kode(r): 13.020.01)</t>
  </si>
  <si>
    <t>Undersøgelse af vand for kemiske stoffer (ICS-kode(r): 13.060.50)</t>
  </si>
  <si>
    <t>Petroleumsgasser og andre gasformige kulbrinter. (HS-kode(r): 2711); Brændstoffer (ICS-kode(r): 75.160), Gasformige kulbrinter, Flydende petroleumsgasser, Naturgas</t>
  </si>
  <si>
    <t>LPG-regulatorer til distribution af netgas</t>
  </si>
  <si>
    <t>Petroleumsgasser og andre gasformige kulbrinter. (HS-kode(r): 2711); Brændstoffer (ICS-kode(r): 75.160), naturgas, gasformige brændstoffer.</t>
  </si>
  <si>
    <t>Petroleumsgasser og andre gasformige kulbrinter. (HS-kode(r): 2711); Gasformige brændstoffer (ICS-kode(r): 75.160.30), Gasformigt brændstof</t>
  </si>
  <si>
    <t>Petroleumsgasser og andre gasformige kulbrinter. (HS-kode(r): 2711); Brændstoffer (ICS-kode(r): 75.160)</t>
  </si>
  <si>
    <t>Petroleumsgasser og andre gasformige kulbrinter. (HS-kode(r): 2711); Brændstoffer (ICS-kode(r): 75.160), Gasformige brændstoffer</t>
  </si>
  <si>
    <t>Petroleumsgasser og andre gasformige kulbrinter. (HS-kode(r): 2711); Brændstoffer (ICS-kode(r): 75.160), Naturgas, Gasformige brændstoffer</t>
  </si>
  <si>
    <t>Dobbeltkappede LED-lamper designet til at eftermontere lineære lysstofrør.</t>
  </si>
  <si>
    <t>DOBBELTKAPPEDE LED-lamper designet til at erstatte lineære lysstofrør og kræver armaturmodifikation</t>
  </si>
  <si>
    <t>Udendørs madlavningsapparater ved hjælp af brændbare gasser</t>
  </si>
  <si>
    <t>Petroleumsgasser og andre gasformige kulbrinter. (HS-kode(r): 2711); Brændstoffer (ICS-kode(r): 75.160), Gasformige blandinger</t>
  </si>
  <si>
    <t xml:space="preserve">Petroleumsgasser og andre gasformige kulbrinter. (HS-kode(r): 2711); Brændstoffer (ICS-kode(r): 75.160)
</t>
  </si>
  <si>
    <t>Lægemidler, aktive farmaceutiske ingredienser</t>
  </si>
  <si>
    <t>Petroleumsgasser og andre gasformige kulbrinter. (HS-kode(r): 2711); Brændstoffer (ICS-kode(r): 75.160), Naturgas</t>
  </si>
  <si>
    <t>Trykbærende udstyr</t>
  </si>
  <si>
    <t>Varer af jern eller stål (HS-kode: 73); Emballering og distribution af varer (ICS-kode: 55)</t>
  </si>
  <si>
    <t>COVID-19 Antigen Hjem / Selvtest (HS-kode(r): 3002)</t>
  </si>
  <si>
    <t>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</si>
</sst>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Calibri"/>
    </font>
    <font>
      <b/>
      <sz val="11"/>
      <name val="Calibri"/>
    </font>
    <font>
      <sz val="11"/>
      <name val="Segoe UI"/>
      <family val="2"/>
    </font>
    <font>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applyNumberFormat="1" applyFont="1" applyProtection="1"/>
    <xf numFmtId="0" fontId="1" fillId="0" borderId="0" xfId="0" applyNumberFormat="1" applyFont="1" applyAlignment="1" applyProtection="1">
      <alignment horizontal="center" vertical="center"/>
    </xf>
    <xf numFmtId="0" fontId="0" fillId="0" borderId="0" xfId="0" applyNumberFormat="1" applyFont="1" applyAlignment="1" applyProtection="1">
      <alignment wrapText="1"/>
    </xf>
    <xf numFmtId="0" fontId="1" fillId="0" borderId="0" xfId="0" applyNumberFormat="1" applyFont="1" applyAlignment="1" applyProtection="1">
      <alignment horizontal="center" vertical="center" wrapText="1"/>
    </xf>
    <xf numFmtId="0" fontId="0" fillId="0" borderId="0" xfId="0" applyNumberFormat="1" applyFont="1" applyAlignment="1" applyProtection="1">
      <alignment vertical="top"/>
    </xf>
    <xf numFmtId="0" fontId="0" fillId="0" borderId="0" xfId="0" applyNumberFormat="1" applyFont="1" applyAlignment="1" applyProtection="1">
      <alignment vertical="top" wrapText="1"/>
    </xf>
    <xf numFmtId="14" fontId="0" fillId="0" borderId="0" xfId="0" applyNumberFormat="1" applyFont="1" applyAlignment="1" applyProtection="1">
      <alignment vertical="top"/>
    </xf>
    <xf numFmtId="0" fontId="3" fillId="0" borderId="0" xfId="0" applyNumberFormat="1" applyFont="1" applyAlignment="1" applyProtection="1">
      <alignment vertical="top" wrapText="1"/>
    </xf>
    <xf numFmtId="0" fontId="1" fillId="0" borderId="0" xfId="0" applyNumberFormat="1" applyFont="1" applyAlignment="1" applyProtection="1">
      <alignment horizontal="left" vertical="center"/>
    </xf>
    <xf numFmtId="0" fontId="0" fillId="0" borderId="0" xfId="0" applyNumberFormat="1" applyFont="1" applyAlignment="1" applyProtection="1">
      <alignment horizontal="left" vertical="center"/>
    </xf>
    <xf numFmtId="0" fontId="3" fillId="0" borderId="0" xfId="0" applyNumberFormat="1" applyFont="1" applyAlignment="1" applyProtection="1">
      <alignment horizontal="left" vertical="center" wrapText="1"/>
    </xf>
    <xf numFmtId="0" fontId="0" fillId="0" borderId="0" xfId="0" applyNumberFormat="1" applyFont="1" applyAlignment="1" applyProtection="1">
      <alignment horizontal="left" vertical="center" wrapText="1"/>
    </xf>
    <xf numFmtId="0" fontId="2" fillId="0" borderId="0" xfId="0" applyNumberFormat="1" applyFont="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8"/>
  <sheetViews>
    <sheetView tabSelected="1" topLeftCell="A6" workbookViewId="0">
      <selection activeCell="B2" sqref="B2"/>
    </sheetView>
  </sheetViews>
  <sheetFormatPr defaultRowHeight="14.4"/>
  <cols>
    <col min="1" max="1" width="52" style="9" customWidth="1"/>
    <col min="2" max="2" width="50" customWidth="1"/>
    <col min="3" max="3" width="30" customWidth="1"/>
    <col min="4" max="4" width="20" customWidth="1"/>
    <col min="5" max="6" width="100" style="2" customWidth="1"/>
    <col min="7" max="7" width="62.88671875" style="2" customWidth="1"/>
    <col min="8" max="8" width="40" customWidth="1"/>
    <col min="9" max="12" width="100" customWidth="1"/>
    <col min="13" max="13" width="30" customWidth="1"/>
    <col min="14" max="18" width="100" customWidth="1"/>
  </cols>
  <sheetData>
    <row r="1" spans="1:18" ht="30" customHeight="1">
      <c r="A1" s="8" t="s">
        <v>730</v>
      </c>
      <c r="B1" s="1" t="s">
        <v>2</v>
      </c>
      <c r="C1" s="1" t="s">
        <v>0</v>
      </c>
      <c r="D1" s="1" t="s">
        <v>1</v>
      </c>
      <c r="E1" s="3" t="s">
        <v>3</v>
      </c>
      <c r="F1" s="3" t="s">
        <v>4</v>
      </c>
      <c r="G1" s="3" t="s">
        <v>5</v>
      </c>
      <c r="H1" s="1" t="s">
        <v>6</v>
      </c>
      <c r="I1" s="1" t="s">
        <v>7</v>
      </c>
      <c r="J1" s="1" t="s">
        <v>8</v>
      </c>
      <c r="K1" s="1" t="s">
        <v>9</v>
      </c>
      <c r="L1" s="1" t="s">
        <v>10</v>
      </c>
      <c r="M1" s="1" t="s">
        <v>11</v>
      </c>
      <c r="N1" s="1" t="s">
        <v>12</v>
      </c>
      <c r="O1" s="1" t="s">
        <v>13</v>
      </c>
      <c r="P1" s="1" t="s">
        <v>14</v>
      </c>
      <c r="Q1" s="1" t="s">
        <v>15</v>
      </c>
      <c r="R1" s="1" t="s">
        <v>16</v>
      </c>
    </row>
    <row r="2" spans="1:18" ht="144">
      <c r="A2" s="10" t="s">
        <v>772</v>
      </c>
      <c r="B2" s="4" t="str">
        <f>HYPERLINK("https://epingalert.org/en/Search?viewData= G/TBT/N/AUS/143"," G/TBT/N/AUS/143")</f>
        <v xml:space="preserve"> G/TBT/N/AUS/143</v>
      </c>
      <c r="C2" s="4" t="s">
        <v>277</v>
      </c>
      <c r="D2" s="6">
        <v>44760</v>
      </c>
      <c r="E2" s="5" t="s">
        <v>321</v>
      </c>
      <c r="F2" s="5" t="s">
        <v>322</v>
      </c>
      <c r="G2" s="5" t="s">
        <v>323</v>
      </c>
      <c r="H2" s="4" t="s">
        <v>22</v>
      </c>
      <c r="I2" s="4" t="s">
        <v>22</v>
      </c>
      <c r="J2" s="4" t="s">
        <v>324</v>
      </c>
      <c r="K2" s="4" t="s">
        <v>126</v>
      </c>
      <c r="L2" s="4"/>
      <c r="M2" s="6">
        <v>44820</v>
      </c>
      <c r="N2" s="4" t="s">
        <v>24</v>
      </c>
      <c r="O2" s="4"/>
      <c r="P2" s="4" t="str">
        <f>HYPERLINK("https://docs.wto.org/imrd/directdoc.asp?DDFDocuments/t/G/TBTN22/AUS143.DOCX", "https://docs.wto.org/imrd/directdoc.asp?DDFDocuments/t/G/TBTN22/AUS143.DOCX")</f>
        <v>https://docs.wto.org/imrd/directdoc.asp?DDFDocuments/t/G/TBTN22/AUS143.DOCX</v>
      </c>
      <c r="Q2" s="4" t="str">
        <f>HYPERLINK("https://docs.wto.org/imrd/directdoc.asp?DDFDocuments/u/G/TBTN22/AUS143.DOCX", "https://docs.wto.org/imrd/directdoc.asp?DDFDocuments/u/G/TBTN22/AUS143.DOCX")</f>
        <v>https://docs.wto.org/imrd/directdoc.asp?DDFDocuments/u/G/TBTN22/AUS143.DOCX</v>
      </c>
      <c r="R2" s="4" t="str">
        <f>HYPERLINK("https://docs.wto.org/imrd/directdoc.asp?DDFDocuments/v/G/TBTN22/AUS143.DOCX", "https://docs.wto.org/imrd/directdoc.asp?DDFDocuments/v/G/TBTN22/AUS143.DOCX")</f>
        <v>https://docs.wto.org/imrd/directdoc.asp?DDFDocuments/v/G/TBTN22/AUS143.DOCX</v>
      </c>
    </row>
    <row r="3" spans="1:18" ht="72">
      <c r="A3" s="10" t="s">
        <v>771</v>
      </c>
      <c r="B3" s="4" t="str">
        <f>HYPERLINK("https://epingalert.org/en/Search?viewData= G/TBT/N/THA/668"," G/TBT/N/THA/668")</f>
        <v xml:space="preserve"> G/TBT/N/THA/668</v>
      </c>
      <c r="C3" s="4" t="s">
        <v>315</v>
      </c>
      <c r="D3" s="6">
        <v>44760</v>
      </c>
      <c r="E3" s="5" t="s">
        <v>316</v>
      </c>
      <c r="F3" s="5" t="s">
        <v>317</v>
      </c>
      <c r="G3" s="5" t="s">
        <v>318</v>
      </c>
      <c r="H3" s="4" t="s">
        <v>22</v>
      </c>
      <c r="I3" s="4" t="s">
        <v>22</v>
      </c>
      <c r="J3" s="4" t="s">
        <v>319</v>
      </c>
      <c r="K3" s="4" t="s">
        <v>22</v>
      </c>
      <c r="L3" s="4"/>
      <c r="M3" s="6">
        <v>44820</v>
      </c>
      <c r="N3" s="4" t="s">
        <v>24</v>
      </c>
      <c r="O3" s="5" t="s">
        <v>320</v>
      </c>
      <c r="P3" s="4" t="str">
        <f>HYPERLINK("https://docs.wto.org/imrd/directdoc.asp?DDFDocuments/t/G/TBTN22/THA668.DOCX", "https://docs.wto.org/imrd/directdoc.asp?DDFDocuments/t/G/TBTN22/THA668.DOCX")</f>
        <v>https://docs.wto.org/imrd/directdoc.asp?DDFDocuments/t/G/TBTN22/THA668.DOCX</v>
      </c>
      <c r="Q3" s="4" t="str">
        <f>HYPERLINK("https://docs.wto.org/imrd/directdoc.asp?DDFDocuments/u/G/TBTN22/THA668.DOCX", "https://docs.wto.org/imrd/directdoc.asp?DDFDocuments/u/G/TBTN22/THA668.DOCX")</f>
        <v>https://docs.wto.org/imrd/directdoc.asp?DDFDocuments/u/G/TBTN22/THA668.DOCX</v>
      </c>
      <c r="R3" s="4" t="str">
        <f>HYPERLINK("https://docs.wto.org/imrd/directdoc.asp?DDFDocuments/v/G/TBTN22/THA668.DOCX", "https://docs.wto.org/imrd/directdoc.asp?DDFDocuments/v/G/TBTN22/THA668.DOCX")</f>
        <v>https://docs.wto.org/imrd/directdoc.asp?DDFDocuments/v/G/TBTN22/THA668.DOCX</v>
      </c>
    </row>
    <row r="4" spans="1:18" ht="259.2">
      <c r="A4" s="11" t="s">
        <v>761</v>
      </c>
      <c r="B4" s="4" t="str">
        <f>HYPERLINK("https://epingalert.org/en/Search?viewData= G/TBT/N/UGA/1654"," G/TBT/N/UGA/1654")</f>
        <v xml:space="preserve"> G/TBT/N/UGA/1654</v>
      </c>
      <c r="C4" s="4" t="s">
        <v>212</v>
      </c>
      <c r="D4" s="6">
        <v>44763</v>
      </c>
      <c r="E4" s="5" t="s">
        <v>250</v>
      </c>
      <c r="F4" s="5" t="s">
        <v>251</v>
      </c>
      <c r="G4" s="5" t="s">
        <v>252</v>
      </c>
      <c r="H4" s="4" t="s">
        <v>253</v>
      </c>
      <c r="I4" s="4" t="s">
        <v>254</v>
      </c>
      <c r="J4" s="4" t="s">
        <v>255</v>
      </c>
      <c r="K4" s="4" t="s">
        <v>22</v>
      </c>
      <c r="L4" s="4"/>
      <c r="M4" s="6">
        <v>44823</v>
      </c>
      <c r="N4" s="4" t="s">
        <v>24</v>
      </c>
      <c r="O4" s="5" t="s">
        <v>256</v>
      </c>
      <c r="P4" s="4" t="str">
        <f>HYPERLINK("https://docs.wto.org/imrd/directdoc.asp?DDFDocuments/t/G/TBTN22/UGA1654.DOCX", "https://docs.wto.org/imrd/directdoc.asp?DDFDocuments/t/G/TBTN22/UGA1654.DOCX")</f>
        <v>https://docs.wto.org/imrd/directdoc.asp?DDFDocuments/t/G/TBTN22/UGA1654.DOCX</v>
      </c>
      <c r="Q4" s="4" t="str">
        <f>HYPERLINK("https://docs.wto.org/imrd/directdoc.asp?DDFDocuments/u/G/TBTN22/UGA1654.DOCX", "https://docs.wto.org/imrd/directdoc.asp?DDFDocuments/u/G/TBTN22/UGA1654.DOCX")</f>
        <v>https://docs.wto.org/imrd/directdoc.asp?DDFDocuments/u/G/TBTN22/UGA1654.DOCX</v>
      </c>
      <c r="R4" s="4" t="str">
        <f>HYPERLINK("https://docs.wto.org/imrd/directdoc.asp?DDFDocuments/v/G/TBTN22/UGA1654.DOCX", "https://docs.wto.org/imrd/directdoc.asp?DDFDocuments/v/G/TBTN22/UGA1654.DOCX")</f>
        <v>https://docs.wto.org/imrd/directdoc.asp?DDFDocuments/v/G/TBTN22/UGA1654.DOCX</v>
      </c>
    </row>
    <row r="5" spans="1:18" ht="43.2">
      <c r="A5" s="10" t="s">
        <v>819</v>
      </c>
      <c r="B5" s="4" t="str">
        <f>HYPERLINK("https://epingalert.org/en/Search?viewData= G/TBT/N/TZA/803"," G/TBT/N/TZA/803")</f>
        <v xml:space="preserve"> G/TBT/N/TZA/803</v>
      </c>
      <c r="C5" s="4" t="s">
        <v>200</v>
      </c>
      <c r="D5" s="6">
        <v>44746</v>
      </c>
      <c r="E5" s="5" t="s">
        <v>608</v>
      </c>
      <c r="F5" s="5" t="s">
        <v>609</v>
      </c>
      <c r="G5" s="5" t="s">
        <v>610</v>
      </c>
      <c r="H5" s="4" t="s">
        <v>22</v>
      </c>
      <c r="I5" s="4" t="s">
        <v>611</v>
      </c>
      <c r="J5" s="4" t="s">
        <v>61</v>
      </c>
      <c r="K5" s="4" t="s">
        <v>22</v>
      </c>
      <c r="L5" s="4"/>
      <c r="M5" s="6">
        <v>44806</v>
      </c>
      <c r="N5" s="4" t="s">
        <v>24</v>
      </c>
      <c r="O5" s="5" t="s">
        <v>612</v>
      </c>
      <c r="P5" s="4" t="str">
        <f>HYPERLINK("https://docs.wto.org/imrd/directdoc.asp?DDFDocuments/t/G/TBTN22/TZA803.DOCX", "https://docs.wto.org/imrd/directdoc.asp?DDFDocuments/t/G/TBTN22/TZA803.DOCX")</f>
        <v>https://docs.wto.org/imrd/directdoc.asp?DDFDocuments/t/G/TBTN22/TZA803.DOCX</v>
      </c>
      <c r="Q5" s="4" t="str">
        <f>HYPERLINK("https://docs.wto.org/imrd/directdoc.asp?DDFDocuments/u/G/TBTN22/TZA803.DOCX", "https://docs.wto.org/imrd/directdoc.asp?DDFDocuments/u/G/TBTN22/TZA803.DOCX")</f>
        <v>https://docs.wto.org/imrd/directdoc.asp?DDFDocuments/u/G/TBTN22/TZA803.DOCX</v>
      </c>
      <c r="R5" s="4" t="str">
        <f>HYPERLINK("https://docs.wto.org/imrd/directdoc.asp?DDFDocuments/v/G/TBTN22/TZA803.DOCX", "https://docs.wto.org/imrd/directdoc.asp?DDFDocuments/v/G/TBTN22/TZA803.DOCX")</f>
        <v>https://docs.wto.org/imrd/directdoc.asp?DDFDocuments/v/G/TBTN22/TZA803.DOCX</v>
      </c>
    </row>
    <row r="6" spans="1:18" ht="158.4">
      <c r="A6" s="11" t="s">
        <v>784</v>
      </c>
      <c r="B6" s="4" t="str">
        <f>HYPERLINK("https://epingalert.org/en/Search?viewData= G/TBT/N/USA/1896"," G/TBT/N/USA/1896")</f>
        <v xml:space="preserve"> G/TBT/N/USA/1896</v>
      </c>
      <c r="C6" s="4" t="s">
        <v>56</v>
      </c>
      <c r="D6" s="6">
        <v>44757</v>
      </c>
      <c r="E6" s="5" t="s">
        <v>393</v>
      </c>
      <c r="F6" s="5" t="s">
        <v>394</v>
      </c>
      <c r="G6" s="5" t="s">
        <v>395</v>
      </c>
      <c r="H6" s="4" t="s">
        <v>22</v>
      </c>
      <c r="I6" s="4" t="s">
        <v>396</v>
      </c>
      <c r="J6" s="4" t="s">
        <v>248</v>
      </c>
      <c r="K6" s="4" t="s">
        <v>22</v>
      </c>
      <c r="L6" s="4"/>
      <c r="M6" s="6">
        <v>44816</v>
      </c>
      <c r="N6" s="4" t="s">
        <v>24</v>
      </c>
      <c r="O6" s="5" t="s">
        <v>397</v>
      </c>
      <c r="P6" s="4" t="str">
        <f>HYPERLINK("https://docs.wto.org/imrd/directdoc.asp?DDFDocuments/t/G/TBTN22/USA1896.DOCX", "https://docs.wto.org/imrd/directdoc.asp?DDFDocuments/t/G/TBTN22/USA1896.DOCX")</f>
        <v>https://docs.wto.org/imrd/directdoc.asp?DDFDocuments/t/G/TBTN22/USA1896.DOCX</v>
      </c>
      <c r="Q6" s="4" t="str">
        <f>HYPERLINK("https://docs.wto.org/imrd/directdoc.asp?DDFDocuments/u/G/TBTN22/USA1896.DOCX", "https://docs.wto.org/imrd/directdoc.asp?DDFDocuments/u/G/TBTN22/USA1896.DOCX")</f>
        <v>https://docs.wto.org/imrd/directdoc.asp?DDFDocuments/u/G/TBTN22/USA1896.DOCX</v>
      </c>
      <c r="R6" s="4" t="str">
        <f>HYPERLINK("https://docs.wto.org/imrd/directdoc.asp?DDFDocuments/v/G/TBTN22/USA1896.DOCX", "https://docs.wto.org/imrd/directdoc.asp?DDFDocuments/v/G/TBTN22/USA1896.DOCX")</f>
        <v>https://docs.wto.org/imrd/directdoc.asp?DDFDocuments/v/G/TBTN22/USA1896.DOCX</v>
      </c>
    </row>
    <row r="7" spans="1:18" ht="129.6">
      <c r="A7" s="11" t="s">
        <v>788</v>
      </c>
      <c r="B7" s="4" t="str">
        <f>HYPERLINK("https://epingalert.org/en/Search?viewData= G/TBT/N/EU/909"," G/TBT/N/EU/909")</f>
        <v xml:space="preserve"> G/TBT/N/EU/909</v>
      </c>
      <c r="C7" s="4" t="s">
        <v>244</v>
      </c>
      <c r="D7" s="6">
        <v>44755</v>
      </c>
      <c r="E7" s="5" t="s">
        <v>413</v>
      </c>
      <c r="F7" s="5" t="s">
        <v>414</v>
      </c>
      <c r="G7" s="5" t="s">
        <v>415</v>
      </c>
      <c r="H7" s="4" t="s">
        <v>22</v>
      </c>
      <c r="I7" s="4" t="s">
        <v>22</v>
      </c>
      <c r="J7" s="4" t="s">
        <v>416</v>
      </c>
      <c r="K7" s="4" t="s">
        <v>22</v>
      </c>
      <c r="L7" s="4"/>
      <c r="M7" s="6">
        <v>44815</v>
      </c>
      <c r="N7" s="4" t="s">
        <v>24</v>
      </c>
      <c r="O7" s="5" t="s">
        <v>417</v>
      </c>
      <c r="P7" s="4" t="str">
        <f>HYPERLINK("https://docs.wto.org/imrd/directdoc.asp?DDFDocuments/t/G/TBTN22/EU909.DOCX", "https://docs.wto.org/imrd/directdoc.asp?DDFDocuments/t/G/TBTN22/EU909.DOCX")</f>
        <v>https://docs.wto.org/imrd/directdoc.asp?DDFDocuments/t/G/TBTN22/EU909.DOCX</v>
      </c>
      <c r="Q7" s="4" t="str">
        <f>HYPERLINK("https://docs.wto.org/imrd/directdoc.asp?DDFDocuments/u/G/TBTN22/EU909.DOCX", "https://docs.wto.org/imrd/directdoc.asp?DDFDocuments/u/G/TBTN22/EU909.DOCX")</f>
        <v>https://docs.wto.org/imrd/directdoc.asp?DDFDocuments/u/G/TBTN22/EU909.DOCX</v>
      </c>
      <c r="R7" s="4" t="str">
        <f>HYPERLINK("https://docs.wto.org/imrd/directdoc.asp?DDFDocuments/v/G/TBTN22/EU909.DOCX", "https://docs.wto.org/imrd/directdoc.asp?DDFDocuments/v/G/TBTN22/EU909.DOCX")</f>
        <v>https://docs.wto.org/imrd/directdoc.asp?DDFDocuments/v/G/TBTN22/EU909.DOCX</v>
      </c>
    </row>
    <row r="8" spans="1:18" ht="129.6">
      <c r="A8" s="11" t="s">
        <v>788</v>
      </c>
      <c r="B8" s="4" t="str">
        <f>HYPERLINK("https://epingalert.org/en/Search?viewData= G/TBT/N/EU/911"," G/TBT/N/EU/911")</f>
        <v xml:space="preserve"> G/TBT/N/EU/911</v>
      </c>
      <c r="C8" s="4" t="s">
        <v>244</v>
      </c>
      <c r="D8" s="6">
        <v>44755</v>
      </c>
      <c r="E8" s="5" t="s">
        <v>418</v>
      </c>
      <c r="F8" s="5" t="s">
        <v>419</v>
      </c>
      <c r="G8" s="5" t="s">
        <v>415</v>
      </c>
      <c r="H8" s="4" t="s">
        <v>22</v>
      </c>
      <c r="I8" s="4" t="s">
        <v>22</v>
      </c>
      <c r="J8" s="4" t="s">
        <v>416</v>
      </c>
      <c r="K8" s="4" t="s">
        <v>22</v>
      </c>
      <c r="L8" s="4"/>
      <c r="M8" s="6">
        <v>44815</v>
      </c>
      <c r="N8" s="4" t="s">
        <v>24</v>
      </c>
      <c r="O8" s="5" t="s">
        <v>420</v>
      </c>
      <c r="P8" s="4" t="str">
        <f>HYPERLINK("https://docs.wto.org/imrd/directdoc.asp?DDFDocuments/t/G/TBTN22/EU911.DOCX", "https://docs.wto.org/imrd/directdoc.asp?DDFDocuments/t/G/TBTN22/EU911.DOCX")</f>
        <v>https://docs.wto.org/imrd/directdoc.asp?DDFDocuments/t/G/TBTN22/EU911.DOCX</v>
      </c>
      <c r="Q8" s="4" t="str">
        <f>HYPERLINK("https://docs.wto.org/imrd/directdoc.asp?DDFDocuments/u/G/TBTN22/EU911.DOCX", "https://docs.wto.org/imrd/directdoc.asp?DDFDocuments/u/G/TBTN22/EU911.DOCX")</f>
        <v>https://docs.wto.org/imrd/directdoc.asp?DDFDocuments/u/G/TBTN22/EU911.DOCX</v>
      </c>
      <c r="R8" s="4" t="str">
        <f>HYPERLINK("https://docs.wto.org/imrd/directdoc.asp?DDFDocuments/v/G/TBTN22/EU911.DOCX", "https://docs.wto.org/imrd/directdoc.asp?DDFDocuments/v/G/TBTN22/EU911.DOCX")</f>
        <v>https://docs.wto.org/imrd/directdoc.asp?DDFDocuments/v/G/TBTN22/EU911.DOCX</v>
      </c>
    </row>
    <row r="9" spans="1:18" ht="129.6">
      <c r="A9" s="11" t="s">
        <v>788</v>
      </c>
      <c r="B9" s="4" t="str">
        <f>HYPERLINK("https://epingalert.org/en/Search?viewData= G/TBT/N/EU/910"," G/TBT/N/EU/910")</f>
        <v xml:space="preserve"> G/TBT/N/EU/910</v>
      </c>
      <c r="C9" s="4" t="s">
        <v>244</v>
      </c>
      <c r="D9" s="6">
        <v>44755</v>
      </c>
      <c r="E9" s="5" t="s">
        <v>421</v>
      </c>
      <c r="F9" s="5" t="s">
        <v>422</v>
      </c>
      <c r="G9" s="5" t="s">
        <v>415</v>
      </c>
      <c r="H9" s="4" t="s">
        <v>22</v>
      </c>
      <c r="I9" s="4" t="s">
        <v>22</v>
      </c>
      <c r="J9" s="4" t="s">
        <v>416</v>
      </c>
      <c r="K9" s="4" t="s">
        <v>22</v>
      </c>
      <c r="L9" s="4"/>
      <c r="M9" s="6">
        <v>44815</v>
      </c>
      <c r="N9" s="4" t="s">
        <v>24</v>
      </c>
      <c r="O9" s="5" t="s">
        <v>423</v>
      </c>
      <c r="P9" s="4" t="str">
        <f>HYPERLINK("https://docs.wto.org/imrd/directdoc.asp?DDFDocuments/t/G/TBTN22/EU910.DOCX", "https://docs.wto.org/imrd/directdoc.asp?DDFDocuments/t/G/TBTN22/EU910.DOCX")</f>
        <v>https://docs.wto.org/imrd/directdoc.asp?DDFDocuments/t/G/TBTN22/EU910.DOCX</v>
      </c>
      <c r="Q9" s="4" t="str">
        <f>HYPERLINK("https://docs.wto.org/imrd/directdoc.asp?DDFDocuments/u/G/TBTN22/EU910.DOCX", "https://docs.wto.org/imrd/directdoc.asp?DDFDocuments/u/G/TBTN22/EU910.DOCX")</f>
        <v>https://docs.wto.org/imrd/directdoc.asp?DDFDocuments/u/G/TBTN22/EU910.DOCX</v>
      </c>
      <c r="R9" s="4" t="str">
        <f>HYPERLINK("https://docs.wto.org/imrd/directdoc.asp?DDFDocuments/v/G/TBTN22/EU910.DOCX", "https://docs.wto.org/imrd/directdoc.asp?DDFDocuments/v/G/TBTN22/EU910.DOCX")</f>
        <v>https://docs.wto.org/imrd/directdoc.asp?DDFDocuments/v/G/TBTN22/EU910.DOCX</v>
      </c>
    </row>
    <row r="10" spans="1:18" ht="115.2">
      <c r="A10" s="11" t="s">
        <v>788</v>
      </c>
      <c r="B10" s="4" t="str">
        <f>HYPERLINK("https://epingalert.org/en/Search?viewData= G/TBT/N/EU/912"," G/TBT/N/EU/912")</f>
        <v xml:space="preserve"> G/TBT/N/EU/912</v>
      </c>
      <c r="C10" s="4" t="s">
        <v>244</v>
      </c>
      <c r="D10" s="6">
        <v>44755</v>
      </c>
      <c r="E10" s="5" t="s">
        <v>424</v>
      </c>
      <c r="F10" s="5" t="s">
        <v>425</v>
      </c>
      <c r="G10" s="5" t="s">
        <v>415</v>
      </c>
      <c r="H10" s="4" t="s">
        <v>22</v>
      </c>
      <c r="I10" s="4" t="s">
        <v>22</v>
      </c>
      <c r="J10" s="4" t="s">
        <v>416</v>
      </c>
      <c r="K10" s="4" t="s">
        <v>22</v>
      </c>
      <c r="L10" s="4"/>
      <c r="M10" s="6">
        <v>44815</v>
      </c>
      <c r="N10" s="4" t="s">
        <v>24</v>
      </c>
      <c r="O10" s="5" t="s">
        <v>426</v>
      </c>
      <c r="P10" s="4" t="str">
        <f>HYPERLINK("https://docs.wto.org/imrd/directdoc.asp?DDFDocuments/t/G/TBTN22/EU912.DOCX", "https://docs.wto.org/imrd/directdoc.asp?DDFDocuments/t/G/TBTN22/EU912.DOCX")</f>
        <v>https://docs.wto.org/imrd/directdoc.asp?DDFDocuments/t/G/TBTN22/EU912.DOCX</v>
      </c>
      <c r="Q10" s="4" t="str">
        <f>HYPERLINK("https://docs.wto.org/imrd/directdoc.asp?DDFDocuments/u/G/TBTN22/EU912.DOCX", "https://docs.wto.org/imrd/directdoc.asp?DDFDocuments/u/G/TBTN22/EU912.DOCX")</f>
        <v>https://docs.wto.org/imrd/directdoc.asp?DDFDocuments/u/G/TBTN22/EU912.DOCX</v>
      </c>
      <c r="R10" s="4" t="str">
        <f>HYPERLINK("https://docs.wto.org/imrd/directdoc.asp?DDFDocuments/v/G/TBTN22/EU912.DOCX", "https://docs.wto.org/imrd/directdoc.asp?DDFDocuments/v/G/TBTN22/EU912.DOCX")</f>
        <v>https://docs.wto.org/imrd/directdoc.asp?DDFDocuments/v/G/TBTN22/EU912.DOCX</v>
      </c>
    </row>
    <row r="11" spans="1:18" ht="57.6">
      <c r="A11" s="11" t="s">
        <v>753</v>
      </c>
      <c r="B11" s="4" t="str">
        <f>HYPERLINK("https://epingalert.org/en/Search?viewData= G/TBT/N/CHL/611"," G/TBT/N/CHL/611")</f>
        <v xml:space="preserve"> G/TBT/N/CHL/611</v>
      </c>
      <c r="C11" s="4" t="s">
        <v>141</v>
      </c>
      <c r="D11" s="6">
        <v>44764</v>
      </c>
      <c r="E11" s="5" t="s">
        <v>171</v>
      </c>
      <c r="F11" s="5" t="s">
        <v>172</v>
      </c>
      <c r="G11" s="5" t="s">
        <v>173</v>
      </c>
      <c r="H11" s="4" t="s">
        <v>22</v>
      </c>
      <c r="I11" s="4" t="s">
        <v>22</v>
      </c>
      <c r="J11" s="4" t="s">
        <v>125</v>
      </c>
      <c r="K11" s="4" t="s">
        <v>22</v>
      </c>
      <c r="L11" s="4"/>
      <c r="M11" s="6">
        <v>44824</v>
      </c>
      <c r="N11" s="4" t="s">
        <v>24</v>
      </c>
      <c r="O11" s="5" t="s">
        <v>174</v>
      </c>
      <c r="P11" s="4" t="str">
        <f>HYPERLINK("https://docs.wto.org/imrd/directdoc.asp?DDFDocuments/t/G/TBTN22/CHL611.DOCX", "https://docs.wto.org/imrd/directdoc.asp?DDFDocuments/t/G/TBTN22/CHL611.DOCX")</f>
        <v>https://docs.wto.org/imrd/directdoc.asp?DDFDocuments/t/G/TBTN22/CHL611.DOCX</v>
      </c>
      <c r="Q11" s="4"/>
      <c r="R11" s="4" t="str">
        <f>HYPERLINK("https://docs.wto.org/imrd/directdoc.asp?DDFDocuments/v/G/TBTN22/CHL611.DOCX", "https://docs.wto.org/imrd/directdoc.asp?DDFDocuments/v/G/TBTN22/CHL611.DOCX")</f>
        <v>https://docs.wto.org/imrd/directdoc.asp?DDFDocuments/v/G/TBTN22/CHL611.DOCX</v>
      </c>
    </row>
    <row r="12" spans="1:18" ht="172.8">
      <c r="A12" s="10" t="s">
        <v>811</v>
      </c>
      <c r="B12" s="4" t="str">
        <f>HYPERLINK("https://epingalert.org/en/Search?viewData= G/TBT/N/EU/908"," G/TBT/N/EU/908")</f>
        <v xml:space="preserve"> G/TBT/N/EU/908</v>
      </c>
      <c r="C12" s="4" t="s">
        <v>244</v>
      </c>
      <c r="D12" s="6">
        <v>44748</v>
      </c>
      <c r="E12" s="5" t="s">
        <v>563</v>
      </c>
      <c r="F12" s="5" t="s">
        <v>564</v>
      </c>
      <c r="G12" s="5" t="s">
        <v>565</v>
      </c>
      <c r="H12" s="4" t="s">
        <v>22</v>
      </c>
      <c r="I12" s="4" t="s">
        <v>22</v>
      </c>
      <c r="J12" s="4" t="s">
        <v>566</v>
      </c>
      <c r="K12" s="4" t="s">
        <v>22</v>
      </c>
      <c r="L12" s="4"/>
      <c r="M12" s="6">
        <v>44808</v>
      </c>
      <c r="N12" s="4" t="s">
        <v>24</v>
      </c>
      <c r="O12" s="5" t="s">
        <v>567</v>
      </c>
      <c r="P12" s="4" t="str">
        <f>HYPERLINK("https://docs.wto.org/imrd/directdoc.asp?DDFDocuments/t/G/TBTN22/EU908.DOCX", "https://docs.wto.org/imrd/directdoc.asp?DDFDocuments/t/G/TBTN22/EU908.DOCX")</f>
        <v>https://docs.wto.org/imrd/directdoc.asp?DDFDocuments/t/G/TBTN22/EU908.DOCX</v>
      </c>
      <c r="Q12" s="4" t="str">
        <f>HYPERLINK("https://docs.wto.org/imrd/directdoc.asp?DDFDocuments/u/G/TBTN22/EU908.DOCX", "https://docs.wto.org/imrd/directdoc.asp?DDFDocuments/u/G/TBTN22/EU908.DOCX")</f>
        <v>https://docs.wto.org/imrd/directdoc.asp?DDFDocuments/u/G/TBTN22/EU908.DOCX</v>
      </c>
      <c r="R12" s="4" t="str">
        <f>HYPERLINK("https://docs.wto.org/imrd/directdoc.asp?DDFDocuments/v/G/TBTN22/EU908.DOCX", "https://docs.wto.org/imrd/directdoc.asp?DDFDocuments/v/G/TBTN22/EU908.DOCX")</f>
        <v>https://docs.wto.org/imrd/directdoc.asp?DDFDocuments/v/G/TBTN22/EU908.DOCX</v>
      </c>
    </row>
    <row r="13" spans="1:18" ht="43.2">
      <c r="A13" s="10" t="s">
        <v>838</v>
      </c>
      <c r="B13" s="4" t="str">
        <f>HYPERLINK("https://epingalert.org/en/Search?viewData= G/TBT/N/TPKM/496"," G/TBT/N/TPKM/496")</f>
        <v xml:space="preserve"> G/TBT/N/TPKM/496</v>
      </c>
      <c r="C13" s="4" t="s">
        <v>231</v>
      </c>
      <c r="D13" s="6">
        <v>44742</v>
      </c>
      <c r="E13" s="5" t="s">
        <v>711</v>
      </c>
      <c r="F13" s="5" t="s">
        <v>712</v>
      </c>
      <c r="G13" s="5" t="s">
        <v>713</v>
      </c>
      <c r="H13" s="4" t="s">
        <v>714</v>
      </c>
      <c r="I13" s="4" t="s">
        <v>22</v>
      </c>
      <c r="J13" s="4" t="s">
        <v>125</v>
      </c>
      <c r="K13" s="4" t="s">
        <v>715</v>
      </c>
      <c r="L13" s="4"/>
      <c r="M13" s="6" t="s">
        <v>22</v>
      </c>
      <c r="N13" s="4" t="s">
        <v>24</v>
      </c>
      <c r="O13" s="5" t="s">
        <v>716</v>
      </c>
      <c r="P13" s="4" t="str">
        <f>HYPERLINK("https://docs.wto.org/imrd/directdoc.asp?DDFDocuments/t/G/TBTN22/TPKM496.DOCX", "https://docs.wto.org/imrd/directdoc.asp?DDFDocuments/t/G/TBTN22/TPKM496.DOCX")</f>
        <v>https://docs.wto.org/imrd/directdoc.asp?DDFDocuments/t/G/TBTN22/TPKM496.DOCX</v>
      </c>
      <c r="Q13" s="4" t="str">
        <f>HYPERLINK("https://docs.wto.org/imrd/directdoc.asp?DDFDocuments/u/G/TBTN22/TPKM496.DOCX", "https://docs.wto.org/imrd/directdoc.asp?DDFDocuments/u/G/TBTN22/TPKM496.DOCX")</f>
        <v>https://docs.wto.org/imrd/directdoc.asp?DDFDocuments/u/G/TBTN22/TPKM496.DOCX</v>
      </c>
      <c r="R13" s="4" t="str">
        <f>HYPERLINK("https://docs.wto.org/imrd/directdoc.asp?DDFDocuments/v/G/TBTN22/TPKM496.DOCX", "https://docs.wto.org/imrd/directdoc.asp?DDFDocuments/v/G/TBTN22/TPKM496.DOCX")</f>
        <v>https://docs.wto.org/imrd/directdoc.asp?DDFDocuments/v/G/TBTN22/TPKM496.DOCX</v>
      </c>
    </row>
    <row r="14" spans="1:18" ht="57.6">
      <c r="A14" s="9" t="s">
        <v>732</v>
      </c>
      <c r="B14" s="4" t="str">
        <f>HYPERLINK("https://epingalert.org/en/Search?viewData= G/TBT/N/MEX/515"," G/TBT/N/MEX/515")</f>
        <v xml:space="preserve"> G/TBT/N/MEX/515</v>
      </c>
      <c r="C14" s="4" t="s">
        <v>33</v>
      </c>
      <c r="D14" s="6">
        <v>44770</v>
      </c>
      <c r="E14" s="5" t="s">
        <v>34</v>
      </c>
      <c r="F14" s="5" t="s">
        <v>35</v>
      </c>
      <c r="G14" s="5" t="s">
        <v>36</v>
      </c>
      <c r="H14" s="4" t="s">
        <v>22</v>
      </c>
      <c r="I14" s="4" t="s">
        <v>37</v>
      </c>
      <c r="J14" s="4" t="s">
        <v>38</v>
      </c>
      <c r="K14" s="4" t="s">
        <v>22</v>
      </c>
      <c r="L14" s="4"/>
      <c r="M14" s="6">
        <v>44830</v>
      </c>
      <c r="N14" s="4" t="s">
        <v>24</v>
      </c>
      <c r="O14" s="5" t="s">
        <v>39</v>
      </c>
      <c r="P14" s="4"/>
      <c r="Q14" s="4"/>
      <c r="R14" s="4" t="str">
        <f>HYPERLINK("https://docs.wto.org/imrd/directdoc.asp?DDFDocuments/v/G/TBTN22/MEX515.DOCX", "https://docs.wto.org/imrd/directdoc.asp?DDFDocuments/v/G/TBTN22/MEX515.DOCX")</f>
        <v>https://docs.wto.org/imrd/directdoc.asp?DDFDocuments/v/G/TBTN22/MEX515.DOCX</v>
      </c>
    </row>
    <row r="15" spans="1:18" ht="43.2">
      <c r="A15" s="10" t="s">
        <v>829</v>
      </c>
      <c r="B15" s="4" t="str">
        <f>HYPERLINK("https://epingalert.org/en/Search?viewData= G/TBT/N/CHL/602"," G/TBT/N/CHL/602")</f>
        <v xml:space="preserve"> G/TBT/N/CHL/602</v>
      </c>
      <c r="C15" s="4" t="s">
        <v>141</v>
      </c>
      <c r="D15" s="6">
        <v>44743</v>
      </c>
      <c r="E15" s="5" t="s">
        <v>655</v>
      </c>
      <c r="F15" s="5" t="s">
        <v>656</v>
      </c>
      <c r="G15" s="5" t="s">
        <v>657</v>
      </c>
      <c r="H15" s="4" t="s">
        <v>22</v>
      </c>
      <c r="I15" s="4" t="s">
        <v>22</v>
      </c>
      <c r="J15" s="4" t="s">
        <v>125</v>
      </c>
      <c r="K15" s="4" t="s">
        <v>22</v>
      </c>
      <c r="L15" s="4"/>
      <c r="M15" s="6">
        <v>44803</v>
      </c>
      <c r="N15" s="4" t="s">
        <v>24</v>
      </c>
      <c r="O15" s="5" t="s">
        <v>658</v>
      </c>
      <c r="P15" s="4" t="str">
        <f>HYPERLINK("https://docs.wto.org/imrd/directdoc.asp?DDFDocuments/t/G/TBTN22/CHL602.DOCX", "https://docs.wto.org/imrd/directdoc.asp?DDFDocuments/t/G/TBTN22/CHL602.DOCX")</f>
        <v>https://docs.wto.org/imrd/directdoc.asp?DDFDocuments/t/G/TBTN22/CHL602.DOCX</v>
      </c>
      <c r="Q15" s="4" t="str">
        <f>HYPERLINK("https://docs.wto.org/imrd/directdoc.asp?DDFDocuments/u/G/TBTN22/CHL602.DOCX", "https://docs.wto.org/imrd/directdoc.asp?DDFDocuments/u/G/TBTN22/CHL602.DOCX")</f>
        <v>https://docs.wto.org/imrd/directdoc.asp?DDFDocuments/u/G/TBTN22/CHL602.DOCX</v>
      </c>
      <c r="R15" s="4" t="str">
        <f>HYPERLINK("https://docs.wto.org/imrd/directdoc.asp?DDFDocuments/v/G/TBTN22/CHL602.DOCX", "https://docs.wto.org/imrd/directdoc.asp?DDFDocuments/v/G/TBTN22/CHL602.DOCX")</f>
        <v>https://docs.wto.org/imrd/directdoc.asp?DDFDocuments/v/G/TBTN22/CHL602.DOCX</v>
      </c>
    </row>
    <row r="16" spans="1:18" ht="57.6">
      <c r="A16" s="10" t="s">
        <v>830</v>
      </c>
      <c r="B16" s="4" t="str">
        <f>HYPERLINK("https://epingalert.org/en/Search?viewData= G/TBT/N/CHL/603"," G/TBT/N/CHL/603")</f>
        <v xml:space="preserve"> G/TBT/N/CHL/603</v>
      </c>
      <c r="C16" s="4" t="s">
        <v>141</v>
      </c>
      <c r="D16" s="6">
        <v>44743</v>
      </c>
      <c r="E16" s="5" t="s">
        <v>659</v>
      </c>
      <c r="F16" s="5" t="s">
        <v>660</v>
      </c>
      <c r="G16" s="5" t="s">
        <v>661</v>
      </c>
      <c r="H16" s="4" t="s">
        <v>22</v>
      </c>
      <c r="I16" s="4" t="s">
        <v>22</v>
      </c>
      <c r="J16" s="4" t="s">
        <v>125</v>
      </c>
      <c r="K16" s="4" t="s">
        <v>22</v>
      </c>
      <c r="L16" s="4"/>
      <c r="M16" s="6">
        <v>44803</v>
      </c>
      <c r="N16" s="4" t="s">
        <v>24</v>
      </c>
      <c r="O16" s="5" t="s">
        <v>662</v>
      </c>
      <c r="P16" s="4" t="str">
        <f>HYPERLINK("https://docs.wto.org/imrd/directdoc.asp?DDFDocuments/t/G/TBTN22/CHL603.DOCX", "https://docs.wto.org/imrd/directdoc.asp?DDFDocuments/t/G/TBTN22/CHL603.DOCX")</f>
        <v>https://docs.wto.org/imrd/directdoc.asp?DDFDocuments/t/G/TBTN22/CHL603.DOCX</v>
      </c>
      <c r="Q16" s="4" t="str">
        <f>HYPERLINK("https://docs.wto.org/imrd/directdoc.asp?DDFDocuments/u/G/TBTN22/CHL603.DOCX", "https://docs.wto.org/imrd/directdoc.asp?DDFDocuments/u/G/TBTN22/CHL603.DOCX")</f>
        <v>https://docs.wto.org/imrd/directdoc.asp?DDFDocuments/u/G/TBTN22/CHL603.DOCX</v>
      </c>
      <c r="R16" s="4" t="str">
        <f>HYPERLINK("https://docs.wto.org/imrd/directdoc.asp?DDFDocuments/v/G/TBTN22/CHL603.DOCX", "https://docs.wto.org/imrd/directdoc.asp?DDFDocuments/v/G/TBTN22/CHL603.DOCX")</f>
        <v>https://docs.wto.org/imrd/directdoc.asp?DDFDocuments/v/G/TBTN22/CHL603.DOCX</v>
      </c>
    </row>
    <row r="17" spans="1:18" ht="316.8">
      <c r="A17" s="10" t="s">
        <v>776</v>
      </c>
      <c r="B17" s="4" t="str">
        <f>HYPERLINK("https://epingalert.org/en/Search?viewData= G/TBT/N/USA/1895"," G/TBT/N/USA/1895")</f>
        <v xml:space="preserve"> G/TBT/N/USA/1895</v>
      </c>
      <c r="C17" s="4" t="s">
        <v>56</v>
      </c>
      <c r="D17" s="6">
        <v>44757</v>
      </c>
      <c r="E17" s="5" t="s">
        <v>341</v>
      </c>
      <c r="F17" s="5" t="s">
        <v>342</v>
      </c>
      <c r="G17" s="5" t="s">
        <v>343</v>
      </c>
      <c r="H17" s="4" t="s">
        <v>22</v>
      </c>
      <c r="I17" s="4" t="s">
        <v>344</v>
      </c>
      <c r="J17" s="4" t="s">
        <v>345</v>
      </c>
      <c r="K17" s="4" t="s">
        <v>22</v>
      </c>
      <c r="L17" s="4"/>
      <c r="M17" s="6">
        <v>44816</v>
      </c>
      <c r="N17" s="4" t="s">
        <v>24</v>
      </c>
      <c r="O17" s="5" t="s">
        <v>346</v>
      </c>
      <c r="P17" s="4" t="str">
        <f>HYPERLINK("https://docs.wto.org/imrd/directdoc.asp?DDFDocuments/t/G/TBTN22/USA1895.DOCX", "https://docs.wto.org/imrd/directdoc.asp?DDFDocuments/t/G/TBTN22/USA1895.DOCX")</f>
        <v>https://docs.wto.org/imrd/directdoc.asp?DDFDocuments/t/G/TBTN22/USA1895.DOCX</v>
      </c>
      <c r="Q17" s="4" t="str">
        <f>HYPERLINK("https://docs.wto.org/imrd/directdoc.asp?DDFDocuments/u/G/TBTN22/USA1895.DOCX", "https://docs.wto.org/imrd/directdoc.asp?DDFDocuments/u/G/TBTN22/USA1895.DOCX")</f>
        <v>https://docs.wto.org/imrd/directdoc.asp?DDFDocuments/u/G/TBTN22/USA1895.DOCX</v>
      </c>
      <c r="R17" s="4" t="str">
        <f>HYPERLINK("https://docs.wto.org/imrd/directdoc.asp?DDFDocuments/v/G/TBTN22/USA1895.DOCX", "https://docs.wto.org/imrd/directdoc.asp?DDFDocuments/v/G/TBTN22/USA1895.DOCX")</f>
        <v>https://docs.wto.org/imrd/directdoc.asp?DDFDocuments/v/G/TBTN22/USA1895.DOCX</v>
      </c>
    </row>
    <row r="18" spans="1:18" ht="86.4">
      <c r="A18" s="11" t="s">
        <v>762</v>
      </c>
      <c r="B18" s="4" t="str">
        <f>HYPERLINK("https://epingalert.org/en/Search?viewData= G/TBT/N/ISR/1266"," G/TBT/N/ISR/1266")</f>
        <v xml:space="preserve"> G/TBT/N/ISR/1266</v>
      </c>
      <c r="C18" s="4" t="s">
        <v>119</v>
      </c>
      <c r="D18" s="6">
        <v>44762</v>
      </c>
      <c r="E18" s="5" t="s">
        <v>262</v>
      </c>
      <c r="F18" s="5" t="s">
        <v>263</v>
      </c>
      <c r="G18" s="5" t="s">
        <v>264</v>
      </c>
      <c r="H18" s="4" t="s">
        <v>22</v>
      </c>
      <c r="I18" s="4" t="s">
        <v>22</v>
      </c>
      <c r="J18" s="4" t="s">
        <v>125</v>
      </c>
      <c r="K18" s="4" t="s">
        <v>265</v>
      </c>
      <c r="L18" s="4"/>
      <c r="M18" s="6">
        <v>44822</v>
      </c>
      <c r="N18" s="4" t="s">
        <v>24</v>
      </c>
      <c r="O18" s="5" t="s">
        <v>266</v>
      </c>
      <c r="P18" s="4" t="str">
        <f>HYPERLINK("https://docs.wto.org/imrd/directdoc.asp?DDFDocuments/t/G/TBTN22/ISR1266.DOCX", "https://docs.wto.org/imrd/directdoc.asp?DDFDocuments/t/G/TBTN22/ISR1266.DOCX")</f>
        <v>https://docs.wto.org/imrd/directdoc.asp?DDFDocuments/t/G/TBTN22/ISR1266.DOCX</v>
      </c>
      <c r="Q18" s="4"/>
      <c r="R18" s="4" t="str">
        <f>HYPERLINK("https://docs.wto.org/imrd/directdoc.asp?DDFDocuments/v/G/TBTN22/ISR1266.DOCX", "https://docs.wto.org/imrd/directdoc.asp?DDFDocuments/v/G/TBTN22/ISR1266.DOCX")</f>
        <v>https://docs.wto.org/imrd/directdoc.asp?DDFDocuments/v/G/TBTN22/ISR1266.DOCX</v>
      </c>
    </row>
    <row r="19" spans="1:18" ht="57.6">
      <c r="A19" s="11" t="s">
        <v>801</v>
      </c>
      <c r="B19" s="4" t="str">
        <f>HYPERLINK("https://epingalert.org/en/Search?viewData= G/TBT/N/ISR/1265"," G/TBT/N/ISR/1265")</f>
        <v xml:space="preserve"> G/TBT/N/ISR/1265</v>
      </c>
      <c r="C19" s="4" t="s">
        <v>119</v>
      </c>
      <c r="D19" s="6">
        <v>44750</v>
      </c>
      <c r="E19" s="5" t="s">
        <v>503</v>
      </c>
      <c r="F19" s="5" t="s">
        <v>504</v>
      </c>
      <c r="G19" s="5" t="s">
        <v>505</v>
      </c>
      <c r="H19" s="4" t="s">
        <v>506</v>
      </c>
      <c r="I19" s="4" t="s">
        <v>507</v>
      </c>
      <c r="J19" s="4" t="s">
        <v>508</v>
      </c>
      <c r="K19" s="4" t="s">
        <v>22</v>
      </c>
      <c r="L19" s="4"/>
      <c r="M19" s="6">
        <v>44810</v>
      </c>
      <c r="N19" s="4" t="s">
        <v>24</v>
      </c>
      <c r="O19" s="5" t="s">
        <v>509</v>
      </c>
      <c r="P19" s="4" t="str">
        <f>HYPERLINK("https://docs.wto.org/imrd/directdoc.asp?DDFDocuments/t/G/TBTN22/ISR1265.DOCX", "https://docs.wto.org/imrd/directdoc.asp?DDFDocuments/t/G/TBTN22/ISR1265.DOCX")</f>
        <v>https://docs.wto.org/imrd/directdoc.asp?DDFDocuments/t/G/TBTN22/ISR1265.DOCX</v>
      </c>
      <c r="Q19" s="4" t="str">
        <f>HYPERLINK("https://docs.wto.org/imrd/directdoc.asp?DDFDocuments/u/G/TBTN22/ISR1265.DOCX", "https://docs.wto.org/imrd/directdoc.asp?DDFDocuments/u/G/TBTN22/ISR1265.DOCX")</f>
        <v>https://docs.wto.org/imrd/directdoc.asp?DDFDocuments/u/G/TBTN22/ISR1265.DOCX</v>
      </c>
      <c r="R19" s="4"/>
    </row>
    <row r="20" spans="1:18" ht="86.4">
      <c r="A20" s="10" t="s">
        <v>805</v>
      </c>
      <c r="B20" s="4" t="str">
        <f>HYPERLINK("https://epingalert.org/en/Search?viewData= G/TBT/N/GBR/50"," G/TBT/N/GBR/50")</f>
        <v xml:space="preserve"> G/TBT/N/GBR/50</v>
      </c>
      <c r="C20" s="4" t="s">
        <v>527</v>
      </c>
      <c r="D20" s="6">
        <v>44749</v>
      </c>
      <c r="E20" s="5" t="s">
        <v>528</v>
      </c>
      <c r="F20" s="5" t="s">
        <v>529</v>
      </c>
      <c r="G20" s="5" t="s">
        <v>530</v>
      </c>
      <c r="H20" s="4" t="s">
        <v>22</v>
      </c>
      <c r="I20" s="4" t="s">
        <v>22</v>
      </c>
      <c r="J20" s="4" t="s">
        <v>23</v>
      </c>
      <c r="K20" s="4" t="s">
        <v>22</v>
      </c>
      <c r="L20" s="4"/>
      <c r="M20" s="6">
        <v>44809</v>
      </c>
      <c r="N20" s="4" t="s">
        <v>24</v>
      </c>
      <c r="O20" s="5" t="s">
        <v>531</v>
      </c>
      <c r="P20" s="4" t="str">
        <f>HYPERLINK("https://docs.wto.org/imrd/directdoc.asp?DDFDocuments/t/G/TBTN22/GBR50.DOCX", "https://docs.wto.org/imrd/directdoc.asp?DDFDocuments/t/G/TBTN22/GBR50.DOCX")</f>
        <v>https://docs.wto.org/imrd/directdoc.asp?DDFDocuments/t/G/TBTN22/GBR50.DOCX</v>
      </c>
      <c r="Q20" s="4" t="str">
        <f>HYPERLINK("https://docs.wto.org/imrd/directdoc.asp?DDFDocuments/u/G/TBTN22/GBR50.DOCX", "https://docs.wto.org/imrd/directdoc.asp?DDFDocuments/u/G/TBTN22/GBR50.DOCX")</f>
        <v>https://docs.wto.org/imrd/directdoc.asp?DDFDocuments/u/G/TBTN22/GBR50.DOCX</v>
      </c>
      <c r="R20" s="4" t="str">
        <f>HYPERLINK("https://docs.wto.org/imrd/directdoc.asp?DDFDocuments/v/G/TBTN22/GBR50.DOCX", "https://docs.wto.org/imrd/directdoc.asp?DDFDocuments/v/G/TBTN22/GBR50.DOCX")</f>
        <v>https://docs.wto.org/imrd/directdoc.asp?DDFDocuments/v/G/TBTN22/GBR50.DOCX</v>
      </c>
    </row>
    <row r="21" spans="1:18" ht="158.4">
      <c r="A21" s="11" t="s">
        <v>758</v>
      </c>
      <c r="B21" s="4" t="str">
        <f>HYPERLINK("https://epingalert.org/en/Search?viewData= G/TBT/N/TPKM/498"," G/TBT/N/TPKM/498")</f>
        <v xml:space="preserve"> G/TBT/N/TPKM/498</v>
      </c>
      <c r="C21" s="4" t="s">
        <v>231</v>
      </c>
      <c r="D21" s="6">
        <v>44763</v>
      </c>
      <c r="E21" s="5" t="s">
        <v>232</v>
      </c>
      <c r="F21" s="5" t="s">
        <v>233</v>
      </c>
      <c r="G21" s="5" t="s">
        <v>234</v>
      </c>
      <c r="H21" s="4" t="s">
        <v>235</v>
      </c>
      <c r="I21" s="4" t="s">
        <v>22</v>
      </c>
      <c r="J21" s="4" t="s">
        <v>125</v>
      </c>
      <c r="K21" s="4" t="s">
        <v>22</v>
      </c>
      <c r="L21" s="4"/>
      <c r="M21" s="6">
        <v>44823</v>
      </c>
      <c r="N21" s="4" t="s">
        <v>24</v>
      </c>
      <c r="O21" s="5" t="s">
        <v>236</v>
      </c>
      <c r="P21" s="4" t="str">
        <f>HYPERLINK("https://docs.wto.org/imrd/directdoc.asp?DDFDocuments/t/G/TBTN22/TPKM498.DOCX", "https://docs.wto.org/imrd/directdoc.asp?DDFDocuments/t/G/TBTN22/TPKM498.DOCX")</f>
        <v>https://docs.wto.org/imrd/directdoc.asp?DDFDocuments/t/G/TBTN22/TPKM498.DOCX</v>
      </c>
      <c r="Q21" s="4"/>
      <c r="R21" s="4"/>
    </row>
    <row r="22" spans="1:18" ht="100.8">
      <c r="A22" s="9" t="s">
        <v>738</v>
      </c>
      <c r="B22" s="4" t="str">
        <f>HYPERLINK("https://epingalert.org/en/Search?viewData= G/TBT/N/USA/1904"," G/TBT/N/USA/1904")</f>
        <v xml:space="preserve"> G/TBT/N/USA/1904</v>
      </c>
      <c r="C22" s="4" t="s">
        <v>56</v>
      </c>
      <c r="D22" s="6">
        <v>44769</v>
      </c>
      <c r="E22" s="5" t="s">
        <v>68</v>
      </c>
      <c r="F22" s="5" t="s">
        <v>69</v>
      </c>
      <c r="G22" s="5" t="s">
        <v>70</v>
      </c>
      <c r="H22" s="4" t="s">
        <v>22</v>
      </c>
      <c r="I22" s="4" t="s">
        <v>71</v>
      </c>
      <c r="J22" s="4" t="s">
        <v>72</v>
      </c>
      <c r="K22" s="4" t="s">
        <v>22</v>
      </c>
      <c r="L22" s="4"/>
      <c r="M22" s="6">
        <v>44785</v>
      </c>
      <c r="N22" s="4" t="s">
        <v>24</v>
      </c>
      <c r="O22" s="5" t="s">
        <v>73</v>
      </c>
      <c r="P22" s="4" t="str">
        <f>HYPERLINK("https://docs.wto.org/imrd/directdoc.asp?DDFDocuments/t/G/TBTN22/USA1904.DOCX", "https://docs.wto.org/imrd/directdoc.asp?DDFDocuments/t/G/TBTN22/USA1904.DOCX")</f>
        <v>https://docs.wto.org/imrd/directdoc.asp?DDFDocuments/t/G/TBTN22/USA1904.DOCX</v>
      </c>
      <c r="Q22" s="4"/>
      <c r="R22" s="4"/>
    </row>
    <row r="23" spans="1:18" ht="72">
      <c r="A23" s="10" t="s">
        <v>817</v>
      </c>
      <c r="B23" s="4" t="str">
        <f>HYPERLINK("https://epingalert.org/en/Search?viewData= G/TBT/N/BRA/1409"," G/TBT/N/BRA/1409")</f>
        <v xml:space="preserve"> G/TBT/N/BRA/1409</v>
      </c>
      <c r="C23" s="4" t="s">
        <v>40</v>
      </c>
      <c r="D23" s="6">
        <v>44746</v>
      </c>
      <c r="E23" s="5" t="s">
        <v>598</v>
      </c>
      <c r="F23" s="5" t="s">
        <v>599</v>
      </c>
      <c r="G23" s="5" t="s">
        <v>600</v>
      </c>
      <c r="H23" s="4" t="s">
        <v>601</v>
      </c>
      <c r="I23" s="4" t="s">
        <v>602</v>
      </c>
      <c r="J23" s="4" t="s">
        <v>23</v>
      </c>
      <c r="K23" s="4" t="s">
        <v>22</v>
      </c>
      <c r="L23" s="4"/>
      <c r="M23" s="6">
        <v>44799</v>
      </c>
      <c r="N23" s="4" t="s">
        <v>24</v>
      </c>
      <c r="O23" s="4"/>
      <c r="P23" s="4" t="str">
        <f>HYPERLINK("https://docs.wto.org/imrd/directdoc.asp?DDFDocuments/t/G/TBTN22/BRA1409.DOCX", "https://docs.wto.org/imrd/directdoc.asp?DDFDocuments/t/G/TBTN22/BRA1409.DOCX")</f>
        <v>https://docs.wto.org/imrd/directdoc.asp?DDFDocuments/t/G/TBTN22/BRA1409.DOCX</v>
      </c>
      <c r="Q23" s="4" t="str">
        <f>HYPERLINK("https://docs.wto.org/imrd/directdoc.asp?DDFDocuments/u/G/TBTN22/BRA1409.DOCX", "https://docs.wto.org/imrd/directdoc.asp?DDFDocuments/u/G/TBTN22/BRA1409.DOCX")</f>
        <v>https://docs.wto.org/imrd/directdoc.asp?DDFDocuments/u/G/TBTN22/BRA1409.DOCX</v>
      </c>
      <c r="R23" s="4" t="str">
        <f>HYPERLINK("https://docs.wto.org/imrd/directdoc.asp?DDFDocuments/v/G/TBTN22/BRA1409.DOCX", "https://docs.wto.org/imrd/directdoc.asp?DDFDocuments/v/G/TBTN22/BRA1409.DOCX")</f>
        <v>https://docs.wto.org/imrd/directdoc.asp?DDFDocuments/v/G/TBTN22/BRA1409.DOCX</v>
      </c>
    </row>
    <row r="24" spans="1:18" ht="129.6">
      <c r="A24" s="10" t="s">
        <v>746</v>
      </c>
      <c r="B24" s="4" t="str">
        <f>HYPERLINK("https://epingalert.org/en/Search?viewData= G/TBT/N/NIC/173"," G/TBT/N/NIC/173")</f>
        <v xml:space="preserve"> G/TBT/N/NIC/173</v>
      </c>
      <c r="C24" s="4" t="s">
        <v>128</v>
      </c>
      <c r="D24" s="6">
        <v>44768</v>
      </c>
      <c r="E24" s="5" t="s">
        <v>129</v>
      </c>
      <c r="F24" s="5" t="s">
        <v>130</v>
      </c>
      <c r="G24" s="5" t="s">
        <v>131</v>
      </c>
      <c r="H24" s="4" t="s">
        <v>132</v>
      </c>
      <c r="I24" s="4" t="s">
        <v>30</v>
      </c>
      <c r="J24" s="4" t="s">
        <v>78</v>
      </c>
      <c r="K24" s="4" t="s">
        <v>22</v>
      </c>
      <c r="L24" s="4"/>
      <c r="M24" s="6">
        <v>44829</v>
      </c>
      <c r="N24" s="4" t="s">
        <v>24</v>
      </c>
      <c r="O24" s="5" t="s">
        <v>133</v>
      </c>
      <c r="P24" s="4"/>
      <c r="Q24" s="4"/>
      <c r="R24" s="4" t="str">
        <f>HYPERLINK("https://docs.wto.org/imrd/directdoc.asp?DDFDocuments/v/G/TBTN22/NIC173.DOCX", "https://docs.wto.org/imrd/directdoc.asp?DDFDocuments/v/G/TBTN22/NIC173.DOCX")</f>
        <v>https://docs.wto.org/imrd/directdoc.asp?DDFDocuments/v/G/TBTN22/NIC173.DOCX</v>
      </c>
    </row>
    <row r="25" spans="1:18" ht="129.6">
      <c r="A25" s="9" t="s">
        <v>739</v>
      </c>
      <c r="B25" s="4" t="str">
        <f>HYPERLINK("https://epingalert.org/en/Search?viewData= G/TBT/N/HND/99"," G/TBT/N/HND/99")</f>
        <v xml:space="preserve"> G/TBT/N/HND/99</v>
      </c>
      <c r="C25" s="4" t="s">
        <v>74</v>
      </c>
      <c r="D25" s="6">
        <v>44769</v>
      </c>
      <c r="E25" s="5" t="s">
        <v>75</v>
      </c>
      <c r="F25" s="5" t="s">
        <v>76</v>
      </c>
      <c r="G25" s="5" t="s">
        <v>77</v>
      </c>
      <c r="H25" s="4" t="s">
        <v>22</v>
      </c>
      <c r="I25" s="4" t="s">
        <v>22</v>
      </c>
      <c r="J25" s="4" t="s">
        <v>78</v>
      </c>
      <c r="K25" s="4" t="s">
        <v>22</v>
      </c>
      <c r="L25" s="4"/>
      <c r="M25" s="6">
        <v>44829</v>
      </c>
      <c r="N25" s="4" t="s">
        <v>24</v>
      </c>
      <c r="O25" s="5" t="s">
        <v>79</v>
      </c>
      <c r="P25" s="4"/>
      <c r="Q25" s="4"/>
      <c r="R25" s="4" t="str">
        <f>HYPERLINK("https://docs.wto.org/imrd/directdoc.asp?DDFDocuments/v/G/TBTN22/HND99.DOCX", "https://docs.wto.org/imrd/directdoc.asp?DDFDocuments/v/G/TBTN22/HND99.DOCX")</f>
        <v>https://docs.wto.org/imrd/directdoc.asp?DDFDocuments/v/G/TBTN22/HND99.DOCX</v>
      </c>
    </row>
    <row r="26" spans="1:18" ht="158.4">
      <c r="A26" s="9" t="s">
        <v>742</v>
      </c>
      <c r="B26" s="4" t="str">
        <f>HYPERLINK("https://epingalert.org/en/Search?viewData= G/TBT/N/MEX/514"," G/TBT/N/MEX/514")</f>
        <v xml:space="preserve"> G/TBT/N/MEX/514</v>
      </c>
      <c r="C26" s="4" t="s">
        <v>33</v>
      </c>
      <c r="D26" s="6">
        <v>44769</v>
      </c>
      <c r="E26" s="5" t="s">
        <v>97</v>
      </c>
      <c r="F26" s="5" t="s">
        <v>98</v>
      </c>
      <c r="G26" s="5" t="s">
        <v>99</v>
      </c>
      <c r="H26" s="4" t="s">
        <v>22</v>
      </c>
      <c r="I26" s="4" t="s">
        <v>22</v>
      </c>
      <c r="J26" s="4" t="s">
        <v>100</v>
      </c>
      <c r="K26" s="4" t="s">
        <v>22</v>
      </c>
      <c r="L26" s="4"/>
      <c r="M26" s="6">
        <v>44829</v>
      </c>
      <c r="N26" s="4" t="s">
        <v>24</v>
      </c>
      <c r="O26" s="5" t="s">
        <v>101</v>
      </c>
      <c r="P26" s="4"/>
      <c r="Q26" s="4"/>
      <c r="R26" s="4" t="str">
        <f>HYPERLINK("https://docs.wto.org/imrd/directdoc.asp?DDFDocuments/v/G/TBTN22/MEX514.DOCX", "https://docs.wto.org/imrd/directdoc.asp?DDFDocuments/v/G/TBTN22/MEX514.DOCX")</f>
        <v>https://docs.wto.org/imrd/directdoc.asp?DDFDocuments/v/G/TBTN22/MEX514.DOCX</v>
      </c>
    </row>
    <row r="27" spans="1:18" ht="43.2">
      <c r="A27" s="9" t="s">
        <v>736</v>
      </c>
      <c r="B27" s="4" t="str">
        <f>HYPERLINK("https://epingalert.org/en/Search?viewData= G/TBT/N/USA/1903"," G/TBT/N/USA/1903")</f>
        <v xml:space="preserve"> G/TBT/N/USA/1903</v>
      </c>
      <c r="C27" s="4" t="s">
        <v>56</v>
      </c>
      <c r="D27" s="6">
        <v>44769</v>
      </c>
      <c r="E27" s="5" t="s">
        <v>57</v>
      </c>
      <c r="F27" s="5" t="s">
        <v>58</v>
      </c>
      <c r="G27" s="5" t="s">
        <v>59</v>
      </c>
      <c r="H27" s="4" t="s">
        <v>22</v>
      </c>
      <c r="I27" s="4" t="s">
        <v>60</v>
      </c>
      <c r="J27" s="4" t="s">
        <v>61</v>
      </c>
      <c r="K27" s="4" t="s">
        <v>22</v>
      </c>
      <c r="L27" s="4"/>
      <c r="M27" s="6" t="s">
        <v>22</v>
      </c>
      <c r="N27" s="4" t="s">
        <v>24</v>
      </c>
      <c r="O27" s="5" t="s">
        <v>62</v>
      </c>
      <c r="P27" s="4" t="str">
        <f>HYPERLINK("https://docs.wto.org/imrd/directdoc.asp?DDFDocuments/t/G/TBTN22/USA1903.DOCX", "https://docs.wto.org/imrd/directdoc.asp?DDFDocuments/t/G/TBTN22/USA1903.DOCX")</f>
        <v>https://docs.wto.org/imrd/directdoc.asp?DDFDocuments/t/G/TBTN22/USA1903.DOCX</v>
      </c>
      <c r="Q27" s="4"/>
      <c r="R27" s="4"/>
    </row>
    <row r="28" spans="1:18" ht="72">
      <c r="A28" s="11" t="s">
        <v>760</v>
      </c>
      <c r="B28" s="4" t="str">
        <f>HYPERLINK("https://epingalert.org/en/Search?viewData= G/TBT/N/EU/915"," G/TBT/N/EU/915")</f>
        <v xml:space="preserve"> G/TBT/N/EU/915</v>
      </c>
      <c r="C28" s="4" t="s">
        <v>244</v>
      </c>
      <c r="D28" s="6">
        <v>44763</v>
      </c>
      <c r="E28" s="5" t="s">
        <v>245</v>
      </c>
      <c r="F28" s="5" t="s">
        <v>246</v>
      </c>
      <c r="G28" s="5" t="s">
        <v>247</v>
      </c>
      <c r="H28" s="4" t="s">
        <v>22</v>
      </c>
      <c r="I28" s="4" t="s">
        <v>22</v>
      </c>
      <c r="J28" s="4" t="s">
        <v>248</v>
      </c>
      <c r="K28" s="4" t="s">
        <v>22</v>
      </c>
      <c r="L28" s="4"/>
      <c r="M28" s="6">
        <v>44823</v>
      </c>
      <c r="N28" s="4" t="s">
        <v>24</v>
      </c>
      <c r="O28" s="5" t="s">
        <v>249</v>
      </c>
      <c r="P28" s="4" t="str">
        <f>HYPERLINK("https://docs.wto.org/imrd/directdoc.asp?DDFDocuments/t/G/TBTN22/EU915.DOCX", "https://docs.wto.org/imrd/directdoc.asp?DDFDocuments/t/G/TBTN22/EU915.DOCX")</f>
        <v>https://docs.wto.org/imrd/directdoc.asp?DDFDocuments/t/G/TBTN22/EU915.DOCX</v>
      </c>
      <c r="Q28" s="4"/>
      <c r="R28" s="4"/>
    </row>
    <row r="29" spans="1:18" ht="72">
      <c r="A29" s="11" t="s">
        <v>803</v>
      </c>
      <c r="B29" s="4" t="str">
        <f>HYPERLINK("https://epingalert.org/en/Search?viewData= G/TBT/N/CRI/197"," G/TBT/N/CRI/197")</f>
        <v xml:space="preserve"> G/TBT/N/CRI/197</v>
      </c>
      <c r="C29" s="4" t="s">
        <v>26</v>
      </c>
      <c r="D29" s="6">
        <v>44750</v>
      </c>
      <c r="E29" s="5" t="s">
        <v>515</v>
      </c>
      <c r="F29" s="5" t="s">
        <v>516</v>
      </c>
      <c r="G29" s="5" t="s">
        <v>517</v>
      </c>
      <c r="H29" s="4" t="s">
        <v>22</v>
      </c>
      <c r="I29" s="4" t="s">
        <v>518</v>
      </c>
      <c r="J29" s="4" t="s">
        <v>125</v>
      </c>
      <c r="K29" s="4" t="s">
        <v>152</v>
      </c>
      <c r="L29" s="4"/>
      <c r="M29" s="6" t="s">
        <v>22</v>
      </c>
      <c r="N29" s="4" t="s">
        <v>24</v>
      </c>
      <c r="O29" s="5" t="s">
        <v>519</v>
      </c>
      <c r="P29" s="4" t="str">
        <f>HYPERLINK("https://docs.wto.org/imrd/directdoc.asp?DDFDocuments/t/G/TBTN22/CRI197.DOCX", "https://docs.wto.org/imrd/directdoc.asp?DDFDocuments/t/G/TBTN22/CRI197.DOCX")</f>
        <v>https://docs.wto.org/imrd/directdoc.asp?DDFDocuments/t/G/TBTN22/CRI197.DOCX</v>
      </c>
      <c r="Q29" s="4" t="str">
        <f>HYPERLINK("https://docs.wto.org/imrd/directdoc.asp?DDFDocuments/u/G/TBTN22/CRI197.DOCX", "https://docs.wto.org/imrd/directdoc.asp?DDFDocuments/u/G/TBTN22/CRI197.DOCX")</f>
        <v>https://docs.wto.org/imrd/directdoc.asp?DDFDocuments/u/G/TBTN22/CRI197.DOCX</v>
      </c>
      <c r="R29" s="4" t="str">
        <f>HYPERLINK("https://docs.wto.org/imrd/directdoc.asp?DDFDocuments/v/G/TBTN22/CRI197.DOCX", "https://docs.wto.org/imrd/directdoc.asp?DDFDocuments/v/G/TBTN22/CRI197.DOCX")</f>
        <v>https://docs.wto.org/imrd/directdoc.asp?DDFDocuments/v/G/TBTN22/CRI197.DOCX</v>
      </c>
    </row>
    <row r="30" spans="1:18" ht="187.2">
      <c r="A30" s="12" t="s">
        <v>793</v>
      </c>
      <c r="B30" s="4" t="str">
        <f>HYPERLINK("https://epingalert.org/en/Search?viewData= G/TBT/N/JPN/743"," G/TBT/N/JPN/743")</f>
        <v xml:space="preserve"> G/TBT/N/JPN/743</v>
      </c>
      <c r="C30" s="4" t="s">
        <v>51</v>
      </c>
      <c r="D30" s="6">
        <v>44754</v>
      </c>
      <c r="E30" s="5" t="s">
        <v>444</v>
      </c>
      <c r="F30" s="5" t="s">
        <v>445</v>
      </c>
      <c r="G30" s="5" t="s">
        <v>446</v>
      </c>
      <c r="H30" s="4" t="s">
        <v>21</v>
      </c>
      <c r="I30" s="4" t="s">
        <v>22</v>
      </c>
      <c r="J30" s="4" t="s">
        <v>23</v>
      </c>
      <c r="K30" s="4" t="s">
        <v>152</v>
      </c>
      <c r="L30" s="4"/>
      <c r="M30" s="6" t="s">
        <v>22</v>
      </c>
      <c r="N30" s="4" t="s">
        <v>24</v>
      </c>
      <c r="O30" s="5" t="s">
        <v>447</v>
      </c>
      <c r="P30" s="4" t="str">
        <f>HYPERLINK("https://docs.wto.org/imrd/directdoc.asp?DDFDocuments/t/G/TBTN22/JPN743.DOCX", "https://docs.wto.org/imrd/directdoc.asp?DDFDocuments/t/G/TBTN22/JPN743.DOCX")</f>
        <v>https://docs.wto.org/imrd/directdoc.asp?DDFDocuments/t/G/TBTN22/JPN743.DOCX</v>
      </c>
      <c r="Q30" s="4" t="str">
        <f>HYPERLINK("https://docs.wto.org/imrd/directdoc.asp?DDFDocuments/u/G/TBTN22/JPN743.DOCX", "https://docs.wto.org/imrd/directdoc.asp?DDFDocuments/u/G/TBTN22/JPN743.DOCX")</f>
        <v>https://docs.wto.org/imrd/directdoc.asp?DDFDocuments/u/G/TBTN22/JPN743.DOCX</v>
      </c>
      <c r="R30" s="4" t="str">
        <f>HYPERLINK("https://docs.wto.org/imrd/directdoc.asp?DDFDocuments/v/G/TBTN22/JPN743.DOCX", "https://docs.wto.org/imrd/directdoc.asp?DDFDocuments/v/G/TBTN22/JPN743.DOCX")</f>
        <v>https://docs.wto.org/imrd/directdoc.asp?DDFDocuments/v/G/TBTN22/JPN743.DOCX</v>
      </c>
    </row>
    <row r="31" spans="1:18" ht="72">
      <c r="A31" s="11" t="s">
        <v>796</v>
      </c>
      <c r="B31" s="4" t="str">
        <f>HYPERLINK("https://epingalert.org/en/Search?viewData= G/TBT/N/LKA/51"," G/TBT/N/LKA/51")</f>
        <v xml:space="preserve"> G/TBT/N/LKA/51</v>
      </c>
      <c r="C31" s="4" t="s">
        <v>460</v>
      </c>
      <c r="D31" s="6">
        <v>44753</v>
      </c>
      <c r="E31" s="5" t="s">
        <v>461</v>
      </c>
      <c r="F31" s="5" t="s">
        <v>462</v>
      </c>
      <c r="G31" s="5" t="s">
        <v>463</v>
      </c>
      <c r="H31" s="4" t="s">
        <v>464</v>
      </c>
      <c r="I31" s="4" t="s">
        <v>22</v>
      </c>
      <c r="J31" s="4" t="s">
        <v>125</v>
      </c>
      <c r="K31" s="4" t="s">
        <v>126</v>
      </c>
      <c r="L31" s="4"/>
      <c r="M31" s="6">
        <v>44810</v>
      </c>
      <c r="N31" s="4" t="s">
        <v>24</v>
      </c>
      <c r="O31" s="5" t="s">
        <v>465</v>
      </c>
      <c r="P31" s="4" t="str">
        <f>HYPERLINK("https://docs.wto.org/imrd/directdoc.asp?DDFDocuments/t/G/TBTN22/LKA51.DOCX", "https://docs.wto.org/imrd/directdoc.asp?DDFDocuments/t/G/TBTN22/LKA51.DOCX")</f>
        <v>https://docs.wto.org/imrd/directdoc.asp?DDFDocuments/t/G/TBTN22/LKA51.DOCX</v>
      </c>
      <c r="Q31" s="4" t="str">
        <f>HYPERLINK("https://docs.wto.org/imrd/directdoc.asp?DDFDocuments/u/G/TBTN22/LKA51.DOCX", "https://docs.wto.org/imrd/directdoc.asp?DDFDocuments/u/G/TBTN22/LKA51.DOCX")</f>
        <v>https://docs.wto.org/imrd/directdoc.asp?DDFDocuments/u/G/TBTN22/LKA51.DOCX</v>
      </c>
      <c r="R31" s="4" t="str">
        <f>HYPERLINK("https://docs.wto.org/imrd/directdoc.asp?DDFDocuments/v/G/TBTN22/LKA51.DOCX", "https://docs.wto.org/imrd/directdoc.asp?DDFDocuments/v/G/TBTN22/LKA51.DOCX")</f>
        <v>https://docs.wto.org/imrd/directdoc.asp?DDFDocuments/v/G/TBTN22/LKA51.DOCX</v>
      </c>
    </row>
    <row r="32" spans="1:18" ht="172.8">
      <c r="A32" s="11" t="s">
        <v>756</v>
      </c>
      <c r="B32" s="4" t="str">
        <f>HYPERLINK("https://epingalert.org/en/Search?viewData= G/TBT/N/UGA/1655"," G/TBT/N/UGA/1655")</f>
        <v xml:space="preserve"> G/TBT/N/UGA/1655</v>
      </c>
      <c r="C32" s="4" t="s">
        <v>212</v>
      </c>
      <c r="D32" s="6">
        <v>44763</v>
      </c>
      <c r="E32" s="5" t="s">
        <v>215</v>
      </c>
      <c r="F32" s="5" t="s">
        <v>216</v>
      </c>
      <c r="G32" s="5" t="s">
        <v>217</v>
      </c>
      <c r="H32" s="4" t="s">
        <v>218</v>
      </c>
      <c r="I32" s="4" t="s">
        <v>219</v>
      </c>
      <c r="J32" s="4" t="s">
        <v>220</v>
      </c>
      <c r="K32" s="4" t="s">
        <v>126</v>
      </c>
      <c r="L32" s="4"/>
      <c r="M32" s="6">
        <v>44823</v>
      </c>
      <c r="N32" s="4" t="s">
        <v>24</v>
      </c>
      <c r="O32" s="5" t="s">
        <v>221</v>
      </c>
      <c r="P32" s="4" t="str">
        <f>HYPERLINK("https://docs.wto.org/imrd/directdoc.asp?DDFDocuments/t/G/TBTN22/UGA1655.DOCX", "https://docs.wto.org/imrd/directdoc.asp?DDFDocuments/t/G/TBTN22/UGA1655.DOCX")</f>
        <v>https://docs.wto.org/imrd/directdoc.asp?DDFDocuments/t/G/TBTN22/UGA1655.DOCX</v>
      </c>
      <c r="Q32" s="4" t="str">
        <f>HYPERLINK("https://docs.wto.org/imrd/directdoc.asp?DDFDocuments/u/G/TBTN22/UGA1655.DOCX", "https://docs.wto.org/imrd/directdoc.asp?DDFDocuments/u/G/TBTN22/UGA1655.DOCX")</f>
        <v>https://docs.wto.org/imrd/directdoc.asp?DDFDocuments/u/G/TBTN22/UGA1655.DOCX</v>
      </c>
      <c r="R32" s="4" t="str">
        <f>HYPERLINK("https://docs.wto.org/imrd/directdoc.asp?DDFDocuments/v/G/TBTN22/UGA1655.DOCX", "https://docs.wto.org/imrd/directdoc.asp?DDFDocuments/v/G/TBTN22/UGA1655.DOCX")</f>
        <v>https://docs.wto.org/imrd/directdoc.asp?DDFDocuments/v/G/TBTN22/UGA1655.DOCX</v>
      </c>
    </row>
    <row r="33" spans="1:18" ht="57.6">
      <c r="A33" s="11" t="s">
        <v>763</v>
      </c>
      <c r="B33" s="4" t="str">
        <f>HYPERLINK("https://epingalert.org/en/Search?viewData= G/TBT/N/CHN/1688"," G/TBT/N/CHN/1688")</f>
        <v xml:space="preserve"> G/TBT/N/CHN/1688</v>
      </c>
      <c r="C33" s="4" t="s">
        <v>267</v>
      </c>
      <c r="D33" s="6">
        <v>44762</v>
      </c>
      <c r="E33" s="5" t="s">
        <v>268</v>
      </c>
      <c r="F33" s="5" t="s">
        <v>269</v>
      </c>
      <c r="G33" s="5" t="s">
        <v>270</v>
      </c>
      <c r="H33" s="4" t="s">
        <v>22</v>
      </c>
      <c r="I33" s="4" t="s">
        <v>271</v>
      </c>
      <c r="J33" s="4" t="s">
        <v>272</v>
      </c>
      <c r="K33" s="4" t="s">
        <v>126</v>
      </c>
      <c r="L33" s="4"/>
      <c r="M33" s="6">
        <v>44822</v>
      </c>
      <c r="N33" s="4" t="s">
        <v>24</v>
      </c>
      <c r="O33" s="5" t="s">
        <v>273</v>
      </c>
      <c r="P33" s="4" t="str">
        <f>HYPERLINK("https://docs.wto.org/imrd/directdoc.asp?DDFDocuments/t/G/TBTN22/CHN1688.DOCX", "https://docs.wto.org/imrd/directdoc.asp?DDFDocuments/t/G/TBTN22/CHN1688.DOCX")</f>
        <v>https://docs.wto.org/imrd/directdoc.asp?DDFDocuments/t/G/TBTN22/CHN1688.DOCX</v>
      </c>
      <c r="Q33" s="4"/>
      <c r="R33" s="4" t="str">
        <f>HYPERLINK("https://docs.wto.org/imrd/directdoc.asp?DDFDocuments/v/G/TBTN22/CHN1688.DOCX", "https://docs.wto.org/imrd/directdoc.asp?DDFDocuments/v/G/TBTN22/CHN1688.DOCX")</f>
        <v>https://docs.wto.org/imrd/directdoc.asp?DDFDocuments/v/G/TBTN22/CHN1688.DOCX</v>
      </c>
    </row>
    <row r="34" spans="1:18" ht="57.6">
      <c r="A34" s="11" t="s">
        <v>795</v>
      </c>
      <c r="B34" s="4" t="str">
        <f>HYPERLINK("https://epingalert.org/en/Search?viewData= G/TBT/N/IND/232"," G/TBT/N/IND/232")</f>
        <v xml:space="preserve"> G/TBT/N/IND/232</v>
      </c>
      <c r="C34" s="4" t="s">
        <v>456</v>
      </c>
      <c r="D34" s="6">
        <v>44754</v>
      </c>
      <c r="E34" s="5" t="s">
        <v>457</v>
      </c>
      <c r="F34" s="5" t="s">
        <v>458</v>
      </c>
      <c r="G34" s="5" t="s">
        <v>459</v>
      </c>
      <c r="H34" s="4" t="s">
        <v>22</v>
      </c>
      <c r="I34" s="4" t="s">
        <v>22</v>
      </c>
      <c r="J34" s="4" t="s">
        <v>125</v>
      </c>
      <c r="K34" s="4" t="s">
        <v>126</v>
      </c>
      <c r="L34" s="4"/>
      <c r="M34" s="6">
        <v>44814</v>
      </c>
      <c r="N34" s="4" t="s">
        <v>24</v>
      </c>
      <c r="O34" s="4"/>
      <c r="P34" s="4" t="str">
        <f>HYPERLINK("https://docs.wto.org/imrd/directdoc.asp?DDFDocuments/t/G/TBTN22/IND232.DOCX", "https://docs.wto.org/imrd/directdoc.asp?DDFDocuments/t/G/TBTN22/IND232.DOCX")</f>
        <v>https://docs.wto.org/imrd/directdoc.asp?DDFDocuments/t/G/TBTN22/IND232.DOCX</v>
      </c>
      <c r="Q34" s="4" t="str">
        <f>HYPERLINK("https://docs.wto.org/imrd/directdoc.asp?DDFDocuments/u/G/TBTN22/IND232.DOCX", "https://docs.wto.org/imrd/directdoc.asp?DDFDocuments/u/G/TBTN22/IND232.DOCX")</f>
        <v>https://docs.wto.org/imrd/directdoc.asp?DDFDocuments/u/G/TBTN22/IND232.DOCX</v>
      </c>
      <c r="R34" s="4" t="str">
        <f>HYPERLINK("https://docs.wto.org/imrd/directdoc.asp?DDFDocuments/v/G/TBTN22/IND232.DOCX", "https://docs.wto.org/imrd/directdoc.asp?DDFDocuments/v/G/TBTN22/IND232.DOCX")</f>
        <v>https://docs.wto.org/imrd/directdoc.asp?DDFDocuments/v/G/TBTN22/IND232.DOCX</v>
      </c>
    </row>
    <row r="35" spans="1:18" ht="28.8">
      <c r="A35" s="11" t="s">
        <v>795</v>
      </c>
      <c r="B35" s="4" t="str">
        <f>HYPERLINK("https://epingalert.org/en/Search?viewData= G/TBT/N/KOR/1084"," G/TBT/N/KOR/1084")</f>
        <v xml:space="preserve"> G/TBT/N/KOR/1084</v>
      </c>
      <c r="C35" s="4" t="s">
        <v>17</v>
      </c>
      <c r="D35" s="6">
        <v>44753</v>
      </c>
      <c r="E35" s="5" t="s">
        <v>466</v>
      </c>
      <c r="F35" s="5" t="s">
        <v>467</v>
      </c>
      <c r="G35" s="5" t="s">
        <v>468</v>
      </c>
      <c r="H35" s="4" t="s">
        <v>22</v>
      </c>
      <c r="I35" s="4" t="s">
        <v>22</v>
      </c>
      <c r="J35" s="4" t="s">
        <v>100</v>
      </c>
      <c r="K35" s="4" t="s">
        <v>126</v>
      </c>
      <c r="L35" s="4"/>
      <c r="M35" s="6">
        <v>44813</v>
      </c>
      <c r="N35" s="4" t="s">
        <v>24</v>
      </c>
      <c r="O35" s="5" t="s">
        <v>469</v>
      </c>
      <c r="P35" s="4" t="str">
        <f>HYPERLINK("https://docs.wto.org/imrd/directdoc.asp?DDFDocuments/t/G/TBTN22/KOR1084.DOCX", "https://docs.wto.org/imrd/directdoc.asp?DDFDocuments/t/G/TBTN22/KOR1084.DOCX")</f>
        <v>https://docs.wto.org/imrd/directdoc.asp?DDFDocuments/t/G/TBTN22/KOR1084.DOCX</v>
      </c>
      <c r="Q35" s="4" t="str">
        <f>HYPERLINK("https://docs.wto.org/imrd/directdoc.asp?DDFDocuments/u/G/TBTN22/KOR1084.DOCX", "https://docs.wto.org/imrd/directdoc.asp?DDFDocuments/u/G/TBTN22/KOR1084.DOCX")</f>
        <v>https://docs.wto.org/imrd/directdoc.asp?DDFDocuments/u/G/TBTN22/KOR1084.DOCX</v>
      </c>
      <c r="R35" s="4" t="str">
        <f>HYPERLINK("https://docs.wto.org/imrd/directdoc.asp?DDFDocuments/v/G/TBTN22/KOR1084.DOCX", "https://docs.wto.org/imrd/directdoc.asp?DDFDocuments/v/G/TBTN22/KOR1084.DOCX")</f>
        <v>https://docs.wto.org/imrd/directdoc.asp?DDFDocuments/v/G/TBTN22/KOR1084.DOCX</v>
      </c>
    </row>
    <row r="36" spans="1:18" ht="43.2">
      <c r="A36" s="10" t="s">
        <v>795</v>
      </c>
      <c r="B36" s="4" t="str">
        <f>HYPERLINK("https://epingalert.org/en/Search?viewData= G/TBT/N/EU/907"," G/TBT/N/EU/907")</f>
        <v xml:space="preserve"> G/TBT/N/EU/907</v>
      </c>
      <c r="C36" s="4" t="s">
        <v>244</v>
      </c>
      <c r="D36" s="6">
        <v>44748</v>
      </c>
      <c r="E36" s="5" t="s">
        <v>551</v>
      </c>
      <c r="F36" s="5" t="s">
        <v>552</v>
      </c>
      <c r="G36" s="5" t="s">
        <v>553</v>
      </c>
      <c r="H36" s="4" t="s">
        <v>22</v>
      </c>
      <c r="I36" s="4" t="s">
        <v>22</v>
      </c>
      <c r="J36" s="4" t="s">
        <v>125</v>
      </c>
      <c r="K36" s="4" t="s">
        <v>126</v>
      </c>
      <c r="L36" s="4"/>
      <c r="M36" s="6">
        <v>44808</v>
      </c>
      <c r="N36" s="4" t="s">
        <v>24</v>
      </c>
      <c r="O36" s="5" t="s">
        <v>554</v>
      </c>
      <c r="P36" s="4" t="str">
        <f>HYPERLINK("https://docs.wto.org/imrd/directdoc.asp?DDFDocuments/t/G/TBTN22/907.DOCX", "https://docs.wto.org/imrd/directdoc.asp?DDFDocuments/t/G/TBTN22/907.DOCX")</f>
        <v>https://docs.wto.org/imrd/directdoc.asp?DDFDocuments/t/G/TBTN22/907.DOCX</v>
      </c>
      <c r="Q36" s="4" t="str">
        <f>HYPERLINK("https://docs.wto.org/imrd/directdoc.asp?DDFDocuments/u/G/TBTN22/907.DOCX", "https://docs.wto.org/imrd/directdoc.asp?DDFDocuments/u/G/TBTN22/907.DOCX")</f>
        <v>https://docs.wto.org/imrd/directdoc.asp?DDFDocuments/u/G/TBTN22/907.DOCX</v>
      </c>
      <c r="R36" s="4" t="str">
        <f>HYPERLINK("https://docs.wto.org/imrd/directdoc.asp?DDFDocuments/v/G/TBTN22/907.DOCX", "https://docs.wto.org/imrd/directdoc.asp?DDFDocuments/v/G/TBTN22/907.DOCX")</f>
        <v>https://docs.wto.org/imrd/directdoc.asp?DDFDocuments/v/G/TBTN22/907.DOCX</v>
      </c>
    </row>
    <row r="37" spans="1:18" ht="86.4">
      <c r="A37" s="10" t="s">
        <v>795</v>
      </c>
      <c r="B37" s="4" t="str">
        <f>HYPERLINK("https://epingalert.org/en/Search?viewData= G/TBT/N/KOR/1083"," G/TBT/N/KOR/1083")</f>
        <v xml:space="preserve"> G/TBT/N/KOR/1083</v>
      </c>
      <c r="C37" s="4" t="s">
        <v>17</v>
      </c>
      <c r="D37" s="6">
        <v>44748</v>
      </c>
      <c r="E37" s="5" t="s">
        <v>572</v>
      </c>
      <c r="F37" s="5" t="s">
        <v>573</v>
      </c>
      <c r="G37" s="5" t="s">
        <v>553</v>
      </c>
      <c r="H37" s="4" t="s">
        <v>22</v>
      </c>
      <c r="I37" s="4" t="s">
        <v>22</v>
      </c>
      <c r="J37" s="4" t="s">
        <v>100</v>
      </c>
      <c r="K37" s="4" t="s">
        <v>107</v>
      </c>
      <c r="L37" s="4"/>
      <c r="M37" s="6">
        <v>44802</v>
      </c>
      <c r="N37" s="4" t="s">
        <v>24</v>
      </c>
      <c r="O37" s="5" t="s">
        <v>574</v>
      </c>
      <c r="P37" s="4" t="str">
        <f>HYPERLINK("https://docs.wto.org/imrd/directdoc.asp?DDFDocuments/t/G/TBTN22/KOR1083.DOCX", "https://docs.wto.org/imrd/directdoc.asp?DDFDocuments/t/G/TBTN22/KOR1083.DOCX")</f>
        <v>https://docs.wto.org/imrd/directdoc.asp?DDFDocuments/t/G/TBTN22/KOR1083.DOCX</v>
      </c>
      <c r="Q37" s="4" t="str">
        <f>HYPERLINK("https://docs.wto.org/imrd/directdoc.asp?DDFDocuments/u/G/TBTN22/KOR1083.DOCX", "https://docs.wto.org/imrd/directdoc.asp?DDFDocuments/u/G/TBTN22/KOR1083.DOCX")</f>
        <v>https://docs.wto.org/imrd/directdoc.asp?DDFDocuments/u/G/TBTN22/KOR1083.DOCX</v>
      </c>
      <c r="R37" s="4" t="str">
        <f>HYPERLINK("https://docs.wto.org/imrd/directdoc.asp?DDFDocuments/v/G/TBTN22/KOR1083.DOCX", "https://docs.wto.org/imrd/directdoc.asp?DDFDocuments/v/G/TBTN22/KOR1083.DOCX")</f>
        <v>https://docs.wto.org/imrd/directdoc.asp?DDFDocuments/v/G/TBTN22/KOR1083.DOCX</v>
      </c>
    </row>
    <row r="38" spans="1:18" ht="57.6">
      <c r="A38" s="10" t="s">
        <v>795</v>
      </c>
      <c r="B38" s="4" t="str">
        <f>HYPERLINK("https://epingalert.org/en/Search?viewData= G/TBT/N/EU/906"," G/TBT/N/EU/906")</f>
        <v xml:space="preserve"> G/TBT/N/EU/906</v>
      </c>
      <c r="C38" s="4" t="s">
        <v>244</v>
      </c>
      <c r="D38" s="6">
        <v>44748</v>
      </c>
      <c r="E38" s="5" t="s">
        <v>590</v>
      </c>
      <c r="F38" s="5" t="s">
        <v>591</v>
      </c>
      <c r="G38" s="5" t="s">
        <v>553</v>
      </c>
      <c r="H38" s="4" t="s">
        <v>22</v>
      </c>
      <c r="I38" s="4" t="s">
        <v>22</v>
      </c>
      <c r="J38" s="4" t="s">
        <v>125</v>
      </c>
      <c r="K38" s="4" t="s">
        <v>126</v>
      </c>
      <c r="L38" s="4"/>
      <c r="M38" s="6">
        <v>44808</v>
      </c>
      <c r="N38" s="4" t="s">
        <v>24</v>
      </c>
      <c r="O38" s="5" t="s">
        <v>592</v>
      </c>
      <c r="P38" s="4" t="str">
        <f>HYPERLINK("https://docs.wto.org/imrd/directdoc.asp?DDFDocuments/t/G/TBTN22/EU906.DOCX", "https://docs.wto.org/imrd/directdoc.asp?DDFDocuments/t/G/TBTN22/EU906.DOCX")</f>
        <v>https://docs.wto.org/imrd/directdoc.asp?DDFDocuments/t/G/TBTN22/EU906.DOCX</v>
      </c>
      <c r="Q38" s="4" t="str">
        <f>HYPERLINK("https://docs.wto.org/imrd/directdoc.asp?DDFDocuments/u/G/TBTN22/EU906.DOCX", "https://docs.wto.org/imrd/directdoc.asp?DDFDocuments/u/G/TBTN22/EU906.DOCX")</f>
        <v>https://docs.wto.org/imrd/directdoc.asp?DDFDocuments/u/G/TBTN22/EU906.DOCX</v>
      </c>
      <c r="R38" s="4" t="str">
        <f>HYPERLINK("https://docs.wto.org/imrd/directdoc.asp?DDFDocuments/v/G/TBTN22/EU906.DOCX", "https://docs.wto.org/imrd/directdoc.asp?DDFDocuments/v/G/TBTN22/EU906.DOCX")</f>
        <v>https://docs.wto.org/imrd/directdoc.asp?DDFDocuments/v/G/TBTN22/EU906.DOCX</v>
      </c>
    </row>
    <row r="39" spans="1:18" ht="28.8">
      <c r="A39" s="10" t="s">
        <v>795</v>
      </c>
      <c r="B39" s="4" t="str">
        <f>HYPERLINK("https://epingalert.org/en/Search?viewData= G/TBT/N/IND/230"," G/TBT/N/IND/230")</f>
        <v xml:space="preserve"> G/TBT/N/IND/230</v>
      </c>
      <c r="C39" s="4" t="s">
        <v>456</v>
      </c>
      <c r="D39" s="6">
        <v>44746</v>
      </c>
      <c r="E39" s="5" t="s">
        <v>613</v>
      </c>
      <c r="F39" s="5" t="s">
        <v>614</v>
      </c>
      <c r="G39" s="5" t="s">
        <v>459</v>
      </c>
      <c r="H39" s="4" t="s">
        <v>22</v>
      </c>
      <c r="I39" s="4" t="s">
        <v>22</v>
      </c>
      <c r="J39" s="4" t="s">
        <v>375</v>
      </c>
      <c r="K39" s="4" t="s">
        <v>126</v>
      </c>
      <c r="L39" s="4"/>
      <c r="M39" s="6">
        <v>44806</v>
      </c>
      <c r="N39" s="4" t="s">
        <v>24</v>
      </c>
      <c r="O39" s="4"/>
      <c r="P39" s="4" t="str">
        <f>HYPERLINK("https://docs.wto.org/imrd/directdoc.asp?DDFDocuments/t/G/TBTN22/IND230.DOCX", "https://docs.wto.org/imrd/directdoc.asp?DDFDocuments/t/G/TBTN22/IND230.DOCX")</f>
        <v>https://docs.wto.org/imrd/directdoc.asp?DDFDocuments/t/G/TBTN22/IND230.DOCX</v>
      </c>
      <c r="Q39" s="4" t="str">
        <f>HYPERLINK("https://docs.wto.org/imrd/directdoc.asp?DDFDocuments/u/G/TBTN22/IND230.DOCX", "https://docs.wto.org/imrd/directdoc.asp?DDFDocuments/u/G/TBTN22/IND230.DOCX")</f>
        <v>https://docs.wto.org/imrd/directdoc.asp?DDFDocuments/u/G/TBTN22/IND230.DOCX</v>
      </c>
      <c r="R39" s="4" t="str">
        <f>HYPERLINK("https://docs.wto.org/imrd/directdoc.asp?DDFDocuments/v/G/TBTN22/IND230.DOCX", "https://docs.wto.org/imrd/directdoc.asp?DDFDocuments/v/G/TBTN22/IND230.DOCX")</f>
        <v>https://docs.wto.org/imrd/directdoc.asp?DDFDocuments/v/G/TBTN22/IND230.DOCX</v>
      </c>
    </row>
    <row r="40" spans="1:18" ht="72">
      <c r="A40" s="10" t="s">
        <v>839</v>
      </c>
      <c r="B40" s="4" t="str">
        <f>HYPERLINK("https://epingalert.org/en/Search?viewData= G/TBT/N/VNM/233"," G/TBT/N/VNM/233")</f>
        <v xml:space="preserve"> G/TBT/N/VNM/233</v>
      </c>
      <c r="C40" s="4" t="s">
        <v>722</v>
      </c>
      <c r="D40" s="6">
        <v>44742</v>
      </c>
      <c r="E40" s="5" t="s">
        <v>723</v>
      </c>
      <c r="F40" s="5" t="s">
        <v>724</v>
      </c>
      <c r="G40" s="5" t="s">
        <v>725</v>
      </c>
      <c r="H40" s="4" t="s">
        <v>726</v>
      </c>
      <c r="I40" s="4" t="s">
        <v>22</v>
      </c>
      <c r="J40" s="4" t="s">
        <v>727</v>
      </c>
      <c r="K40" s="4" t="s">
        <v>22</v>
      </c>
      <c r="L40" s="4"/>
      <c r="M40" s="6">
        <v>44802</v>
      </c>
      <c r="N40" s="4" t="s">
        <v>24</v>
      </c>
      <c r="O40" s="5" t="s">
        <v>728</v>
      </c>
      <c r="P40" s="4" t="str">
        <f>HYPERLINK("https://docs.wto.org/imrd/directdoc.asp?DDFDocuments/t/G/TBTN22/VNM233.DOCX", "https://docs.wto.org/imrd/directdoc.asp?DDFDocuments/t/G/TBTN22/VNM233.DOCX")</f>
        <v>https://docs.wto.org/imrd/directdoc.asp?DDFDocuments/t/G/TBTN22/VNM233.DOCX</v>
      </c>
      <c r="Q40" s="4" t="str">
        <f>HYPERLINK("https://docs.wto.org/imrd/directdoc.asp?DDFDocuments/u/G/TBTN22/VNM233.DOCX", "https://docs.wto.org/imrd/directdoc.asp?DDFDocuments/u/G/TBTN22/VNM233.DOCX")</f>
        <v>https://docs.wto.org/imrd/directdoc.asp?DDFDocuments/u/G/TBTN22/VNM233.DOCX</v>
      </c>
      <c r="R40" s="4" t="str">
        <f>HYPERLINK("https://docs.wto.org/imrd/directdoc.asp?DDFDocuments/v/G/TBTN22/VNM233.DOCX", "https://docs.wto.org/imrd/directdoc.asp?DDFDocuments/v/G/TBTN22/VNM233.DOCX")</f>
        <v>https://docs.wto.org/imrd/directdoc.asp?DDFDocuments/v/G/TBTN22/VNM233.DOCX</v>
      </c>
    </row>
    <row r="41" spans="1:18" ht="100.8">
      <c r="A41" s="10" t="s">
        <v>792</v>
      </c>
      <c r="B41" s="4" t="str">
        <f>HYPERLINK("https://epingalert.org/en/Search?viewData= G/TBT/N/KOR/1085"," G/TBT/N/KOR/1085")</f>
        <v xml:space="preserve"> G/TBT/N/KOR/1085</v>
      </c>
      <c r="C41" s="4" t="s">
        <v>17</v>
      </c>
      <c r="D41" s="6">
        <v>44754</v>
      </c>
      <c r="E41" s="5" t="s">
        <v>439</v>
      </c>
      <c r="F41" s="5" t="s">
        <v>440</v>
      </c>
      <c r="G41" s="7" t="s">
        <v>791</v>
      </c>
      <c r="H41" s="4" t="s">
        <v>441</v>
      </c>
      <c r="I41" s="4" t="s">
        <v>22</v>
      </c>
      <c r="J41" s="4" t="s">
        <v>442</v>
      </c>
      <c r="K41" s="4" t="s">
        <v>22</v>
      </c>
      <c r="L41" s="4"/>
      <c r="M41" s="6">
        <v>44814</v>
      </c>
      <c r="N41" s="4" t="s">
        <v>24</v>
      </c>
      <c r="O41" s="5" t="s">
        <v>443</v>
      </c>
      <c r="P41" s="4" t="str">
        <f>HYPERLINK("https://docs.wto.org/imrd/directdoc.asp?DDFDocuments/t/G/TBTN22/KOR1085.DOCX", "https://docs.wto.org/imrd/directdoc.asp?DDFDocuments/t/G/TBTN22/KOR1085.DOCX")</f>
        <v>https://docs.wto.org/imrd/directdoc.asp?DDFDocuments/t/G/TBTN22/KOR1085.DOCX</v>
      </c>
      <c r="Q41" s="4" t="str">
        <f>HYPERLINK("https://docs.wto.org/imrd/directdoc.asp?DDFDocuments/u/G/TBTN22/KOR1085.DOCX", "https://docs.wto.org/imrd/directdoc.asp?DDFDocuments/u/G/TBTN22/KOR1085.DOCX")</f>
        <v>https://docs.wto.org/imrd/directdoc.asp?DDFDocuments/u/G/TBTN22/KOR1085.DOCX</v>
      </c>
      <c r="R41" s="4" t="str">
        <f>HYPERLINK("https://docs.wto.org/imrd/directdoc.asp?DDFDocuments/v/G/TBTN22/KOR1085.DOCX", "https://docs.wto.org/imrd/directdoc.asp?DDFDocuments/v/G/TBTN22/KOR1085.DOCX")</f>
        <v>https://docs.wto.org/imrd/directdoc.asp?DDFDocuments/v/G/TBTN22/KOR1085.DOCX</v>
      </c>
    </row>
    <row r="42" spans="1:18" ht="129.6">
      <c r="A42" s="10" t="s">
        <v>810</v>
      </c>
      <c r="B42" s="4" t="str">
        <f>HYPERLINK("https://epingalert.org/en/Search?viewData= G/TBT/N/ECU/514"," G/TBT/N/ECU/514")</f>
        <v xml:space="preserve"> G/TBT/N/ECU/514</v>
      </c>
      <c r="C42" s="4" t="s">
        <v>559</v>
      </c>
      <c r="D42" s="6">
        <v>44748</v>
      </c>
      <c r="E42" s="5" t="s">
        <v>560</v>
      </c>
      <c r="F42" s="5" t="s">
        <v>561</v>
      </c>
      <c r="G42" s="5" t="s">
        <v>561</v>
      </c>
      <c r="H42" s="4" t="s">
        <v>22</v>
      </c>
      <c r="I42" s="4" t="s">
        <v>22</v>
      </c>
      <c r="J42" s="4" t="s">
        <v>38</v>
      </c>
      <c r="K42" s="4" t="s">
        <v>152</v>
      </c>
      <c r="L42" s="4"/>
      <c r="M42" s="6">
        <v>44808</v>
      </c>
      <c r="N42" s="4" t="s">
        <v>24</v>
      </c>
      <c r="O42" s="5" t="s">
        <v>562</v>
      </c>
      <c r="P42" s="4" t="str">
        <f>HYPERLINK("https://docs.wto.org/imrd/directdoc.asp?DDFDocuments/t/G/TBTN22/ECU514.DOCX", "https://docs.wto.org/imrd/directdoc.asp?DDFDocuments/t/G/TBTN22/ECU514.DOCX")</f>
        <v>https://docs.wto.org/imrd/directdoc.asp?DDFDocuments/t/G/TBTN22/ECU514.DOCX</v>
      </c>
      <c r="Q42" s="4" t="str">
        <f>HYPERLINK("https://docs.wto.org/imrd/directdoc.asp?DDFDocuments/u/G/TBTN22/ECU514.DOCX", "https://docs.wto.org/imrd/directdoc.asp?DDFDocuments/u/G/TBTN22/ECU514.DOCX")</f>
        <v>https://docs.wto.org/imrd/directdoc.asp?DDFDocuments/u/G/TBTN22/ECU514.DOCX</v>
      </c>
      <c r="R42" s="4" t="str">
        <f>HYPERLINK("https://docs.wto.org/imrd/directdoc.asp?DDFDocuments/v/G/TBTN22/ECU514.DOCX", "https://docs.wto.org/imrd/directdoc.asp?DDFDocuments/v/G/TBTN22/ECU514.DOCX")</f>
        <v>https://docs.wto.org/imrd/directdoc.asp?DDFDocuments/v/G/TBTN22/ECU514.DOCX</v>
      </c>
    </row>
    <row r="43" spans="1:18" ht="28.8">
      <c r="A43" s="11" t="s">
        <v>754</v>
      </c>
      <c r="B43" s="4" t="str">
        <f>HYPERLINK("https://epingalert.org/en/Search?viewData= G/TBT/N/BDI/255, G/TBT/N/KEN/1276, G/TBT/N/RWA/685, G/TBT/N/TZA/809, G/TBT/N/UGA/1659"," G/TBT/N/BDI/255, G/TBT/N/KEN/1276, G/TBT/N/RWA/685, G/TBT/N/TZA/809, G/TBT/N/UGA/1659")</f>
        <v xml:space="preserve"> G/TBT/N/BDI/255, G/TBT/N/KEN/1276, G/TBT/N/RWA/685, G/TBT/N/TZA/809, G/TBT/N/UGA/1659</v>
      </c>
      <c r="C43" s="4" t="s">
        <v>175</v>
      </c>
      <c r="D43" s="6">
        <v>44763</v>
      </c>
      <c r="E43" s="5" t="s">
        <v>176</v>
      </c>
      <c r="F43" s="5" t="s">
        <v>177</v>
      </c>
      <c r="G43" s="5" t="s">
        <v>178</v>
      </c>
      <c r="H43" s="4" t="s">
        <v>179</v>
      </c>
      <c r="I43" s="4" t="s">
        <v>180</v>
      </c>
      <c r="J43" s="4" t="s">
        <v>181</v>
      </c>
      <c r="K43" s="4" t="s">
        <v>126</v>
      </c>
      <c r="L43" s="4"/>
      <c r="M43" s="6">
        <v>44823</v>
      </c>
      <c r="N43" s="4" t="s">
        <v>24</v>
      </c>
      <c r="O43" s="5" t="s">
        <v>182</v>
      </c>
      <c r="P43" s="4" t="str">
        <f>HYPERLINK("https://docs.wto.org/imrd/directdoc.asp?DDFDocuments/t/G/TBTN22/BDI255.DOCX", "https://docs.wto.org/imrd/directdoc.asp?DDFDocuments/t/G/TBTN22/BDI255.DOCX")</f>
        <v>https://docs.wto.org/imrd/directdoc.asp?DDFDocuments/t/G/TBTN22/BDI255.DOCX</v>
      </c>
      <c r="Q43" s="4"/>
      <c r="R43" s="4"/>
    </row>
    <row r="44" spans="1:18" ht="28.8">
      <c r="A44" s="11" t="s">
        <v>754</v>
      </c>
      <c r="B44" s="4" t="str">
        <f>HYPERLINK("https://epingalert.org/en/Search?viewData= G/TBT/N/BDI/255, G/TBT/N/KEN/1276, G/TBT/N/RWA/685, G/TBT/N/TZA/809, G/TBT/N/UGA/1659"," G/TBT/N/BDI/255, G/TBT/N/KEN/1276, G/TBT/N/RWA/685, G/TBT/N/TZA/809, G/TBT/N/UGA/1659")</f>
        <v xml:space="preserve"> G/TBT/N/BDI/255, G/TBT/N/KEN/1276, G/TBT/N/RWA/685, G/TBT/N/TZA/809, G/TBT/N/UGA/1659</v>
      </c>
      <c r="C44" s="4" t="s">
        <v>183</v>
      </c>
      <c r="D44" s="6">
        <v>44763</v>
      </c>
      <c r="E44" s="5" t="s">
        <v>176</v>
      </c>
      <c r="F44" s="5" t="s">
        <v>177</v>
      </c>
      <c r="G44" s="5" t="s">
        <v>178</v>
      </c>
      <c r="H44" s="4" t="s">
        <v>179</v>
      </c>
      <c r="I44" s="4" t="s">
        <v>180</v>
      </c>
      <c r="J44" s="4" t="s">
        <v>181</v>
      </c>
      <c r="K44" s="4" t="s">
        <v>126</v>
      </c>
      <c r="L44" s="4"/>
      <c r="M44" s="6">
        <v>44823</v>
      </c>
      <c r="N44" s="4" t="s">
        <v>24</v>
      </c>
      <c r="O44" s="5" t="s">
        <v>182</v>
      </c>
      <c r="P44" s="4" t="str">
        <f>HYPERLINK("https://docs.wto.org/imrd/directdoc.asp?DDFDocuments/t/G/TBTN22/BDI255.DOCX", "https://docs.wto.org/imrd/directdoc.asp?DDFDocuments/t/G/TBTN22/BDI255.DOCX")</f>
        <v>https://docs.wto.org/imrd/directdoc.asp?DDFDocuments/t/G/TBTN22/BDI255.DOCX</v>
      </c>
      <c r="Q44" s="4"/>
      <c r="R44" s="4"/>
    </row>
    <row r="45" spans="1:18" ht="158.4">
      <c r="A45" s="11" t="s">
        <v>754</v>
      </c>
      <c r="B45" s="4" t="str">
        <f>HYPERLINK("https://epingalert.org/en/Search?viewData= G/TBT/N/BDI/251, G/TBT/N/KEN/1272, G/TBT/N/RWA/681, G/TBT/N/TZA/805, G/TBT/N/UGA/1653"," G/TBT/N/BDI/251, G/TBT/N/KEN/1272, G/TBT/N/RWA/681, G/TBT/N/TZA/805, G/TBT/N/UGA/1653")</f>
        <v xml:space="preserve"> G/TBT/N/BDI/251, G/TBT/N/KEN/1272, G/TBT/N/RWA/681, G/TBT/N/TZA/805, G/TBT/N/UGA/1653</v>
      </c>
      <c r="C45" s="4" t="s">
        <v>175</v>
      </c>
      <c r="D45" s="6">
        <v>44763</v>
      </c>
      <c r="E45" s="5" t="s">
        <v>184</v>
      </c>
      <c r="F45" s="5" t="s">
        <v>185</v>
      </c>
      <c r="G45" s="5" t="s">
        <v>186</v>
      </c>
      <c r="H45" s="4" t="s">
        <v>187</v>
      </c>
      <c r="I45" s="4" t="s">
        <v>180</v>
      </c>
      <c r="J45" s="4" t="s">
        <v>188</v>
      </c>
      <c r="K45" s="4" t="s">
        <v>126</v>
      </c>
      <c r="L45" s="4"/>
      <c r="M45" s="6">
        <v>44823</v>
      </c>
      <c r="N45" s="4" t="s">
        <v>24</v>
      </c>
      <c r="O45" s="5" t="s">
        <v>189</v>
      </c>
      <c r="P45" s="4" t="str">
        <f>HYPERLINK("https://docs.wto.org/imrd/directdoc.asp?DDFDocuments/t/G/TBTN22/BDI251.DOCX", "https://docs.wto.org/imrd/directdoc.asp?DDFDocuments/t/G/TBTN22/BDI251.DOCX")</f>
        <v>https://docs.wto.org/imrd/directdoc.asp?DDFDocuments/t/G/TBTN22/BDI251.DOCX</v>
      </c>
      <c r="Q45" s="4"/>
      <c r="R45" s="4"/>
    </row>
    <row r="46" spans="1:18" ht="28.8">
      <c r="A46" s="11" t="s">
        <v>754</v>
      </c>
      <c r="B46" s="4" t="str">
        <f>HYPERLINK("https://epingalert.org/en/Search?viewData= G/TBT/N/BDI/253, G/TBT/N/KEN/1274, G/TBT/N/RWA/683, G/TBT/N/TZA/807, G/TBT/N/UGA/1657"," G/TBT/N/BDI/253, G/TBT/N/KEN/1274, G/TBT/N/RWA/683, G/TBT/N/TZA/807, G/TBT/N/UGA/1657")</f>
        <v xml:space="preserve"> G/TBT/N/BDI/253, G/TBT/N/KEN/1274, G/TBT/N/RWA/683, G/TBT/N/TZA/807, G/TBT/N/UGA/1657</v>
      </c>
      <c r="C46" s="4" t="s">
        <v>175</v>
      </c>
      <c r="D46" s="6">
        <v>44763</v>
      </c>
      <c r="E46" s="5" t="s">
        <v>196</v>
      </c>
      <c r="F46" s="5" t="s">
        <v>197</v>
      </c>
      <c r="G46" s="5" t="s">
        <v>198</v>
      </c>
      <c r="H46" s="4" t="s">
        <v>179</v>
      </c>
      <c r="I46" s="4" t="s">
        <v>180</v>
      </c>
      <c r="J46" s="4" t="s">
        <v>181</v>
      </c>
      <c r="K46" s="4" t="s">
        <v>126</v>
      </c>
      <c r="L46" s="4"/>
      <c r="M46" s="6">
        <v>44823</v>
      </c>
      <c r="N46" s="4" t="s">
        <v>24</v>
      </c>
      <c r="O46" s="5" t="s">
        <v>199</v>
      </c>
      <c r="P46" s="4" t="str">
        <f>HYPERLINK("https://docs.wto.org/imrd/directdoc.asp?DDFDocuments/t/G/TBTN22/BDI253.DOCX", "https://docs.wto.org/imrd/directdoc.asp?DDFDocuments/t/G/TBTN22/BDI253.DOCX")</f>
        <v>https://docs.wto.org/imrd/directdoc.asp?DDFDocuments/t/G/TBTN22/BDI253.DOCX</v>
      </c>
      <c r="Q46" s="4"/>
      <c r="R46" s="4"/>
    </row>
    <row r="47" spans="1:18" ht="28.8">
      <c r="A47" s="11" t="s">
        <v>754</v>
      </c>
      <c r="B47" s="4" t="str">
        <f>HYPERLINK("https://epingalert.org/en/Search?viewData= G/TBT/N/BDI/254, G/TBT/N/KEN/1275, G/TBT/N/RWA/684, G/TBT/N/TZA/808, G/TBT/N/UGA/1658"," G/TBT/N/BDI/254, G/TBT/N/KEN/1275, G/TBT/N/RWA/684, G/TBT/N/TZA/808, G/TBT/N/UGA/1658")</f>
        <v xml:space="preserve"> G/TBT/N/BDI/254, G/TBT/N/KEN/1275, G/TBT/N/RWA/684, G/TBT/N/TZA/808, G/TBT/N/UGA/1658</v>
      </c>
      <c r="C47" s="4" t="s">
        <v>200</v>
      </c>
      <c r="D47" s="6">
        <v>44763</v>
      </c>
      <c r="E47" s="5" t="s">
        <v>201</v>
      </c>
      <c r="F47" s="5" t="s">
        <v>202</v>
      </c>
      <c r="G47" s="5" t="s">
        <v>203</v>
      </c>
      <c r="H47" s="4" t="s">
        <v>204</v>
      </c>
      <c r="I47" s="4" t="s">
        <v>180</v>
      </c>
      <c r="J47" s="4" t="s">
        <v>205</v>
      </c>
      <c r="K47" s="4" t="s">
        <v>126</v>
      </c>
      <c r="L47" s="4"/>
      <c r="M47" s="6">
        <v>44823</v>
      </c>
      <c r="N47" s="4" t="s">
        <v>24</v>
      </c>
      <c r="O47" s="5" t="s">
        <v>206</v>
      </c>
      <c r="P47" s="4" t="str">
        <f>HYPERLINK("https://docs.wto.org/imrd/directdoc.asp?DDFDocuments/t/G/TBTN22/BDI254.DOCX", "https://docs.wto.org/imrd/directdoc.asp?DDFDocuments/t/G/TBTN22/BDI254.DOCX")</f>
        <v>https://docs.wto.org/imrd/directdoc.asp?DDFDocuments/t/G/TBTN22/BDI254.DOCX</v>
      </c>
      <c r="Q47" s="4"/>
      <c r="R47" s="4"/>
    </row>
    <row r="48" spans="1:18" ht="158.4">
      <c r="A48" s="11" t="s">
        <v>754</v>
      </c>
      <c r="B48" s="4" t="str">
        <f>HYPERLINK("https://epingalert.org/en/Search?viewData= G/TBT/N/BDI/252, G/TBT/N/KEN/1273, G/TBT/N/RWA/682, G/TBT/N/TZA/806, G/TBT/N/UGA/1656"," G/TBT/N/BDI/252, G/TBT/N/KEN/1273, G/TBT/N/RWA/682, G/TBT/N/TZA/806, G/TBT/N/UGA/1656")</f>
        <v xml:space="preserve"> G/TBT/N/BDI/252, G/TBT/N/KEN/1273, G/TBT/N/RWA/682, G/TBT/N/TZA/806, G/TBT/N/UGA/1656</v>
      </c>
      <c r="C48" s="4" t="s">
        <v>175</v>
      </c>
      <c r="D48" s="6">
        <v>44763</v>
      </c>
      <c r="E48" s="5" t="s">
        <v>207</v>
      </c>
      <c r="F48" s="5" t="s">
        <v>208</v>
      </c>
      <c r="G48" s="5" t="s">
        <v>209</v>
      </c>
      <c r="H48" s="4" t="s">
        <v>179</v>
      </c>
      <c r="I48" s="4" t="s">
        <v>180</v>
      </c>
      <c r="J48" s="4" t="s">
        <v>210</v>
      </c>
      <c r="K48" s="4" t="s">
        <v>126</v>
      </c>
      <c r="L48" s="4"/>
      <c r="M48" s="6">
        <v>44823</v>
      </c>
      <c r="N48" s="4" t="s">
        <v>24</v>
      </c>
      <c r="O48" s="5" t="s">
        <v>211</v>
      </c>
      <c r="P48" s="4" t="str">
        <f>HYPERLINK("https://docs.wto.org/imrd/directdoc.asp?DDFDocuments/t/G/TBTN22/BDI252.DOCX", "https://docs.wto.org/imrd/directdoc.asp?DDFDocuments/t/G/TBTN22/BDI252.DOCX")</f>
        <v>https://docs.wto.org/imrd/directdoc.asp?DDFDocuments/t/G/TBTN22/BDI252.DOCX</v>
      </c>
      <c r="Q48" s="4"/>
      <c r="R48" s="4"/>
    </row>
    <row r="49" spans="1:18" ht="28.8">
      <c r="A49" s="11" t="s">
        <v>754</v>
      </c>
      <c r="B49" s="4" t="str">
        <f>HYPERLINK("https://epingalert.org/en/Search?viewData= G/TBT/N/BDI/253, G/TBT/N/KEN/1274, G/TBT/N/RWA/683, G/TBT/N/TZA/807, G/TBT/N/UGA/1657"," G/TBT/N/BDI/253, G/TBT/N/KEN/1274, G/TBT/N/RWA/683, G/TBT/N/TZA/807, G/TBT/N/UGA/1657")</f>
        <v xml:space="preserve"> G/TBT/N/BDI/253, G/TBT/N/KEN/1274, G/TBT/N/RWA/683, G/TBT/N/TZA/807, G/TBT/N/UGA/1657</v>
      </c>
      <c r="C49" s="4" t="s">
        <v>212</v>
      </c>
      <c r="D49" s="6">
        <v>44763</v>
      </c>
      <c r="E49" s="5" t="s">
        <v>196</v>
      </c>
      <c r="F49" s="5" t="s">
        <v>197</v>
      </c>
      <c r="G49" s="5" t="s">
        <v>198</v>
      </c>
      <c r="H49" s="4" t="s">
        <v>179</v>
      </c>
      <c r="I49" s="4" t="s">
        <v>180</v>
      </c>
      <c r="J49" s="4" t="s">
        <v>213</v>
      </c>
      <c r="K49" s="4" t="s">
        <v>126</v>
      </c>
      <c r="L49" s="4"/>
      <c r="M49" s="6">
        <v>44823</v>
      </c>
      <c r="N49" s="4" t="s">
        <v>24</v>
      </c>
      <c r="O49" s="5" t="s">
        <v>199</v>
      </c>
      <c r="P49" s="4" t="str">
        <f>HYPERLINK("https://docs.wto.org/imrd/directdoc.asp?DDFDocuments/t/G/TBTN22/BDI253.DOCX", "https://docs.wto.org/imrd/directdoc.asp?DDFDocuments/t/G/TBTN22/BDI253.DOCX")</f>
        <v>https://docs.wto.org/imrd/directdoc.asp?DDFDocuments/t/G/TBTN22/BDI253.DOCX</v>
      </c>
      <c r="Q49" s="4"/>
      <c r="R49" s="4"/>
    </row>
    <row r="50" spans="1:18" ht="28.8">
      <c r="A50" s="11" t="s">
        <v>754</v>
      </c>
      <c r="B50" s="4" t="str">
        <f>HYPERLINK("https://epingalert.org/en/Search?viewData= G/TBT/N/BDI/254, G/TBT/N/KEN/1275, G/TBT/N/RWA/684, G/TBT/N/TZA/808, G/TBT/N/UGA/1658"," G/TBT/N/BDI/254, G/TBT/N/KEN/1275, G/TBT/N/RWA/684, G/TBT/N/TZA/808, G/TBT/N/UGA/1658")</f>
        <v xml:space="preserve"> G/TBT/N/BDI/254, G/TBT/N/KEN/1275, G/TBT/N/RWA/684, G/TBT/N/TZA/808, G/TBT/N/UGA/1658</v>
      </c>
      <c r="C50" s="4" t="s">
        <v>212</v>
      </c>
      <c r="D50" s="6">
        <v>44763</v>
      </c>
      <c r="E50" s="5" t="s">
        <v>201</v>
      </c>
      <c r="F50" s="5" t="s">
        <v>202</v>
      </c>
      <c r="G50" s="5" t="s">
        <v>203</v>
      </c>
      <c r="H50" s="4" t="s">
        <v>204</v>
      </c>
      <c r="I50" s="4" t="s">
        <v>180</v>
      </c>
      <c r="J50" s="4" t="s">
        <v>214</v>
      </c>
      <c r="K50" s="4" t="s">
        <v>126</v>
      </c>
      <c r="L50" s="4"/>
      <c r="M50" s="6">
        <v>44823</v>
      </c>
      <c r="N50" s="4" t="s">
        <v>24</v>
      </c>
      <c r="O50" s="5" t="s">
        <v>206</v>
      </c>
      <c r="P50" s="4" t="str">
        <f>HYPERLINK("https://docs.wto.org/imrd/directdoc.asp?DDFDocuments/t/G/TBTN22/BDI254.DOCX", "https://docs.wto.org/imrd/directdoc.asp?DDFDocuments/t/G/TBTN22/BDI254.DOCX")</f>
        <v>https://docs.wto.org/imrd/directdoc.asp?DDFDocuments/t/G/TBTN22/BDI254.DOCX</v>
      </c>
      <c r="Q50" s="4"/>
      <c r="R50" s="4"/>
    </row>
    <row r="51" spans="1:18" ht="158.4">
      <c r="A51" s="11" t="s">
        <v>754</v>
      </c>
      <c r="B51" s="4" t="str">
        <f>HYPERLINK("https://epingalert.org/en/Search?viewData= G/TBT/N/BDI/251, G/TBT/N/KEN/1272, G/TBT/N/RWA/681, G/TBT/N/TZA/805, G/TBT/N/UGA/1653"," G/TBT/N/BDI/251, G/TBT/N/KEN/1272, G/TBT/N/RWA/681, G/TBT/N/TZA/805, G/TBT/N/UGA/1653")</f>
        <v xml:space="preserve"> G/TBT/N/BDI/251, G/TBT/N/KEN/1272, G/TBT/N/RWA/681, G/TBT/N/TZA/805, G/TBT/N/UGA/1653</v>
      </c>
      <c r="C51" s="4" t="s">
        <v>212</v>
      </c>
      <c r="D51" s="6">
        <v>44763</v>
      </c>
      <c r="E51" s="5" t="s">
        <v>184</v>
      </c>
      <c r="F51" s="5" t="s">
        <v>185</v>
      </c>
      <c r="G51" s="5" t="s">
        <v>186</v>
      </c>
      <c r="H51" s="4" t="s">
        <v>187</v>
      </c>
      <c r="I51" s="4" t="s">
        <v>180</v>
      </c>
      <c r="J51" s="4" t="s">
        <v>230</v>
      </c>
      <c r="K51" s="4" t="s">
        <v>126</v>
      </c>
      <c r="L51" s="4"/>
      <c r="M51" s="6">
        <v>44823</v>
      </c>
      <c r="N51" s="4" t="s">
        <v>24</v>
      </c>
      <c r="O51" s="5" t="s">
        <v>189</v>
      </c>
      <c r="P51" s="4" t="str">
        <f>HYPERLINK("https://docs.wto.org/imrd/directdoc.asp?DDFDocuments/t/G/TBTN22/BDI251.DOCX", "https://docs.wto.org/imrd/directdoc.asp?DDFDocuments/t/G/TBTN22/BDI251.DOCX")</f>
        <v>https://docs.wto.org/imrd/directdoc.asp?DDFDocuments/t/G/TBTN22/BDI251.DOCX</v>
      </c>
      <c r="Q51" s="4"/>
      <c r="R51" s="4"/>
    </row>
    <row r="52" spans="1:18" ht="28.8">
      <c r="A52" s="11" t="s">
        <v>754</v>
      </c>
      <c r="B52" s="4" t="str">
        <f>HYPERLINK("https://epingalert.org/en/Search?viewData= G/TBT/N/BDI/253, G/TBT/N/KEN/1274, G/TBT/N/RWA/683, G/TBT/N/TZA/807, G/TBT/N/UGA/1657"," G/TBT/N/BDI/253, G/TBT/N/KEN/1274, G/TBT/N/RWA/683, G/TBT/N/TZA/807, G/TBT/N/UGA/1657")</f>
        <v xml:space="preserve"> G/TBT/N/BDI/253, G/TBT/N/KEN/1274, G/TBT/N/RWA/683, G/TBT/N/TZA/807, G/TBT/N/UGA/1657</v>
      </c>
      <c r="C52" s="4" t="s">
        <v>200</v>
      </c>
      <c r="D52" s="6">
        <v>44763</v>
      </c>
      <c r="E52" s="5" t="s">
        <v>196</v>
      </c>
      <c r="F52" s="5" t="s">
        <v>197</v>
      </c>
      <c r="G52" s="5" t="s">
        <v>198</v>
      </c>
      <c r="H52" s="4" t="s">
        <v>179</v>
      </c>
      <c r="I52" s="4" t="s">
        <v>180</v>
      </c>
      <c r="J52" s="4" t="s">
        <v>181</v>
      </c>
      <c r="K52" s="4" t="s">
        <v>126</v>
      </c>
      <c r="L52" s="4"/>
      <c r="M52" s="6">
        <v>44823</v>
      </c>
      <c r="N52" s="4" t="s">
        <v>24</v>
      </c>
      <c r="O52" s="5" t="s">
        <v>199</v>
      </c>
      <c r="P52" s="4" t="str">
        <f>HYPERLINK("https://docs.wto.org/imrd/directdoc.asp?DDFDocuments/t/G/TBTN22/BDI253.DOCX", "https://docs.wto.org/imrd/directdoc.asp?DDFDocuments/t/G/TBTN22/BDI253.DOCX")</f>
        <v>https://docs.wto.org/imrd/directdoc.asp?DDFDocuments/t/G/TBTN22/BDI253.DOCX</v>
      </c>
      <c r="Q52" s="4"/>
      <c r="R52" s="4"/>
    </row>
    <row r="53" spans="1:18" ht="28.8">
      <c r="A53" s="11" t="s">
        <v>754</v>
      </c>
      <c r="B53" s="4" t="str">
        <f>HYPERLINK("https://epingalert.org/en/Search?viewData= G/TBT/N/BDI/254, G/TBT/N/KEN/1275, G/TBT/N/RWA/684, G/TBT/N/TZA/808, G/TBT/N/UGA/1658"," G/TBT/N/BDI/254, G/TBT/N/KEN/1275, G/TBT/N/RWA/684, G/TBT/N/TZA/808, G/TBT/N/UGA/1658")</f>
        <v xml:space="preserve"> G/TBT/N/BDI/254, G/TBT/N/KEN/1275, G/TBT/N/RWA/684, G/TBT/N/TZA/808, G/TBT/N/UGA/1658</v>
      </c>
      <c r="C53" s="4" t="s">
        <v>175</v>
      </c>
      <c r="D53" s="6">
        <v>44763</v>
      </c>
      <c r="E53" s="5" t="s">
        <v>201</v>
      </c>
      <c r="F53" s="5" t="s">
        <v>202</v>
      </c>
      <c r="G53" s="5" t="s">
        <v>203</v>
      </c>
      <c r="H53" s="4" t="s">
        <v>204</v>
      </c>
      <c r="I53" s="4" t="s">
        <v>180</v>
      </c>
      <c r="J53" s="4" t="s">
        <v>205</v>
      </c>
      <c r="K53" s="4" t="s">
        <v>126</v>
      </c>
      <c r="L53" s="4"/>
      <c r="M53" s="6">
        <v>44823</v>
      </c>
      <c r="N53" s="4" t="s">
        <v>24</v>
      </c>
      <c r="O53" s="5" t="s">
        <v>206</v>
      </c>
      <c r="P53" s="4" t="str">
        <f>HYPERLINK("https://docs.wto.org/imrd/directdoc.asp?DDFDocuments/t/G/TBTN22/BDI254.DOCX", "https://docs.wto.org/imrd/directdoc.asp?DDFDocuments/t/G/TBTN22/BDI254.DOCX")</f>
        <v>https://docs.wto.org/imrd/directdoc.asp?DDFDocuments/t/G/TBTN22/BDI254.DOCX</v>
      </c>
      <c r="Q53" s="4"/>
      <c r="R53" s="4"/>
    </row>
    <row r="54" spans="1:18" ht="28.8">
      <c r="A54" s="11" t="s">
        <v>754</v>
      </c>
      <c r="B54" s="4" t="str">
        <f>HYPERLINK("https://epingalert.org/en/Search?viewData= G/TBT/N/BDI/255, G/TBT/N/KEN/1276, G/TBT/N/RWA/685, G/TBT/N/TZA/809, G/TBT/N/UGA/1659"," G/TBT/N/BDI/255, G/TBT/N/KEN/1276, G/TBT/N/RWA/685, G/TBT/N/TZA/809, G/TBT/N/UGA/1659")</f>
        <v xml:space="preserve"> G/TBT/N/BDI/255, G/TBT/N/KEN/1276, G/TBT/N/RWA/685, G/TBT/N/TZA/809, G/TBT/N/UGA/1659</v>
      </c>
      <c r="C54" s="4" t="s">
        <v>237</v>
      </c>
      <c r="D54" s="6">
        <v>44763</v>
      </c>
      <c r="E54" s="5" t="s">
        <v>176</v>
      </c>
      <c r="F54" s="5" t="s">
        <v>177</v>
      </c>
      <c r="G54" s="5" t="s">
        <v>178</v>
      </c>
      <c r="H54" s="4" t="s">
        <v>179</v>
      </c>
      <c r="I54" s="4" t="s">
        <v>180</v>
      </c>
      <c r="J54" s="4" t="s">
        <v>213</v>
      </c>
      <c r="K54" s="4" t="s">
        <v>126</v>
      </c>
      <c r="L54" s="4"/>
      <c r="M54" s="6">
        <v>44823</v>
      </c>
      <c r="N54" s="4" t="s">
        <v>24</v>
      </c>
      <c r="O54" s="5" t="s">
        <v>182</v>
      </c>
      <c r="P54" s="4" t="str">
        <f>HYPERLINK("https://docs.wto.org/imrd/directdoc.asp?DDFDocuments/t/G/TBTN22/BDI255.DOCX", "https://docs.wto.org/imrd/directdoc.asp?DDFDocuments/t/G/TBTN22/BDI255.DOCX")</f>
        <v>https://docs.wto.org/imrd/directdoc.asp?DDFDocuments/t/G/TBTN22/BDI255.DOCX</v>
      </c>
      <c r="Q54" s="4"/>
      <c r="R54" s="4"/>
    </row>
    <row r="55" spans="1:18" ht="28.8">
      <c r="A55" s="11" t="s">
        <v>754</v>
      </c>
      <c r="B55" s="4" t="str">
        <f>HYPERLINK("https://epingalert.org/en/Search?viewData= G/TBT/N/BDI/255, G/TBT/N/KEN/1276, G/TBT/N/RWA/685, G/TBT/N/TZA/809, G/TBT/N/UGA/1659"," G/TBT/N/BDI/255, G/TBT/N/KEN/1276, G/TBT/N/RWA/685, G/TBT/N/TZA/809, G/TBT/N/UGA/1659")</f>
        <v xml:space="preserve"> G/TBT/N/BDI/255, G/TBT/N/KEN/1276, G/TBT/N/RWA/685, G/TBT/N/TZA/809, G/TBT/N/UGA/1659</v>
      </c>
      <c r="C55" s="4" t="s">
        <v>200</v>
      </c>
      <c r="D55" s="6">
        <v>44763</v>
      </c>
      <c r="E55" s="5" t="s">
        <v>176</v>
      </c>
      <c r="F55" s="5" t="s">
        <v>177</v>
      </c>
      <c r="G55" s="5" t="s">
        <v>178</v>
      </c>
      <c r="H55" s="4" t="s">
        <v>179</v>
      </c>
      <c r="I55" s="4" t="s">
        <v>180</v>
      </c>
      <c r="J55" s="4" t="s">
        <v>181</v>
      </c>
      <c r="K55" s="4" t="s">
        <v>126</v>
      </c>
      <c r="L55" s="4"/>
      <c r="M55" s="6">
        <v>44823</v>
      </c>
      <c r="N55" s="4" t="s">
        <v>24</v>
      </c>
      <c r="O55" s="5" t="s">
        <v>182</v>
      </c>
      <c r="P55" s="4" t="str">
        <f>HYPERLINK("https://docs.wto.org/imrd/directdoc.asp?DDFDocuments/t/G/TBTN22/BDI255.DOCX", "https://docs.wto.org/imrd/directdoc.asp?DDFDocuments/t/G/TBTN22/BDI255.DOCX")</f>
        <v>https://docs.wto.org/imrd/directdoc.asp?DDFDocuments/t/G/TBTN22/BDI255.DOCX</v>
      </c>
      <c r="Q55" s="4"/>
      <c r="R55" s="4"/>
    </row>
    <row r="56" spans="1:18" ht="28.8">
      <c r="A56" s="11" t="s">
        <v>754</v>
      </c>
      <c r="B56" s="4" t="str">
        <f>HYPERLINK("https://epingalert.org/en/Search?viewData= G/TBT/N/BDI/253, G/TBT/N/KEN/1274, G/TBT/N/RWA/683, G/TBT/N/TZA/807, G/TBT/N/UGA/1657"," G/TBT/N/BDI/253, G/TBT/N/KEN/1274, G/TBT/N/RWA/683, G/TBT/N/TZA/807, G/TBT/N/UGA/1657")</f>
        <v xml:space="preserve"> G/TBT/N/BDI/253, G/TBT/N/KEN/1274, G/TBT/N/RWA/683, G/TBT/N/TZA/807, G/TBT/N/UGA/1657</v>
      </c>
      <c r="C56" s="4" t="s">
        <v>183</v>
      </c>
      <c r="D56" s="6">
        <v>44763</v>
      </c>
      <c r="E56" s="5" t="s">
        <v>196</v>
      </c>
      <c r="F56" s="5" t="s">
        <v>197</v>
      </c>
      <c r="G56" s="5" t="s">
        <v>198</v>
      </c>
      <c r="H56" s="4" t="s">
        <v>179</v>
      </c>
      <c r="I56" s="4" t="s">
        <v>180</v>
      </c>
      <c r="J56" s="4" t="s">
        <v>181</v>
      </c>
      <c r="K56" s="4" t="s">
        <v>126</v>
      </c>
      <c r="L56" s="4"/>
      <c r="M56" s="6">
        <v>44823</v>
      </c>
      <c r="N56" s="4" t="s">
        <v>24</v>
      </c>
      <c r="O56" s="5" t="s">
        <v>199</v>
      </c>
      <c r="P56" s="4" t="str">
        <f>HYPERLINK("https://docs.wto.org/imrd/directdoc.asp?DDFDocuments/t/G/TBTN22/BDI253.DOCX", "https://docs.wto.org/imrd/directdoc.asp?DDFDocuments/t/G/TBTN22/BDI253.DOCX")</f>
        <v>https://docs.wto.org/imrd/directdoc.asp?DDFDocuments/t/G/TBTN22/BDI253.DOCX</v>
      </c>
      <c r="Q56" s="4"/>
      <c r="R56" s="4"/>
    </row>
    <row r="57" spans="1:18" ht="28.8">
      <c r="A57" s="11" t="s">
        <v>754</v>
      </c>
      <c r="B57" s="4" t="str">
        <f>HYPERLINK("https://epingalert.org/en/Search?viewData= G/TBT/N/BDI/254, G/TBT/N/KEN/1275, G/TBT/N/RWA/684, G/TBT/N/TZA/808, G/TBT/N/UGA/1658"," G/TBT/N/BDI/254, G/TBT/N/KEN/1275, G/TBT/N/RWA/684, G/TBT/N/TZA/808, G/TBT/N/UGA/1658")</f>
        <v xml:space="preserve"> G/TBT/N/BDI/254, G/TBT/N/KEN/1275, G/TBT/N/RWA/684, G/TBT/N/TZA/808, G/TBT/N/UGA/1658</v>
      </c>
      <c r="C57" s="4" t="s">
        <v>237</v>
      </c>
      <c r="D57" s="6">
        <v>44763</v>
      </c>
      <c r="E57" s="5" t="s">
        <v>201</v>
      </c>
      <c r="F57" s="5" t="s">
        <v>202</v>
      </c>
      <c r="G57" s="5" t="s">
        <v>203</v>
      </c>
      <c r="H57" s="4" t="s">
        <v>204</v>
      </c>
      <c r="I57" s="4" t="s">
        <v>180</v>
      </c>
      <c r="J57" s="4" t="s">
        <v>214</v>
      </c>
      <c r="K57" s="4" t="s">
        <v>126</v>
      </c>
      <c r="L57" s="4"/>
      <c r="M57" s="6">
        <v>44823</v>
      </c>
      <c r="N57" s="4" t="s">
        <v>24</v>
      </c>
      <c r="O57" s="5" t="s">
        <v>206</v>
      </c>
      <c r="P57" s="4" t="str">
        <f>HYPERLINK("https://docs.wto.org/imrd/directdoc.asp?DDFDocuments/t/G/TBTN22/BDI254.DOCX", "https://docs.wto.org/imrd/directdoc.asp?DDFDocuments/t/G/TBTN22/BDI254.DOCX")</f>
        <v>https://docs.wto.org/imrd/directdoc.asp?DDFDocuments/t/G/TBTN22/BDI254.DOCX</v>
      </c>
      <c r="Q57" s="4"/>
      <c r="R57" s="4"/>
    </row>
    <row r="58" spans="1:18" ht="158.4">
      <c r="A58" s="11" t="s">
        <v>754</v>
      </c>
      <c r="B58" s="4" t="str">
        <f>HYPERLINK("https://epingalert.org/en/Search?viewData= G/TBT/N/BDI/251, G/TBT/N/KEN/1272, G/TBT/N/RWA/681, G/TBT/N/TZA/805, G/TBT/N/UGA/1653"," G/TBT/N/BDI/251, G/TBT/N/KEN/1272, G/TBT/N/RWA/681, G/TBT/N/TZA/805, G/TBT/N/UGA/1653")</f>
        <v xml:space="preserve"> G/TBT/N/BDI/251, G/TBT/N/KEN/1272, G/TBT/N/RWA/681, G/TBT/N/TZA/805, G/TBT/N/UGA/1653</v>
      </c>
      <c r="C58" s="4" t="s">
        <v>183</v>
      </c>
      <c r="D58" s="6">
        <v>44763</v>
      </c>
      <c r="E58" s="5" t="s">
        <v>184</v>
      </c>
      <c r="F58" s="5" t="s">
        <v>185</v>
      </c>
      <c r="G58" s="5" t="s">
        <v>186</v>
      </c>
      <c r="H58" s="4" t="s">
        <v>187</v>
      </c>
      <c r="I58" s="4" t="s">
        <v>180</v>
      </c>
      <c r="J58" s="4" t="s">
        <v>188</v>
      </c>
      <c r="K58" s="4" t="s">
        <v>126</v>
      </c>
      <c r="L58" s="4"/>
      <c r="M58" s="6">
        <v>44823</v>
      </c>
      <c r="N58" s="4" t="s">
        <v>24</v>
      </c>
      <c r="O58" s="5" t="s">
        <v>189</v>
      </c>
      <c r="P58" s="4" t="str">
        <f>HYPERLINK("https://docs.wto.org/imrd/directdoc.asp?DDFDocuments/t/G/TBTN22/BDI251.DOCX", "https://docs.wto.org/imrd/directdoc.asp?DDFDocuments/t/G/TBTN22/BDI251.DOCX")</f>
        <v>https://docs.wto.org/imrd/directdoc.asp?DDFDocuments/t/G/TBTN22/BDI251.DOCX</v>
      </c>
      <c r="Q58" s="4"/>
      <c r="R58" s="4"/>
    </row>
    <row r="59" spans="1:18" ht="158.4">
      <c r="A59" s="11" t="s">
        <v>754</v>
      </c>
      <c r="B59" s="4" t="str">
        <f>HYPERLINK("https://epingalert.org/en/Search?viewData= G/TBT/N/BDI/252, G/TBT/N/KEN/1273, G/TBT/N/RWA/682, G/TBT/N/TZA/806, G/TBT/N/UGA/1656"," G/TBT/N/BDI/252, G/TBT/N/KEN/1273, G/TBT/N/RWA/682, G/TBT/N/TZA/806, G/TBT/N/UGA/1656")</f>
        <v xml:space="preserve"> G/TBT/N/BDI/252, G/TBT/N/KEN/1273, G/TBT/N/RWA/682, G/TBT/N/TZA/806, G/TBT/N/UGA/1656</v>
      </c>
      <c r="C59" s="4" t="s">
        <v>237</v>
      </c>
      <c r="D59" s="6">
        <v>44763</v>
      </c>
      <c r="E59" s="5" t="s">
        <v>207</v>
      </c>
      <c r="F59" s="5" t="s">
        <v>208</v>
      </c>
      <c r="G59" s="5" t="s">
        <v>209</v>
      </c>
      <c r="H59" s="4" t="s">
        <v>179</v>
      </c>
      <c r="I59" s="4" t="s">
        <v>180</v>
      </c>
      <c r="J59" s="4" t="s">
        <v>243</v>
      </c>
      <c r="K59" s="4" t="s">
        <v>126</v>
      </c>
      <c r="L59" s="4"/>
      <c r="M59" s="6">
        <v>44823</v>
      </c>
      <c r="N59" s="4" t="s">
        <v>24</v>
      </c>
      <c r="O59" s="5" t="s">
        <v>211</v>
      </c>
      <c r="P59" s="4" t="str">
        <f>HYPERLINK("https://docs.wto.org/imrd/directdoc.asp?DDFDocuments/t/G/TBTN22/BDI252.DOCX", "https://docs.wto.org/imrd/directdoc.asp?DDFDocuments/t/G/TBTN22/BDI252.DOCX")</f>
        <v>https://docs.wto.org/imrd/directdoc.asp?DDFDocuments/t/G/TBTN22/BDI252.DOCX</v>
      </c>
      <c r="Q59" s="4"/>
      <c r="R59" s="4"/>
    </row>
    <row r="60" spans="1:18" ht="28.8">
      <c r="A60" s="11" t="s">
        <v>754</v>
      </c>
      <c r="B60" s="4" t="str">
        <f>HYPERLINK("https://epingalert.org/en/Search?viewData= G/TBT/N/BDI/253, G/TBT/N/KEN/1274, G/TBT/N/RWA/683, G/TBT/N/TZA/807, G/TBT/N/UGA/1657"," G/TBT/N/BDI/253, G/TBT/N/KEN/1274, G/TBT/N/RWA/683, G/TBT/N/TZA/807, G/TBT/N/UGA/1657")</f>
        <v xml:space="preserve"> G/TBT/N/BDI/253, G/TBT/N/KEN/1274, G/TBT/N/RWA/683, G/TBT/N/TZA/807, G/TBT/N/UGA/1657</v>
      </c>
      <c r="C60" s="4" t="s">
        <v>237</v>
      </c>
      <c r="D60" s="6">
        <v>44763</v>
      </c>
      <c r="E60" s="5" t="s">
        <v>196</v>
      </c>
      <c r="F60" s="5" t="s">
        <v>197</v>
      </c>
      <c r="G60" s="5" t="s">
        <v>198</v>
      </c>
      <c r="H60" s="4" t="s">
        <v>179</v>
      </c>
      <c r="I60" s="4" t="s">
        <v>180</v>
      </c>
      <c r="J60" s="4" t="s">
        <v>213</v>
      </c>
      <c r="K60" s="4" t="s">
        <v>126</v>
      </c>
      <c r="L60" s="4"/>
      <c r="M60" s="6">
        <v>44823</v>
      </c>
      <c r="N60" s="4" t="s">
        <v>24</v>
      </c>
      <c r="O60" s="5" t="s">
        <v>199</v>
      </c>
      <c r="P60" s="4" t="str">
        <f>HYPERLINK("https://docs.wto.org/imrd/directdoc.asp?DDFDocuments/t/G/TBTN22/BDI253.DOCX", "https://docs.wto.org/imrd/directdoc.asp?DDFDocuments/t/G/TBTN22/BDI253.DOCX")</f>
        <v>https://docs.wto.org/imrd/directdoc.asp?DDFDocuments/t/G/TBTN22/BDI253.DOCX</v>
      </c>
      <c r="Q60" s="4"/>
      <c r="R60" s="4"/>
    </row>
    <row r="61" spans="1:18" ht="28.8">
      <c r="A61" s="11" t="s">
        <v>754</v>
      </c>
      <c r="B61" s="4" t="str">
        <f>HYPERLINK("https://epingalert.org/en/Search?viewData= G/TBT/N/BDI/254, G/TBT/N/KEN/1275, G/TBT/N/RWA/684, G/TBT/N/TZA/808, G/TBT/N/UGA/1658"," G/TBT/N/BDI/254, G/TBT/N/KEN/1275, G/TBT/N/RWA/684, G/TBT/N/TZA/808, G/TBT/N/UGA/1658")</f>
        <v xml:space="preserve"> G/TBT/N/BDI/254, G/TBT/N/KEN/1275, G/TBT/N/RWA/684, G/TBT/N/TZA/808, G/TBT/N/UGA/1658</v>
      </c>
      <c r="C61" s="4" t="s">
        <v>183</v>
      </c>
      <c r="D61" s="6">
        <v>44763</v>
      </c>
      <c r="E61" s="5" t="s">
        <v>201</v>
      </c>
      <c r="F61" s="5" t="s">
        <v>202</v>
      </c>
      <c r="G61" s="5" t="s">
        <v>203</v>
      </c>
      <c r="H61" s="4" t="s">
        <v>204</v>
      </c>
      <c r="I61" s="4" t="s">
        <v>180</v>
      </c>
      <c r="J61" s="4" t="s">
        <v>205</v>
      </c>
      <c r="K61" s="4" t="s">
        <v>126</v>
      </c>
      <c r="L61" s="4"/>
      <c r="M61" s="6">
        <v>44823</v>
      </c>
      <c r="N61" s="4" t="s">
        <v>24</v>
      </c>
      <c r="O61" s="5" t="s">
        <v>206</v>
      </c>
      <c r="P61" s="4" t="str">
        <f>HYPERLINK("https://docs.wto.org/imrd/directdoc.asp?DDFDocuments/t/G/TBTN22/BDI254.DOCX", "https://docs.wto.org/imrd/directdoc.asp?DDFDocuments/t/G/TBTN22/BDI254.DOCX")</f>
        <v>https://docs.wto.org/imrd/directdoc.asp?DDFDocuments/t/G/TBTN22/BDI254.DOCX</v>
      </c>
      <c r="Q61" s="4"/>
      <c r="R61" s="4"/>
    </row>
    <row r="62" spans="1:18" ht="158.4">
      <c r="A62" s="11" t="s">
        <v>754</v>
      </c>
      <c r="B62" s="4" t="str">
        <f>HYPERLINK("https://epingalert.org/en/Search?viewData= G/TBT/N/BDI/252, G/TBT/N/KEN/1273, G/TBT/N/RWA/682, G/TBT/N/TZA/806, G/TBT/N/UGA/1656"," G/TBT/N/BDI/252, G/TBT/N/KEN/1273, G/TBT/N/RWA/682, G/TBT/N/TZA/806, G/TBT/N/UGA/1656")</f>
        <v xml:space="preserve"> G/TBT/N/BDI/252, G/TBT/N/KEN/1273, G/TBT/N/RWA/682, G/TBT/N/TZA/806, G/TBT/N/UGA/1656</v>
      </c>
      <c r="C62" s="4" t="s">
        <v>212</v>
      </c>
      <c r="D62" s="6">
        <v>44763</v>
      </c>
      <c r="E62" s="5" t="s">
        <v>207</v>
      </c>
      <c r="F62" s="5" t="s">
        <v>208</v>
      </c>
      <c r="G62" s="5" t="s">
        <v>209</v>
      </c>
      <c r="H62" s="4" t="s">
        <v>179</v>
      </c>
      <c r="I62" s="4" t="s">
        <v>180</v>
      </c>
      <c r="J62" s="4" t="s">
        <v>243</v>
      </c>
      <c r="K62" s="4" t="s">
        <v>126</v>
      </c>
      <c r="L62" s="4"/>
      <c r="M62" s="6">
        <v>44823</v>
      </c>
      <c r="N62" s="4" t="s">
        <v>24</v>
      </c>
      <c r="O62" s="5" t="s">
        <v>211</v>
      </c>
      <c r="P62" s="4" t="str">
        <f>HYPERLINK("https://docs.wto.org/imrd/directdoc.asp?DDFDocuments/t/G/TBTN22/BDI252.DOCX", "https://docs.wto.org/imrd/directdoc.asp?DDFDocuments/t/G/TBTN22/BDI252.DOCX")</f>
        <v>https://docs.wto.org/imrd/directdoc.asp?DDFDocuments/t/G/TBTN22/BDI252.DOCX</v>
      </c>
      <c r="Q62" s="4"/>
      <c r="R62" s="4"/>
    </row>
    <row r="63" spans="1:18" ht="158.4">
      <c r="A63" s="11" t="s">
        <v>754</v>
      </c>
      <c r="B63" s="4" t="str">
        <f>HYPERLINK("https://epingalert.org/en/Search?viewData= G/TBT/N/BDI/251, G/TBT/N/KEN/1272, G/TBT/N/RWA/681, G/TBT/N/TZA/805, G/TBT/N/UGA/1653"," G/TBT/N/BDI/251, G/TBT/N/KEN/1272, G/TBT/N/RWA/681, G/TBT/N/TZA/805, G/TBT/N/UGA/1653")</f>
        <v xml:space="preserve"> G/TBT/N/BDI/251, G/TBT/N/KEN/1272, G/TBT/N/RWA/681, G/TBT/N/TZA/805, G/TBT/N/UGA/1653</v>
      </c>
      <c r="C63" s="4" t="s">
        <v>237</v>
      </c>
      <c r="D63" s="6">
        <v>44763</v>
      </c>
      <c r="E63" s="5" t="s">
        <v>184</v>
      </c>
      <c r="F63" s="5" t="s">
        <v>185</v>
      </c>
      <c r="G63" s="5" t="s">
        <v>186</v>
      </c>
      <c r="H63" s="4" t="s">
        <v>187</v>
      </c>
      <c r="I63" s="4" t="s">
        <v>180</v>
      </c>
      <c r="J63" s="4" t="s">
        <v>230</v>
      </c>
      <c r="K63" s="4" t="s">
        <v>126</v>
      </c>
      <c r="L63" s="4"/>
      <c r="M63" s="6">
        <v>44823</v>
      </c>
      <c r="N63" s="4" t="s">
        <v>24</v>
      </c>
      <c r="O63" s="5" t="s">
        <v>189</v>
      </c>
      <c r="P63" s="4" t="str">
        <f>HYPERLINK("https://docs.wto.org/imrd/directdoc.asp?DDFDocuments/t/G/TBTN22/BDI251.DOCX", "https://docs.wto.org/imrd/directdoc.asp?DDFDocuments/t/G/TBTN22/BDI251.DOCX")</f>
        <v>https://docs.wto.org/imrd/directdoc.asp?DDFDocuments/t/G/TBTN22/BDI251.DOCX</v>
      </c>
      <c r="Q63" s="4"/>
      <c r="R63" s="4"/>
    </row>
    <row r="64" spans="1:18" ht="158.4">
      <c r="A64" s="11" t="s">
        <v>754</v>
      </c>
      <c r="B64" s="4" t="str">
        <f>HYPERLINK("https://epingalert.org/en/Search?viewData= G/TBT/N/BDI/251, G/TBT/N/KEN/1272, G/TBT/N/RWA/681, G/TBT/N/TZA/805, G/TBT/N/UGA/1653"," G/TBT/N/BDI/251, G/TBT/N/KEN/1272, G/TBT/N/RWA/681, G/TBT/N/TZA/805, G/TBT/N/UGA/1653")</f>
        <v xml:space="preserve"> G/TBT/N/BDI/251, G/TBT/N/KEN/1272, G/TBT/N/RWA/681, G/TBT/N/TZA/805, G/TBT/N/UGA/1653</v>
      </c>
      <c r="C64" s="4" t="s">
        <v>200</v>
      </c>
      <c r="D64" s="6">
        <v>44763</v>
      </c>
      <c r="E64" s="5" t="s">
        <v>184</v>
      </c>
      <c r="F64" s="5" t="s">
        <v>185</v>
      </c>
      <c r="G64" s="5" t="s">
        <v>186</v>
      </c>
      <c r="H64" s="4" t="s">
        <v>187</v>
      </c>
      <c r="I64" s="4" t="s">
        <v>180</v>
      </c>
      <c r="J64" s="4" t="s">
        <v>188</v>
      </c>
      <c r="K64" s="4" t="s">
        <v>126</v>
      </c>
      <c r="L64" s="4"/>
      <c r="M64" s="6">
        <v>44823</v>
      </c>
      <c r="N64" s="4" t="s">
        <v>24</v>
      </c>
      <c r="O64" s="5" t="s">
        <v>189</v>
      </c>
      <c r="P64" s="4" t="str">
        <f>HYPERLINK("https://docs.wto.org/imrd/directdoc.asp?DDFDocuments/t/G/TBTN22/BDI251.DOCX", "https://docs.wto.org/imrd/directdoc.asp?DDFDocuments/t/G/TBTN22/BDI251.DOCX")</f>
        <v>https://docs.wto.org/imrd/directdoc.asp?DDFDocuments/t/G/TBTN22/BDI251.DOCX</v>
      </c>
      <c r="Q64" s="4"/>
      <c r="R64" s="4"/>
    </row>
    <row r="65" spans="1:18" ht="158.4">
      <c r="A65" s="11" t="s">
        <v>754</v>
      </c>
      <c r="B65" s="4" t="str">
        <f>HYPERLINK("https://epingalert.org/en/Search?viewData= G/TBT/N/BDI/252, G/TBT/N/KEN/1273, G/TBT/N/RWA/682, G/TBT/N/TZA/806, G/TBT/N/UGA/1656"," G/TBT/N/BDI/252, G/TBT/N/KEN/1273, G/TBT/N/RWA/682, G/TBT/N/TZA/806, G/TBT/N/UGA/1656")</f>
        <v xml:space="preserve"> G/TBT/N/BDI/252, G/TBT/N/KEN/1273, G/TBT/N/RWA/682, G/TBT/N/TZA/806, G/TBT/N/UGA/1656</v>
      </c>
      <c r="C65" s="4" t="s">
        <v>183</v>
      </c>
      <c r="D65" s="6">
        <v>44763</v>
      </c>
      <c r="E65" s="5" t="s">
        <v>207</v>
      </c>
      <c r="F65" s="5" t="s">
        <v>208</v>
      </c>
      <c r="G65" s="5" t="s">
        <v>209</v>
      </c>
      <c r="H65" s="4" t="s">
        <v>179</v>
      </c>
      <c r="I65" s="4" t="s">
        <v>180</v>
      </c>
      <c r="J65" s="4" t="s">
        <v>210</v>
      </c>
      <c r="K65" s="4" t="s">
        <v>126</v>
      </c>
      <c r="L65" s="4"/>
      <c r="M65" s="6">
        <v>44823</v>
      </c>
      <c r="N65" s="4" t="s">
        <v>24</v>
      </c>
      <c r="O65" s="5" t="s">
        <v>211</v>
      </c>
      <c r="P65" s="4" t="str">
        <f>HYPERLINK("https://docs.wto.org/imrd/directdoc.asp?DDFDocuments/t/G/TBTN22/BDI252.DOCX", "https://docs.wto.org/imrd/directdoc.asp?DDFDocuments/t/G/TBTN22/BDI252.DOCX")</f>
        <v>https://docs.wto.org/imrd/directdoc.asp?DDFDocuments/t/G/TBTN22/BDI252.DOCX</v>
      </c>
      <c r="Q65" s="4"/>
      <c r="R65" s="4"/>
    </row>
    <row r="66" spans="1:18" ht="158.4">
      <c r="A66" s="11" t="s">
        <v>754</v>
      </c>
      <c r="B66" s="4" t="str">
        <f>HYPERLINK("https://epingalert.org/en/Search?viewData= G/TBT/N/BDI/252, G/TBT/N/KEN/1273, G/TBT/N/RWA/682, G/TBT/N/TZA/806, G/TBT/N/UGA/1656"," G/TBT/N/BDI/252, G/TBT/N/KEN/1273, G/TBT/N/RWA/682, G/TBT/N/TZA/806, G/TBT/N/UGA/1656")</f>
        <v xml:space="preserve"> G/TBT/N/BDI/252, G/TBT/N/KEN/1273, G/TBT/N/RWA/682, G/TBT/N/TZA/806, G/TBT/N/UGA/1656</v>
      </c>
      <c r="C66" s="4" t="s">
        <v>200</v>
      </c>
      <c r="D66" s="6">
        <v>44763</v>
      </c>
      <c r="E66" s="5" t="s">
        <v>207</v>
      </c>
      <c r="F66" s="5" t="s">
        <v>208</v>
      </c>
      <c r="G66" s="5" t="s">
        <v>209</v>
      </c>
      <c r="H66" s="4" t="s">
        <v>179</v>
      </c>
      <c r="I66" s="4" t="s">
        <v>180</v>
      </c>
      <c r="J66" s="4" t="s">
        <v>210</v>
      </c>
      <c r="K66" s="4" t="s">
        <v>126</v>
      </c>
      <c r="L66" s="4"/>
      <c r="M66" s="6">
        <v>44823</v>
      </c>
      <c r="N66" s="4" t="s">
        <v>24</v>
      </c>
      <c r="O66" s="5" t="s">
        <v>211</v>
      </c>
      <c r="P66" s="4" t="str">
        <f>HYPERLINK("https://docs.wto.org/imrd/directdoc.asp?DDFDocuments/t/G/TBTN22/BDI252.DOCX", "https://docs.wto.org/imrd/directdoc.asp?DDFDocuments/t/G/TBTN22/BDI252.DOCX")</f>
        <v>https://docs.wto.org/imrd/directdoc.asp?DDFDocuments/t/G/TBTN22/BDI252.DOCX</v>
      </c>
      <c r="Q66" s="4"/>
      <c r="R66" s="4"/>
    </row>
    <row r="67" spans="1:18" ht="28.8">
      <c r="A67" s="11" t="s">
        <v>754</v>
      </c>
      <c r="B67" s="4" t="str">
        <f>HYPERLINK("https://epingalert.org/en/Search?viewData= G/TBT/N/BDI/255, G/TBT/N/KEN/1276, G/TBT/N/RWA/685, G/TBT/N/TZA/809, G/TBT/N/UGA/1659"," G/TBT/N/BDI/255, G/TBT/N/KEN/1276, G/TBT/N/RWA/685, G/TBT/N/TZA/809, G/TBT/N/UGA/1659")</f>
        <v xml:space="preserve"> G/TBT/N/BDI/255, G/TBT/N/KEN/1276, G/TBT/N/RWA/685, G/TBT/N/TZA/809, G/TBT/N/UGA/1659</v>
      </c>
      <c r="C67" s="4" t="s">
        <v>212</v>
      </c>
      <c r="D67" s="6">
        <v>44763</v>
      </c>
      <c r="E67" s="5" t="s">
        <v>176</v>
      </c>
      <c r="F67" s="5" t="s">
        <v>177</v>
      </c>
      <c r="G67" s="5" t="s">
        <v>178</v>
      </c>
      <c r="H67" s="4" t="s">
        <v>179</v>
      </c>
      <c r="I67" s="4" t="s">
        <v>180</v>
      </c>
      <c r="J67" s="4" t="s">
        <v>213</v>
      </c>
      <c r="K67" s="4" t="s">
        <v>126</v>
      </c>
      <c r="L67" s="4"/>
      <c r="M67" s="6">
        <v>44823</v>
      </c>
      <c r="N67" s="4" t="s">
        <v>24</v>
      </c>
      <c r="O67" s="5" t="s">
        <v>182</v>
      </c>
      <c r="P67" s="4" t="str">
        <f>HYPERLINK("https://docs.wto.org/imrd/directdoc.asp?DDFDocuments/t/G/TBTN22/BDI255.DOCX", "https://docs.wto.org/imrd/directdoc.asp?DDFDocuments/t/G/TBTN22/BDI255.DOCX")</f>
        <v>https://docs.wto.org/imrd/directdoc.asp?DDFDocuments/t/G/TBTN22/BDI255.DOCX</v>
      </c>
      <c r="Q67" s="4"/>
      <c r="R67" s="4"/>
    </row>
    <row r="68" spans="1:18" ht="28.8">
      <c r="A68" s="11" t="s">
        <v>754</v>
      </c>
      <c r="B68" s="4" t="str">
        <f>HYPERLINK("https://epingalert.org/en/Search?viewData= G/TBT/N/BDI/250, G/TBT/N/KEN/1271, G/TBT/N/RWA/680, G/TBT/N/TZA/804, G/TBT/N/UGA/1652"," G/TBT/N/BDI/250, G/TBT/N/KEN/1271, G/TBT/N/RWA/680, G/TBT/N/TZA/804, G/TBT/N/UGA/1652")</f>
        <v xml:space="preserve"> G/TBT/N/BDI/250, G/TBT/N/KEN/1271, G/TBT/N/RWA/680, G/TBT/N/TZA/804, G/TBT/N/UGA/1652</v>
      </c>
      <c r="C68" s="4" t="s">
        <v>237</v>
      </c>
      <c r="D68" s="6">
        <v>44762</v>
      </c>
      <c r="E68" s="5" t="s">
        <v>257</v>
      </c>
      <c r="F68" s="5" t="s">
        <v>258</v>
      </c>
      <c r="G68" s="5" t="s">
        <v>259</v>
      </c>
      <c r="H68" s="4" t="s">
        <v>260</v>
      </c>
      <c r="I68" s="4" t="s">
        <v>180</v>
      </c>
      <c r="J68" s="4" t="s">
        <v>213</v>
      </c>
      <c r="K68" s="4" t="s">
        <v>126</v>
      </c>
      <c r="L68" s="4"/>
      <c r="M68" s="6">
        <v>44822</v>
      </c>
      <c r="N68" s="4" t="s">
        <v>24</v>
      </c>
      <c r="O68" s="5" t="s">
        <v>261</v>
      </c>
      <c r="P68" s="4" t="str">
        <f>HYPERLINK("https://docs.wto.org/imrd/directdoc.asp?DDFDocuments/t/G/TBTN22/BDI250.DOCX", "https://docs.wto.org/imrd/directdoc.asp?DDFDocuments/t/G/TBTN22/BDI250.DOCX")</f>
        <v>https://docs.wto.org/imrd/directdoc.asp?DDFDocuments/t/G/TBTN22/BDI250.DOCX</v>
      </c>
      <c r="Q68" s="4"/>
      <c r="R68" s="4"/>
    </row>
    <row r="69" spans="1:18" ht="28.8">
      <c r="A69" s="11" t="s">
        <v>754</v>
      </c>
      <c r="B69" s="4" t="str">
        <f>HYPERLINK("https://epingalert.org/en/Search?viewData= G/TBT/N/BDI/250, G/TBT/N/KEN/1271, G/TBT/N/RWA/680, G/TBT/N/TZA/804, G/TBT/N/UGA/1652"," G/TBT/N/BDI/250, G/TBT/N/KEN/1271, G/TBT/N/RWA/680, G/TBT/N/TZA/804, G/TBT/N/UGA/1652")</f>
        <v xml:space="preserve"> G/TBT/N/BDI/250, G/TBT/N/KEN/1271, G/TBT/N/RWA/680, G/TBT/N/TZA/804, G/TBT/N/UGA/1652</v>
      </c>
      <c r="C69" s="4" t="s">
        <v>175</v>
      </c>
      <c r="D69" s="6">
        <v>44762</v>
      </c>
      <c r="E69" s="5" t="s">
        <v>257</v>
      </c>
      <c r="F69" s="5" t="s">
        <v>258</v>
      </c>
      <c r="G69" s="5" t="s">
        <v>259</v>
      </c>
      <c r="H69" s="4" t="s">
        <v>260</v>
      </c>
      <c r="I69" s="4" t="s">
        <v>180</v>
      </c>
      <c r="J69" s="4" t="s">
        <v>181</v>
      </c>
      <c r="K69" s="4" t="s">
        <v>126</v>
      </c>
      <c r="L69" s="4"/>
      <c r="M69" s="6">
        <v>44822</v>
      </c>
      <c r="N69" s="4" t="s">
        <v>24</v>
      </c>
      <c r="O69" s="5" t="s">
        <v>261</v>
      </c>
      <c r="P69" s="4" t="str">
        <f>HYPERLINK("https://docs.wto.org/imrd/directdoc.asp?DDFDocuments/t/G/TBTN22/BDI250.DOCX", "https://docs.wto.org/imrd/directdoc.asp?DDFDocuments/t/G/TBTN22/BDI250.DOCX")</f>
        <v>https://docs.wto.org/imrd/directdoc.asp?DDFDocuments/t/G/TBTN22/BDI250.DOCX</v>
      </c>
      <c r="Q69" s="4"/>
      <c r="R69" s="4"/>
    </row>
    <row r="70" spans="1:18" ht="28.8">
      <c r="A70" s="11" t="s">
        <v>754</v>
      </c>
      <c r="B70" s="4" t="str">
        <f>HYPERLINK("https://epingalert.org/en/Search?viewData= G/TBT/N/BDI/250, G/TBT/N/KEN/1271, G/TBT/N/RWA/680, G/TBT/N/TZA/804, G/TBT/N/UGA/1652"," G/TBT/N/BDI/250, G/TBT/N/KEN/1271, G/TBT/N/RWA/680, G/TBT/N/TZA/804, G/TBT/N/UGA/1652")</f>
        <v xml:space="preserve"> G/TBT/N/BDI/250, G/TBT/N/KEN/1271, G/TBT/N/RWA/680, G/TBT/N/TZA/804, G/TBT/N/UGA/1652</v>
      </c>
      <c r="C70" s="4" t="s">
        <v>183</v>
      </c>
      <c r="D70" s="6">
        <v>44762</v>
      </c>
      <c r="E70" s="5" t="s">
        <v>257</v>
      </c>
      <c r="F70" s="5" t="s">
        <v>258</v>
      </c>
      <c r="G70" s="5" t="s">
        <v>259</v>
      </c>
      <c r="H70" s="4" t="s">
        <v>260</v>
      </c>
      <c r="I70" s="4" t="s">
        <v>180</v>
      </c>
      <c r="J70" s="4" t="s">
        <v>181</v>
      </c>
      <c r="K70" s="4" t="s">
        <v>126</v>
      </c>
      <c r="L70" s="4"/>
      <c r="M70" s="6">
        <v>44822</v>
      </c>
      <c r="N70" s="4" t="s">
        <v>24</v>
      </c>
      <c r="O70" s="5" t="s">
        <v>261</v>
      </c>
      <c r="P70" s="4" t="str">
        <f>HYPERLINK("https://docs.wto.org/imrd/directdoc.asp?DDFDocuments/t/G/TBTN22/BDI250.DOCX", "https://docs.wto.org/imrd/directdoc.asp?DDFDocuments/t/G/TBTN22/BDI250.DOCX")</f>
        <v>https://docs.wto.org/imrd/directdoc.asp?DDFDocuments/t/G/TBTN22/BDI250.DOCX</v>
      </c>
      <c r="Q70" s="4"/>
      <c r="R70" s="4"/>
    </row>
    <row r="71" spans="1:18" ht="28.8">
      <c r="A71" s="11" t="s">
        <v>754</v>
      </c>
      <c r="B71" s="4" t="str">
        <f>HYPERLINK("https://epingalert.org/en/Search?viewData= G/TBT/N/BDI/250, G/TBT/N/KEN/1271, G/TBT/N/RWA/680, G/TBT/N/TZA/804, G/TBT/N/UGA/1652"," G/TBT/N/BDI/250, G/TBT/N/KEN/1271, G/TBT/N/RWA/680, G/TBT/N/TZA/804, G/TBT/N/UGA/1652")</f>
        <v xml:space="preserve"> G/TBT/N/BDI/250, G/TBT/N/KEN/1271, G/TBT/N/RWA/680, G/TBT/N/TZA/804, G/TBT/N/UGA/1652</v>
      </c>
      <c r="C71" s="4" t="s">
        <v>212</v>
      </c>
      <c r="D71" s="6">
        <v>44762</v>
      </c>
      <c r="E71" s="5" t="s">
        <v>257</v>
      </c>
      <c r="F71" s="5" t="s">
        <v>258</v>
      </c>
      <c r="G71" s="5" t="s">
        <v>259</v>
      </c>
      <c r="H71" s="4" t="s">
        <v>260</v>
      </c>
      <c r="I71" s="4" t="s">
        <v>180</v>
      </c>
      <c r="J71" s="4" t="s">
        <v>213</v>
      </c>
      <c r="K71" s="4" t="s">
        <v>126</v>
      </c>
      <c r="L71" s="4"/>
      <c r="M71" s="6">
        <v>44822</v>
      </c>
      <c r="N71" s="4" t="s">
        <v>24</v>
      </c>
      <c r="O71" s="5" t="s">
        <v>261</v>
      </c>
      <c r="P71" s="4" t="str">
        <f>HYPERLINK("https://docs.wto.org/imrd/directdoc.asp?DDFDocuments/t/G/TBTN22/BDI250.DOCX", "https://docs.wto.org/imrd/directdoc.asp?DDFDocuments/t/G/TBTN22/BDI250.DOCX")</f>
        <v>https://docs.wto.org/imrd/directdoc.asp?DDFDocuments/t/G/TBTN22/BDI250.DOCX</v>
      </c>
      <c r="Q71" s="4"/>
      <c r="R71" s="4"/>
    </row>
    <row r="72" spans="1:18" ht="28.8">
      <c r="A72" s="11" t="s">
        <v>754</v>
      </c>
      <c r="B72" s="4" t="str">
        <f>HYPERLINK("https://epingalert.org/en/Search?viewData= G/TBT/N/BDI/250, G/TBT/N/KEN/1271, G/TBT/N/RWA/680, G/TBT/N/TZA/804, G/TBT/N/UGA/1652"," G/TBT/N/BDI/250, G/TBT/N/KEN/1271, G/TBT/N/RWA/680, G/TBT/N/TZA/804, G/TBT/N/UGA/1652")</f>
        <v xml:space="preserve"> G/TBT/N/BDI/250, G/TBT/N/KEN/1271, G/TBT/N/RWA/680, G/TBT/N/TZA/804, G/TBT/N/UGA/1652</v>
      </c>
      <c r="C72" s="4" t="s">
        <v>200</v>
      </c>
      <c r="D72" s="6">
        <v>44762</v>
      </c>
      <c r="E72" s="5" t="s">
        <v>257</v>
      </c>
      <c r="F72" s="5" t="s">
        <v>258</v>
      </c>
      <c r="G72" s="5" t="s">
        <v>259</v>
      </c>
      <c r="H72" s="4" t="s">
        <v>260</v>
      </c>
      <c r="I72" s="4" t="s">
        <v>180</v>
      </c>
      <c r="J72" s="4" t="s">
        <v>181</v>
      </c>
      <c r="K72" s="4" t="s">
        <v>126</v>
      </c>
      <c r="L72" s="4"/>
      <c r="M72" s="6">
        <v>44822</v>
      </c>
      <c r="N72" s="4" t="s">
        <v>24</v>
      </c>
      <c r="O72" s="5" t="s">
        <v>261</v>
      </c>
      <c r="P72" s="4" t="str">
        <f>HYPERLINK("https://docs.wto.org/imrd/directdoc.asp?DDFDocuments/t/G/TBTN22/BDI250.DOCX", "https://docs.wto.org/imrd/directdoc.asp?DDFDocuments/t/G/TBTN22/BDI250.DOCX")</f>
        <v>https://docs.wto.org/imrd/directdoc.asp?DDFDocuments/t/G/TBTN22/BDI250.DOCX</v>
      </c>
      <c r="Q72" s="4"/>
      <c r="R72" s="4"/>
    </row>
    <row r="73" spans="1:18" ht="28.8">
      <c r="A73" s="10" t="s">
        <v>777</v>
      </c>
      <c r="B73" s="4" t="str">
        <f>HYPERLINK("https://epingalert.org/en/Search?viewData= G/TBT/N/EU/914"," G/TBT/N/EU/914")</f>
        <v xml:space="preserve"> G/TBT/N/EU/914</v>
      </c>
      <c r="C73" s="4" t="s">
        <v>244</v>
      </c>
      <c r="D73" s="6">
        <v>44757</v>
      </c>
      <c r="E73" s="5" t="s">
        <v>347</v>
      </c>
      <c r="F73" s="5" t="s">
        <v>348</v>
      </c>
      <c r="G73" s="5" t="s">
        <v>349</v>
      </c>
      <c r="H73" s="4" t="s">
        <v>22</v>
      </c>
      <c r="I73" s="4" t="s">
        <v>22</v>
      </c>
      <c r="J73" s="4" t="s">
        <v>350</v>
      </c>
      <c r="K73" s="4" t="s">
        <v>126</v>
      </c>
      <c r="L73" s="4"/>
      <c r="M73" s="6">
        <v>44817</v>
      </c>
      <c r="N73" s="4" t="s">
        <v>24</v>
      </c>
      <c r="O73" s="5" t="s">
        <v>351</v>
      </c>
      <c r="P73" s="4" t="str">
        <f>HYPERLINK("https://docs.wto.org/imrd/directdoc.asp?DDFDocuments/t/G/TBTN22/EU914.DOCX", "https://docs.wto.org/imrd/directdoc.asp?DDFDocuments/t/G/TBTN22/EU914.DOCX")</f>
        <v>https://docs.wto.org/imrd/directdoc.asp?DDFDocuments/t/G/TBTN22/EU914.DOCX</v>
      </c>
      <c r="Q73" s="4" t="str">
        <f>HYPERLINK("https://docs.wto.org/imrd/directdoc.asp?DDFDocuments/u/G/TBTN22/EU914.DOCX", "https://docs.wto.org/imrd/directdoc.asp?DDFDocuments/u/G/TBTN22/EU914.DOCX")</f>
        <v>https://docs.wto.org/imrd/directdoc.asp?DDFDocuments/u/G/TBTN22/EU914.DOCX</v>
      </c>
      <c r="R73" s="4" t="str">
        <f>HYPERLINK("https://docs.wto.org/imrd/directdoc.asp?DDFDocuments/v/G/TBTN22/EU914.DOCX", "https://docs.wto.org/imrd/directdoc.asp?DDFDocuments/v/G/TBTN22/EU914.DOCX")</f>
        <v>https://docs.wto.org/imrd/directdoc.asp?DDFDocuments/v/G/TBTN22/EU914.DOCX</v>
      </c>
    </row>
    <row r="74" spans="1:18" ht="28.8">
      <c r="A74" s="10" t="s">
        <v>794</v>
      </c>
      <c r="B74" s="4" t="str">
        <f>HYPERLINK("https://epingalert.org/en/Search?viewData= G/TBT/N/BRA/1411"," G/TBT/N/BRA/1411")</f>
        <v xml:space="preserve"> G/TBT/N/BRA/1411</v>
      </c>
      <c r="C74" s="4" t="s">
        <v>40</v>
      </c>
      <c r="D74" s="6">
        <v>44754</v>
      </c>
      <c r="E74" s="5" t="s">
        <v>448</v>
      </c>
      <c r="F74" s="5" t="s">
        <v>449</v>
      </c>
      <c r="G74" s="5" t="s">
        <v>450</v>
      </c>
      <c r="H74" s="4" t="s">
        <v>430</v>
      </c>
      <c r="I74" s="4" t="s">
        <v>451</v>
      </c>
      <c r="J74" s="4" t="s">
        <v>125</v>
      </c>
      <c r="K74" s="4" t="s">
        <v>22</v>
      </c>
      <c r="L74" s="4"/>
      <c r="M74" s="6" t="s">
        <v>22</v>
      </c>
      <c r="N74" s="4" t="s">
        <v>24</v>
      </c>
      <c r="O74" s="5" t="s">
        <v>452</v>
      </c>
      <c r="P74" s="4" t="str">
        <f>HYPERLINK("https://docs.wto.org/imrd/directdoc.asp?DDFDocuments/t/G/TBTN21/BRA1411.DOCX", "https://docs.wto.org/imrd/directdoc.asp?DDFDocuments/t/G/TBTN21/BRA1411.DOCX")</f>
        <v>https://docs.wto.org/imrd/directdoc.asp?DDFDocuments/t/G/TBTN21/BRA1411.DOCX</v>
      </c>
      <c r="Q74" s="4" t="str">
        <f>HYPERLINK("https://docs.wto.org/imrd/directdoc.asp?DDFDocuments/u/G/TBTN21/BRA1411.DOCX", "https://docs.wto.org/imrd/directdoc.asp?DDFDocuments/u/G/TBTN21/BRA1411.DOCX")</f>
        <v>https://docs.wto.org/imrd/directdoc.asp?DDFDocuments/u/G/TBTN21/BRA1411.DOCX</v>
      </c>
      <c r="R74" s="4" t="str">
        <f>HYPERLINK("https://docs.wto.org/imrd/directdoc.asp?DDFDocuments/v/G/TBTN21/BRA1411.DOCX", "https://docs.wto.org/imrd/directdoc.asp?DDFDocuments/v/G/TBTN21/BRA1411.DOCX")</f>
        <v>https://docs.wto.org/imrd/directdoc.asp?DDFDocuments/v/G/TBTN21/BRA1411.DOCX</v>
      </c>
    </row>
    <row r="75" spans="1:18" ht="115.2">
      <c r="A75" s="9" t="s">
        <v>731</v>
      </c>
      <c r="B75" s="4" t="str">
        <f>HYPERLINK("https://epingalert.org/en/Search?viewData= G/TBT/N/CRI/198"," G/TBT/N/CRI/198")</f>
        <v xml:space="preserve"> G/TBT/N/CRI/198</v>
      </c>
      <c r="C75" s="4" t="s">
        <v>26</v>
      </c>
      <c r="D75" s="6">
        <v>44770</v>
      </c>
      <c r="E75" s="5" t="s">
        <v>27</v>
      </c>
      <c r="F75" s="5" t="s">
        <v>28</v>
      </c>
      <c r="G75" s="5" t="s">
        <v>29</v>
      </c>
      <c r="H75" s="4" t="s">
        <v>22</v>
      </c>
      <c r="I75" s="4" t="s">
        <v>30</v>
      </c>
      <c r="J75" s="4" t="s">
        <v>31</v>
      </c>
      <c r="K75" s="4" t="s">
        <v>22</v>
      </c>
      <c r="L75" s="4"/>
      <c r="M75" s="6">
        <v>44830</v>
      </c>
      <c r="N75" s="4" t="s">
        <v>24</v>
      </c>
      <c r="O75" s="5" t="s">
        <v>32</v>
      </c>
      <c r="P75" s="4"/>
      <c r="Q75" s="4"/>
      <c r="R75" s="4" t="str">
        <f>HYPERLINK("https://docs.wto.org/imrd/directdoc.asp?DDFDocuments/v/G/TBTN22/CRI198.DOCX", "https://docs.wto.org/imrd/directdoc.asp?DDFDocuments/v/G/TBTN22/CRI198.DOCX")</f>
        <v>https://docs.wto.org/imrd/directdoc.asp?DDFDocuments/v/G/TBTN22/CRI198.DOCX</v>
      </c>
    </row>
    <row r="76" spans="1:18" ht="129.6">
      <c r="A76" s="9" t="s">
        <v>731</v>
      </c>
      <c r="B76" s="4" t="str">
        <f>HYPERLINK("https://epingalert.org/en/Search?viewData= G/TBT/N/GTM/104"," G/TBT/N/GTM/104")</f>
        <v xml:space="preserve"> G/TBT/N/GTM/104</v>
      </c>
      <c r="C76" s="4" t="s">
        <v>109</v>
      </c>
      <c r="D76" s="6">
        <v>44768</v>
      </c>
      <c r="E76" s="5" t="s">
        <v>110</v>
      </c>
      <c r="F76" s="5" t="s">
        <v>111</v>
      </c>
      <c r="G76" s="5" t="s">
        <v>29</v>
      </c>
      <c r="H76" s="4" t="s">
        <v>22</v>
      </c>
      <c r="I76" s="4" t="s">
        <v>30</v>
      </c>
      <c r="J76" s="4" t="s">
        <v>112</v>
      </c>
      <c r="K76" s="4" t="s">
        <v>22</v>
      </c>
      <c r="L76" s="4"/>
      <c r="M76" s="6">
        <v>44828</v>
      </c>
      <c r="N76" s="4" t="s">
        <v>24</v>
      </c>
      <c r="O76" s="5" t="s">
        <v>113</v>
      </c>
      <c r="P76" s="4"/>
      <c r="Q76" s="4"/>
      <c r="R76" s="4" t="str">
        <f>HYPERLINK("https://docs.wto.org/imrd/directdoc.asp?DDFDocuments/v/G/TBTN22/GTM104.DOCX", "https://docs.wto.org/imrd/directdoc.asp?DDFDocuments/v/G/TBTN22/GTM104.DOCX")</f>
        <v>https://docs.wto.org/imrd/directdoc.asp?DDFDocuments/v/G/TBTN22/GTM104.DOCX</v>
      </c>
    </row>
    <row r="77" spans="1:18" ht="57.6">
      <c r="A77" s="10" t="s">
        <v>812</v>
      </c>
      <c r="B77" s="4" t="str">
        <f>HYPERLINK("https://epingalert.org/en/Search?viewData= G/TBT/N/KOR/1082"," G/TBT/N/KOR/1082")</f>
        <v xml:space="preserve"> G/TBT/N/KOR/1082</v>
      </c>
      <c r="C77" s="4" t="s">
        <v>17</v>
      </c>
      <c r="D77" s="6">
        <v>44748</v>
      </c>
      <c r="E77" s="5" t="s">
        <v>568</v>
      </c>
      <c r="F77" s="5" t="s">
        <v>569</v>
      </c>
      <c r="G77" s="5" t="s">
        <v>570</v>
      </c>
      <c r="H77" s="4" t="s">
        <v>22</v>
      </c>
      <c r="I77" s="4" t="s">
        <v>22</v>
      </c>
      <c r="J77" s="4" t="s">
        <v>375</v>
      </c>
      <c r="K77" s="4" t="s">
        <v>107</v>
      </c>
      <c r="L77" s="4"/>
      <c r="M77" s="6">
        <v>44808</v>
      </c>
      <c r="N77" s="4" t="s">
        <v>24</v>
      </c>
      <c r="O77" s="5" t="s">
        <v>571</v>
      </c>
      <c r="P77" s="4" t="str">
        <f>HYPERLINK("https://docs.wto.org/imrd/directdoc.asp?DDFDocuments/t/G/TBTN22/KOR1082.DOCX", "https://docs.wto.org/imrd/directdoc.asp?DDFDocuments/t/G/TBTN22/KOR1082.DOCX")</f>
        <v>https://docs.wto.org/imrd/directdoc.asp?DDFDocuments/t/G/TBTN22/KOR1082.DOCX</v>
      </c>
      <c r="Q77" s="4" t="str">
        <f>HYPERLINK("https://docs.wto.org/imrd/directdoc.asp?DDFDocuments/u/G/TBTN22/KOR1082.DOCX", "https://docs.wto.org/imrd/directdoc.asp?DDFDocuments/u/G/TBTN22/KOR1082.DOCX")</f>
        <v>https://docs.wto.org/imrd/directdoc.asp?DDFDocuments/u/G/TBTN22/KOR1082.DOCX</v>
      </c>
      <c r="R77" s="4" t="str">
        <f>HYPERLINK("https://docs.wto.org/imrd/directdoc.asp?DDFDocuments/v/G/TBTN22/KOR1082.DOCX", "https://docs.wto.org/imrd/directdoc.asp?DDFDocuments/v/G/TBTN22/KOR1082.DOCX")</f>
        <v>https://docs.wto.org/imrd/directdoc.asp?DDFDocuments/v/G/TBTN22/KOR1082.DOCX</v>
      </c>
    </row>
    <row r="78" spans="1:18" ht="43.2">
      <c r="A78" s="10" t="s">
        <v>812</v>
      </c>
      <c r="B78" s="4" t="str">
        <f>HYPERLINK("https://epingalert.org/en/Search?viewData= G/TBT/N/KOR/1081"," G/TBT/N/KOR/1081")</f>
        <v xml:space="preserve"> G/TBT/N/KOR/1081</v>
      </c>
      <c r="C78" s="4" t="s">
        <v>17</v>
      </c>
      <c r="D78" s="6">
        <v>44742</v>
      </c>
      <c r="E78" s="5" t="s">
        <v>707</v>
      </c>
      <c r="F78" s="5" t="s">
        <v>708</v>
      </c>
      <c r="G78" s="5" t="s">
        <v>709</v>
      </c>
      <c r="H78" s="4" t="s">
        <v>22</v>
      </c>
      <c r="I78" s="4" t="s">
        <v>22</v>
      </c>
      <c r="J78" s="4" t="s">
        <v>125</v>
      </c>
      <c r="K78" s="4" t="s">
        <v>152</v>
      </c>
      <c r="L78" s="4"/>
      <c r="M78" s="6">
        <v>44802</v>
      </c>
      <c r="N78" s="4" t="s">
        <v>24</v>
      </c>
      <c r="O78" s="5" t="s">
        <v>710</v>
      </c>
      <c r="P78" s="4" t="str">
        <f>HYPERLINK("https://docs.wto.org/imrd/directdoc.asp?DDFDocuments/t/G/TBTN22/KOR1081.DOCX", "https://docs.wto.org/imrd/directdoc.asp?DDFDocuments/t/G/TBTN22/KOR1081.DOCX")</f>
        <v>https://docs.wto.org/imrd/directdoc.asp?DDFDocuments/t/G/TBTN22/KOR1081.DOCX</v>
      </c>
      <c r="Q78" s="4" t="str">
        <f>HYPERLINK("https://docs.wto.org/imrd/directdoc.asp?DDFDocuments/u/G/TBTN22/KOR1081.DOCX", "https://docs.wto.org/imrd/directdoc.asp?DDFDocuments/u/G/TBTN22/KOR1081.DOCX")</f>
        <v>https://docs.wto.org/imrd/directdoc.asp?DDFDocuments/u/G/TBTN22/KOR1081.DOCX</v>
      </c>
      <c r="R78" s="4" t="str">
        <f>HYPERLINK("https://docs.wto.org/imrd/directdoc.asp?DDFDocuments/v/G/TBTN22/KOR1081.DOCX", "https://docs.wto.org/imrd/directdoc.asp?DDFDocuments/v/G/TBTN22/KOR1081.DOCX")</f>
        <v>https://docs.wto.org/imrd/directdoc.asp?DDFDocuments/v/G/TBTN22/KOR1081.DOCX</v>
      </c>
    </row>
    <row r="79" spans="1:18">
      <c r="A79" s="11" t="s">
        <v>790</v>
      </c>
      <c r="B79" s="4" t="str">
        <f>HYPERLINK("https://epingalert.org/en/Search?viewData= G/TBT/N/JAM/113"," G/TBT/N/JAM/113")</f>
        <v xml:space="preserve"> G/TBT/N/JAM/113</v>
      </c>
      <c r="C79" s="4" t="s">
        <v>435</v>
      </c>
      <c r="D79" s="6">
        <v>44754</v>
      </c>
      <c r="E79" s="5" t="s">
        <v>436</v>
      </c>
      <c r="F79" s="5" t="s">
        <v>437</v>
      </c>
      <c r="G79" s="5" t="s">
        <v>438</v>
      </c>
      <c r="H79" s="4" t="s">
        <v>22</v>
      </c>
      <c r="I79" s="4" t="s">
        <v>271</v>
      </c>
      <c r="J79" s="4" t="s">
        <v>375</v>
      </c>
      <c r="K79" s="4" t="s">
        <v>126</v>
      </c>
      <c r="L79" s="4"/>
      <c r="M79" s="6">
        <v>44810</v>
      </c>
      <c r="N79" s="4" t="s">
        <v>24</v>
      </c>
      <c r="O79" s="4"/>
      <c r="P79" s="4" t="str">
        <f>HYPERLINK("https://docs.wto.org/imrd/directdoc.asp?DDFDocuments/t/G/TBTN22/JAM113.DOCX", "https://docs.wto.org/imrd/directdoc.asp?DDFDocuments/t/G/TBTN22/JAM113.DOCX")</f>
        <v>https://docs.wto.org/imrd/directdoc.asp?DDFDocuments/t/G/TBTN22/JAM113.DOCX</v>
      </c>
      <c r="Q79" s="4" t="str">
        <f>HYPERLINK("https://docs.wto.org/imrd/directdoc.asp?DDFDocuments/u/G/TBTN22/JAM113.DOCX", "https://docs.wto.org/imrd/directdoc.asp?DDFDocuments/u/G/TBTN22/JAM113.DOCX")</f>
        <v>https://docs.wto.org/imrd/directdoc.asp?DDFDocuments/u/G/TBTN22/JAM113.DOCX</v>
      </c>
      <c r="R79" s="4" t="str">
        <f>HYPERLINK("https://docs.wto.org/imrd/directdoc.asp?DDFDocuments/v/G/TBTN22/JAM113.DOCX", "https://docs.wto.org/imrd/directdoc.asp?DDFDocuments/v/G/TBTN22/JAM113.DOCX")</f>
        <v>https://docs.wto.org/imrd/directdoc.asp?DDFDocuments/v/G/TBTN22/JAM113.DOCX</v>
      </c>
    </row>
    <row r="80" spans="1:18" ht="57.6">
      <c r="A80" s="11" t="s">
        <v>765</v>
      </c>
      <c r="B80" s="4" t="str">
        <f>HYPERLINK("https://epingalert.org/en/Search?viewData= G/TBT/N/AUS/144"," G/TBT/N/AUS/144")</f>
        <v xml:space="preserve"> G/TBT/N/AUS/144</v>
      </c>
      <c r="C80" s="4" t="s">
        <v>277</v>
      </c>
      <c r="D80" s="6">
        <v>44761</v>
      </c>
      <c r="E80" s="5" t="s">
        <v>278</v>
      </c>
      <c r="F80" s="5" t="s">
        <v>279</v>
      </c>
      <c r="G80" s="7" t="s">
        <v>280</v>
      </c>
      <c r="H80" s="4" t="s">
        <v>281</v>
      </c>
      <c r="I80" s="4" t="s">
        <v>22</v>
      </c>
      <c r="J80" s="4" t="s">
        <v>125</v>
      </c>
      <c r="K80" s="4" t="s">
        <v>22</v>
      </c>
      <c r="L80" s="4"/>
      <c r="M80" s="6" t="s">
        <v>22</v>
      </c>
      <c r="N80" s="4" t="s">
        <v>24</v>
      </c>
      <c r="O80" s="5" t="s">
        <v>282</v>
      </c>
      <c r="P80" s="4" t="str">
        <f>HYPERLINK("https://docs.wto.org/imrd/directdoc.asp?DDFDocuments/t/G/TBTN22/AUS144.DOCX", "https://docs.wto.org/imrd/directdoc.asp?DDFDocuments/t/G/TBTN22/AUS144.DOCX")</f>
        <v>https://docs.wto.org/imrd/directdoc.asp?DDFDocuments/t/G/TBTN22/AUS144.DOCX</v>
      </c>
      <c r="Q80" s="4" t="str">
        <f>HYPERLINK("https://docs.wto.org/imrd/directdoc.asp?DDFDocuments/u/G/TBTN22/AUS144.DOCX", "https://docs.wto.org/imrd/directdoc.asp?DDFDocuments/u/G/TBTN22/AUS144.DOCX")</f>
        <v>https://docs.wto.org/imrd/directdoc.asp?DDFDocuments/u/G/TBTN22/AUS144.DOCX</v>
      </c>
      <c r="R80" s="4" t="str">
        <f>HYPERLINK("https://docs.wto.org/imrd/directdoc.asp?DDFDocuments/v/G/TBTN22/AUS144.DOCX", "https://docs.wto.org/imrd/directdoc.asp?DDFDocuments/v/G/TBTN22/AUS144.DOCX")</f>
        <v>https://docs.wto.org/imrd/directdoc.asp?DDFDocuments/v/G/TBTN22/AUS144.DOCX</v>
      </c>
    </row>
    <row r="81" spans="1:18" ht="86.4">
      <c r="A81" s="9" t="s">
        <v>744</v>
      </c>
      <c r="B81" s="4" t="str">
        <f>HYPERLINK("https://epingalert.org/en/Search?viewData= G/TBT/N/PAN/121"," G/TBT/N/PAN/121")</f>
        <v xml:space="preserve"> G/TBT/N/PAN/121</v>
      </c>
      <c r="C81" s="4" t="s">
        <v>114</v>
      </c>
      <c r="D81" s="6">
        <v>44768</v>
      </c>
      <c r="E81" s="5" t="s">
        <v>115</v>
      </c>
      <c r="F81" s="5" t="s">
        <v>116</v>
      </c>
      <c r="G81" s="5" t="s">
        <v>117</v>
      </c>
      <c r="H81" s="4" t="s">
        <v>22</v>
      </c>
      <c r="I81" s="4" t="s">
        <v>30</v>
      </c>
      <c r="J81" s="4" t="s">
        <v>78</v>
      </c>
      <c r="K81" s="4" t="s">
        <v>22</v>
      </c>
      <c r="L81" s="4"/>
      <c r="M81" s="6">
        <v>44828</v>
      </c>
      <c r="N81" s="4" t="s">
        <v>24</v>
      </c>
      <c r="O81" s="5" t="s">
        <v>118</v>
      </c>
      <c r="P81" s="4"/>
      <c r="Q81" s="4"/>
      <c r="R81" s="4" t="str">
        <f>HYPERLINK("https://docs.wto.org/imrd/directdoc.asp?DDFDocuments/v/G/TBTN22/PAN121.DOCX", "https://docs.wto.org/imrd/directdoc.asp?DDFDocuments/v/G/TBTN22/PAN121.DOCX")</f>
        <v>https://docs.wto.org/imrd/directdoc.asp?DDFDocuments/v/G/TBTN22/PAN121.DOCX</v>
      </c>
    </row>
    <row r="82" spans="1:18" ht="86.4">
      <c r="A82" s="10" t="s">
        <v>782</v>
      </c>
      <c r="B82" s="4" t="str">
        <f>HYPERLINK("https://epingalert.org/en/Search?viewData= G/TBT/N/CHN/1686"," G/TBT/N/CHN/1686")</f>
        <v xml:space="preserve"> G/TBT/N/CHN/1686</v>
      </c>
      <c r="C82" s="4" t="s">
        <v>267</v>
      </c>
      <c r="D82" s="6">
        <v>44757</v>
      </c>
      <c r="E82" s="5" t="s">
        <v>380</v>
      </c>
      <c r="F82" s="5" t="s">
        <v>381</v>
      </c>
      <c r="G82" s="5" t="s">
        <v>382</v>
      </c>
      <c r="H82" s="4" t="s">
        <v>383</v>
      </c>
      <c r="I82" s="4" t="s">
        <v>384</v>
      </c>
      <c r="J82" s="4" t="s">
        <v>125</v>
      </c>
      <c r="K82" s="4" t="s">
        <v>22</v>
      </c>
      <c r="L82" s="4"/>
      <c r="M82" s="6">
        <v>44817</v>
      </c>
      <c r="N82" s="4" t="s">
        <v>24</v>
      </c>
      <c r="O82" s="5" t="s">
        <v>385</v>
      </c>
      <c r="P82" s="4" t="str">
        <f>HYPERLINK("https://docs.wto.org/imrd/directdoc.asp?DDFDocuments/t/G/TBTN22/CHN1686.DOCX", "https://docs.wto.org/imrd/directdoc.asp?DDFDocuments/t/G/TBTN22/CHN1686.DOCX")</f>
        <v>https://docs.wto.org/imrd/directdoc.asp?DDFDocuments/t/G/TBTN22/CHN1686.DOCX</v>
      </c>
      <c r="Q82" s="4" t="str">
        <f>HYPERLINK("https://docs.wto.org/imrd/directdoc.asp?DDFDocuments/u/G/TBTN22/CHN1686.DOCX", "https://docs.wto.org/imrd/directdoc.asp?DDFDocuments/u/G/TBTN22/CHN1686.DOCX")</f>
        <v>https://docs.wto.org/imrd/directdoc.asp?DDFDocuments/u/G/TBTN22/CHN1686.DOCX</v>
      </c>
      <c r="R82" s="4" t="str">
        <f>HYPERLINK("https://docs.wto.org/imrd/directdoc.asp?DDFDocuments/v/G/TBTN22/CHN1686.DOCX", "https://docs.wto.org/imrd/directdoc.asp?DDFDocuments/v/G/TBTN22/CHN1686.DOCX")</f>
        <v>https://docs.wto.org/imrd/directdoc.asp?DDFDocuments/v/G/TBTN22/CHN1686.DOCX</v>
      </c>
    </row>
    <row r="83" spans="1:18" ht="409.6">
      <c r="A83" s="11" t="s">
        <v>757</v>
      </c>
      <c r="B83" s="4" t="str">
        <f>HYPERLINK("https://epingalert.org/en/Search?viewData= G/TBT/N/COL/260"," G/TBT/N/COL/260")</f>
        <v xml:space="preserve"> G/TBT/N/COL/260</v>
      </c>
      <c r="C83" s="4" t="s">
        <v>222</v>
      </c>
      <c r="D83" s="6">
        <v>44763</v>
      </c>
      <c r="E83" s="5" t="s">
        <v>223</v>
      </c>
      <c r="F83" s="5" t="s">
        <v>224</v>
      </c>
      <c r="G83" s="5" t="s">
        <v>225</v>
      </c>
      <c r="H83" s="4" t="s">
        <v>226</v>
      </c>
      <c r="I83" s="4" t="s">
        <v>227</v>
      </c>
      <c r="J83" s="4" t="s">
        <v>228</v>
      </c>
      <c r="K83" s="4" t="s">
        <v>22</v>
      </c>
      <c r="L83" s="4"/>
      <c r="M83" s="6">
        <v>44823</v>
      </c>
      <c r="N83" s="4" t="s">
        <v>24</v>
      </c>
      <c r="O83" s="5" t="s">
        <v>229</v>
      </c>
      <c r="P83" s="4" t="str">
        <f>HYPERLINK("https://docs.wto.org/imrd/directdoc.asp?DDFDocuments/t/G/TBTN22/COL260.DOCX", "https://docs.wto.org/imrd/directdoc.asp?DDFDocuments/t/G/TBTN22/COL260.DOCX")</f>
        <v>https://docs.wto.org/imrd/directdoc.asp?DDFDocuments/t/G/TBTN22/COL260.DOCX</v>
      </c>
      <c r="Q83" s="4"/>
      <c r="R83" s="4" t="str">
        <f>HYPERLINK("https://docs.wto.org/imrd/directdoc.asp?DDFDocuments/v/G/TBTN22/COL260.DOCX", "https://docs.wto.org/imrd/directdoc.asp?DDFDocuments/v/G/TBTN22/COL260.DOCX")</f>
        <v>https://docs.wto.org/imrd/directdoc.asp?DDFDocuments/v/G/TBTN22/COL260.DOCX</v>
      </c>
    </row>
    <row r="84" spans="1:18" ht="57.6">
      <c r="A84" s="11" t="s">
        <v>785</v>
      </c>
      <c r="B84" s="4" t="str">
        <f>HYPERLINK("https://epingalert.org/en/Search?viewData= G/TBT/N/KOR/1086"," G/TBT/N/KOR/1086")</f>
        <v xml:space="preserve"> G/TBT/N/KOR/1086</v>
      </c>
      <c r="C84" s="4" t="s">
        <v>17</v>
      </c>
      <c r="D84" s="6">
        <v>44756</v>
      </c>
      <c r="E84" s="5" t="s">
        <v>398</v>
      </c>
      <c r="F84" s="5" t="s">
        <v>399</v>
      </c>
      <c r="G84" s="5" t="s">
        <v>400</v>
      </c>
      <c r="H84" s="4" t="s">
        <v>22</v>
      </c>
      <c r="I84" s="4" t="s">
        <v>22</v>
      </c>
      <c r="J84" s="4" t="s">
        <v>125</v>
      </c>
      <c r="K84" s="4" t="s">
        <v>22</v>
      </c>
      <c r="L84" s="4"/>
      <c r="M84" s="6">
        <v>44816</v>
      </c>
      <c r="N84" s="4" t="s">
        <v>24</v>
      </c>
      <c r="O84" s="5" t="s">
        <v>401</v>
      </c>
      <c r="P84" s="4" t="str">
        <f>HYPERLINK("https://docs.wto.org/imrd/directdoc.asp?DDFDocuments/t/G/TBTN22/KOR1086.DOCX", "https://docs.wto.org/imrd/directdoc.asp?DDFDocuments/t/G/TBTN22/KOR1086.DOCX")</f>
        <v>https://docs.wto.org/imrd/directdoc.asp?DDFDocuments/t/G/TBTN22/KOR1086.DOCX</v>
      </c>
      <c r="Q84" s="4" t="str">
        <f>HYPERLINK("https://docs.wto.org/imrd/directdoc.asp?DDFDocuments/u/G/TBTN22/KOR1086.DOCX", "https://docs.wto.org/imrd/directdoc.asp?DDFDocuments/u/G/TBTN22/KOR1086.DOCX")</f>
        <v>https://docs.wto.org/imrd/directdoc.asp?DDFDocuments/u/G/TBTN22/KOR1086.DOCX</v>
      </c>
      <c r="R84" s="4" t="str">
        <f>HYPERLINK("https://docs.wto.org/imrd/directdoc.asp?DDFDocuments/v/G/TBTN22/KOR1086.DOCX", "https://docs.wto.org/imrd/directdoc.asp?DDFDocuments/v/G/TBTN22/KOR1086.DOCX")</f>
        <v>https://docs.wto.org/imrd/directdoc.asp?DDFDocuments/v/G/TBTN22/KOR1086.DOCX</v>
      </c>
    </row>
    <row r="85" spans="1:18" ht="57.6">
      <c r="A85" s="11" t="s">
        <v>748</v>
      </c>
      <c r="B85" s="4" t="str">
        <f>HYPERLINK("https://epingalert.org/en/Search?viewData= G/TBT/N/CHL/612"," G/TBT/N/CHL/612")</f>
        <v xml:space="preserve"> G/TBT/N/CHL/612</v>
      </c>
      <c r="C85" s="4" t="s">
        <v>141</v>
      </c>
      <c r="D85" s="6">
        <v>44768</v>
      </c>
      <c r="E85" s="5" t="s">
        <v>142</v>
      </c>
      <c r="F85" s="5" t="s">
        <v>143</v>
      </c>
      <c r="G85" s="5" t="s">
        <v>144</v>
      </c>
      <c r="H85" s="4" t="s">
        <v>22</v>
      </c>
      <c r="I85" s="4" t="s">
        <v>22</v>
      </c>
      <c r="J85" s="4" t="s">
        <v>125</v>
      </c>
      <c r="K85" s="4" t="s">
        <v>22</v>
      </c>
      <c r="L85" s="4"/>
      <c r="M85" s="6">
        <v>44828</v>
      </c>
      <c r="N85" s="4" t="s">
        <v>24</v>
      </c>
      <c r="O85" s="5" t="s">
        <v>145</v>
      </c>
      <c r="P85" s="4"/>
      <c r="Q85" s="4"/>
      <c r="R85" s="4" t="str">
        <f>HYPERLINK("https://docs.wto.org/imrd/directdoc.asp?DDFDocuments/v/G/TBTN22/CHL612.DOCX", "https://docs.wto.org/imrd/directdoc.asp?DDFDocuments/v/G/TBTN22/CHL612.DOCX")</f>
        <v>https://docs.wto.org/imrd/directdoc.asp?DDFDocuments/v/G/TBTN22/CHL612.DOCX</v>
      </c>
    </row>
    <row r="86" spans="1:18" ht="72">
      <c r="A86" s="11" t="s">
        <v>769</v>
      </c>
      <c r="B86" s="4" t="str">
        <f>HYPERLINK("https://epingalert.org/en/Search?viewData= G/TBT/N/KOR/1087"," G/TBT/N/KOR/1087")</f>
        <v xml:space="preserve"> G/TBT/N/KOR/1087</v>
      </c>
      <c r="C86" s="4" t="s">
        <v>17</v>
      </c>
      <c r="D86" s="6">
        <v>44761</v>
      </c>
      <c r="E86" s="5" t="s">
        <v>302</v>
      </c>
      <c r="F86" s="5" t="s">
        <v>303</v>
      </c>
      <c r="G86" s="5" t="s">
        <v>304</v>
      </c>
      <c r="H86" s="4" t="s">
        <v>22</v>
      </c>
      <c r="I86" s="4" t="s">
        <v>22</v>
      </c>
      <c r="J86" s="4" t="s">
        <v>100</v>
      </c>
      <c r="K86" s="4" t="s">
        <v>22</v>
      </c>
      <c r="L86" s="4"/>
      <c r="M86" s="6">
        <v>44801</v>
      </c>
      <c r="N86" s="4" t="s">
        <v>24</v>
      </c>
      <c r="O86" s="5" t="s">
        <v>305</v>
      </c>
      <c r="P86" s="4" t="str">
        <f>HYPERLINK("https://docs.wto.org/imrd/directdoc.asp?DDFDocuments/t/G/TBTN22/KOR1087.DOCX", "https://docs.wto.org/imrd/directdoc.asp?DDFDocuments/t/G/TBTN22/KOR1087.DOCX")</f>
        <v>https://docs.wto.org/imrd/directdoc.asp?DDFDocuments/t/G/TBTN22/KOR1087.DOCX</v>
      </c>
      <c r="Q86" s="4" t="str">
        <f>HYPERLINK("https://docs.wto.org/imrd/directdoc.asp?DDFDocuments/u/G/TBTN22/KOR1087.DOCX", "https://docs.wto.org/imrd/directdoc.asp?DDFDocuments/u/G/TBTN22/KOR1087.DOCX")</f>
        <v>https://docs.wto.org/imrd/directdoc.asp?DDFDocuments/u/G/TBTN22/KOR1087.DOCX</v>
      </c>
      <c r="R86" s="4" t="str">
        <f>HYPERLINK("https://docs.wto.org/imrd/directdoc.asp?DDFDocuments/v/G/TBTN22/KOR1087.DOCX", "https://docs.wto.org/imrd/directdoc.asp?DDFDocuments/v/G/TBTN22/KOR1087.DOCX")</f>
        <v>https://docs.wto.org/imrd/directdoc.asp?DDFDocuments/v/G/TBTN22/KOR1087.DOCX</v>
      </c>
    </row>
    <row r="87" spans="1:18" ht="100.8">
      <c r="A87" s="11" t="s">
        <v>764</v>
      </c>
      <c r="B87" s="4" t="str">
        <f>HYPERLINK("https://epingalert.org/en/Search?viewData= G/TBT/N/CHL/610"," G/TBT/N/CHL/610")</f>
        <v xml:space="preserve"> G/TBT/N/CHL/610</v>
      </c>
      <c r="C87" s="4" t="s">
        <v>141</v>
      </c>
      <c r="D87" s="6">
        <v>44761</v>
      </c>
      <c r="E87" s="5" t="s">
        <v>274</v>
      </c>
      <c r="F87" s="5" t="s">
        <v>275</v>
      </c>
      <c r="G87" s="5" t="s">
        <v>276</v>
      </c>
      <c r="H87" s="4" t="s">
        <v>22</v>
      </c>
      <c r="I87" s="4" t="s">
        <v>22</v>
      </c>
      <c r="J87" s="4" t="s">
        <v>23</v>
      </c>
      <c r="K87" s="4" t="s">
        <v>22</v>
      </c>
      <c r="L87" s="4"/>
      <c r="M87" s="6">
        <v>44821</v>
      </c>
      <c r="N87" s="4" t="s">
        <v>24</v>
      </c>
      <c r="O87" s="4"/>
      <c r="P87" s="4" t="str">
        <f>HYPERLINK("https://docs.wto.org/imrd/directdoc.asp?DDFDocuments/t/G/TBTN22/CHL610.DOCX", "https://docs.wto.org/imrd/directdoc.asp?DDFDocuments/t/G/TBTN22/CHL610.DOCX")</f>
        <v>https://docs.wto.org/imrd/directdoc.asp?DDFDocuments/t/G/TBTN22/CHL610.DOCX</v>
      </c>
      <c r="Q87" s="4" t="str">
        <f>HYPERLINK("https://docs.wto.org/imrd/directdoc.asp?DDFDocuments/u/G/TBTN22/CHL610.DOCX", "https://docs.wto.org/imrd/directdoc.asp?DDFDocuments/u/G/TBTN22/CHL610.DOCX")</f>
        <v>https://docs.wto.org/imrd/directdoc.asp?DDFDocuments/u/G/TBTN22/CHL610.DOCX</v>
      </c>
      <c r="R87" s="4" t="str">
        <f>HYPERLINK("https://docs.wto.org/imrd/directdoc.asp?DDFDocuments/v/G/TBTN22/CHL610.DOCX", "https://docs.wto.org/imrd/directdoc.asp?DDFDocuments/v/G/TBTN22/CHL610.DOCX")</f>
        <v>https://docs.wto.org/imrd/directdoc.asp?DDFDocuments/v/G/TBTN22/CHL610.DOCX</v>
      </c>
    </row>
    <row r="88" spans="1:18" ht="129.6">
      <c r="A88" s="11" t="s">
        <v>755</v>
      </c>
      <c r="B88" s="4" t="str">
        <f>HYPERLINK("https://epingalert.org/en/Search?viewData= G/TBT/N/ISR/1267"," G/TBT/N/ISR/1267")</f>
        <v xml:space="preserve"> G/TBT/N/ISR/1267</v>
      </c>
      <c r="C88" s="4" t="s">
        <v>119</v>
      </c>
      <c r="D88" s="6">
        <v>44763</v>
      </c>
      <c r="E88" s="5" t="s">
        <v>190</v>
      </c>
      <c r="F88" s="5" t="s">
        <v>191</v>
      </c>
      <c r="G88" s="5" t="s">
        <v>192</v>
      </c>
      <c r="H88" s="4" t="s">
        <v>193</v>
      </c>
      <c r="I88" s="4" t="s">
        <v>194</v>
      </c>
      <c r="J88" s="4" t="s">
        <v>38</v>
      </c>
      <c r="K88" s="4" t="s">
        <v>22</v>
      </c>
      <c r="L88" s="4"/>
      <c r="M88" s="6">
        <v>44823</v>
      </c>
      <c r="N88" s="4" t="s">
        <v>24</v>
      </c>
      <c r="O88" s="5" t="s">
        <v>195</v>
      </c>
      <c r="P88" s="4" t="str">
        <f>HYPERLINK("https://docs.wto.org/imrd/directdoc.asp?DDFDocuments/t/G/TBTN22/ISR1267.DOCX", "https://docs.wto.org/imrd/directdoc.asp?DDFDocuments/t/G/TBTN22/ISR1267.DOCX")</f>
        <v>https://docs.wto.org/imrd/directdoc.asp?DDFDocuments/t/G/TBTN22/ISR1267.DOCX</v>
      </c>
      <c r="Q88" s="4"/>
      <c r="R88" s="4"/>
    </row>
    <row r="89" spans="1:18" ht="28.8">
      <c r="A89" s="10" t="s">
        <v>755</v>
      </c>
      <c r="B89" s="4" t="str">
        <f>HYPERLINK("https://epingalert.org/en/Search?viewData= G/TBT/N/CHN/1682"," G/TBT/N/CHN/1682")</f>
        <v xml:space="preserve"> G/TBT/N/CHN/1682</v>
      </c>
      <c r="C89" s="4" t="s">
        <v>267</v>
      </c>
      <c r="D89" s="6">
        <v>44757</v>
      </c>
      <c r="E89" s="5" t="s">
        <v>377</v>
      </c>
      <c r="F89" s="5" t="s">
        <v>378</v>
      </c>
      <c r="G89" s="5" t="s">
        <v>192</v>
      </c>
      <c r="H89" s="4" t="s">
        <v>193</v>
      </c>
      <c r="I89" s="4" t="s">
        <v>194</v>
      </c>
      <c r="J89" s="4" t="s">
        <v>125</v>
      </c>
      <c r="K89" s="4" t="s">
        <v>152</v>
      </c>
      <c r="L89" s="4"/>
      <c r="M89" s="6">
        <v>44817</v>
      </c>
      <c r="N89" s="4" t="s">
        <v>24</v>
      </c>
      <c r="O89" s="5" t="s">
        <v>379</v>
      </c>
      <c r="P89" s="4" t="str">
        <f>HYPERLINK("https://docs.wto.org/imrd/directdoc.asp?DDFDocuments/t/G/TBTN22/CHN1682.DOCX", "https://docs.wto.org/imrd/directdoc.asp?DDFDocuments/t/G/TBTN22/CHN1682.DOCX")</f>
        <v>https://docs.wto.org/imrd/directdoc.asp?DDFDocuments/t/G/TBTN22/CHN1682.DOCX</v>
      </c>
      <c r="Q89" s="4" t="str">
        <f>HYPERLINK("https://docs.wto.org/imrd/directdoc.asp?DDFDocuments/u/G/TBTN22/CHN1682.DOCX", "https://docs.wto.org/imrd/directdoc.asp?DDFDocuments/u/G/TBTN22/CHN1682.DOCX")</f>
        <v>https://docs.wto.org/imrd/directdoc.asp?DDFDocuments/u/G/TBTN22/CHN1682.DOCX</v>
      </c>
      <c r="R89" s="4" t="str">
        <f>HYPERLINK("https://docs.wto.org/imrd/directdoc.asp?DDFDocuments/v/G/TBTN22/CHN1682.DOCX", "https://docs.wto.org/imrd/directdoc.asp?DDFDocuments/v/G/TBTN22/CHN1682.DOCX")</f>
        <v>https://docs.wto.org/imrd/directdoc.asp?DDFDocuments/v/G/TBTN22/CHN1682.DOCX</v>
      </c>
    </row>
    <row r="90" spans="1:18" ht="172.8">
      <c r="A90" s="9" t="s">
        <v>743</v>
      </c>
      <c r="B90" s="4" t="str">
        <f>HYPERLINK("https://epingalert.org/en/Search?viewData= G/TBT/N/USA/1899"," G/TBT/N/USA/1899")</f>
        <v xml:space="preserve"> G/TBT/N/USA/1899</v>
      </c>
      <c r="C90" s="4" t="s">
        <v>56</v>
      </c>
      <c r="D90" s="6">
        <v>44768</v>
      </c>
      <c r="E90" s="5" t="s">
        <v>102</v>
      </c>
      <c r="F90" s="5" t="s">
        <v>103</v>
      </c>
      <c r="G90" s="5" t="s">
        <v>104</v>
      </c>
      <c r="H90" s="4" t="s">
        <v>22</v>
      </c>
      <c r="I90" s="4" t="s">
        <v>105</v>
      </c>
      <c r="J90" s="4" t="s">
        <v>106</v>
      </c>
      <c r="K90" s="4" t="s">
        <v>107</v>
      </c>
      <c r="L90" s="4"/>
      <c r="M90" s="6">
        <v>44887</v>
      </c>
      <c r="N90" s="4" t="s">
        <v>24</v>
      </c>
      <c r="O90" s="5" t="s">
        <v>108</v>
      </c>
      <c r="P90" s="4" t="str">
        <f>HYPERLINK("https://docs.wto.org/imrd/directdoc.asp?DDFDocuments/t/G/TBTN22/USA1899.DOCX", "https://docs.wto.org/imrd/directdoc.asp?DDFDocuments/t/G/TBTN22/USA1899.DOCX")</f>
        <v>https://docs.wto.org/imrd/directdoc.asp?DDFDocuments/t/G/TBTN22/USA1899.DOCX</v>
      </c>
      <c r="Q90" s="4"/>
      <c r="R90" s="4"/>
    </row>
    <row r="91" spans="1:18" ht="72">
      <c r="A91" s="11" t="s">
        <v>783</v>
      </c>
      <c r="B91" s="4" t="str">
        <f>HYPERLINK("https://epingalert.org/en/Search?viewData= G/TBT/N/CHN/1683"," G/TBT/N/CHN/1683")</f>
        <v xml:space="preserve"> G/TBT/N/CHN/1683</v>
      </c>
      <c r="C91" s="4" t="s">
        <v>267</v>
      </c>
      <c r="D91" s="6">
        <v>44757</v>
      </c>
      <c r="E91" s="5" t="s">
        <v>386</v>
      </c>
      <c r="F91" s="5" t="s">
        <v>387</v>
      </c>
      <c r="G91" s="5" t="s">
        <v>388</v>
      </c>
      <c r="H91" s="4" t="s">
        <v>389</v>
      </c>
      <c r="I91" s="4" t="s">
        <v>390</v>
      </c>
      <c r="J91" s="4" t="s">
        <v>391</v>
      </c>
      <c r="K91" s="4" t="s">
        <v>22</v>
      </c>
      <c r="L91" s="4"/>
      <c r="M91" s="6">
        <v>44817</v>
      </c>
      <c r="N91" s="4" t="s">
        <v>24</v>
      </c>
      <c r="O91" s="5" t="s">
        <v>392</v>
      </c>
      <c r="P91" s="4" t="str">
        <f>HYPERLINK("https://docs.wto.org/imrd/directdoc.asp?DDFDocuments/t/G/TBTN22/CHN1683.DOCX", "https://docs.wto.org/imrd/directdoc.asp?DDFDocuments/t/G/TBTN22/CHN1683.DOCX")</f>
        <v>https://docs.wto.org/imrd/directdoc.asp?DDFDocuments/t/G/TBTN22/CHN1683.DOCX</v>
      </c>
      <c r="Q91" s="4"/>
      <c r="R91" s="4"/>
    </row>
    <row r="92" spans="1:18" ht="409.6">
      <c r="A92" s="9" t="s">
        <v>741</v>
      </c>
      <c r="B92" s="4" t="str">
        <f>HYPERLINK("https://epingalert.org/en/Search?viewData= G/TBT/N/MEX/512"," G/TBT/N/MEX/512")</f>
        <v xml:space="preserve"> G/TBT/N/MEX/512</v>
      </c>
      <c r="C92" s="4" t="s">
        <v>33</v>
      </c>
      <c r="D92" s="6">
        <v>44769</v>
      </c>
      <c r="E92" s="5" t="s">
        <v>86</v>
      </c>
      <c r="F92" s="5" t="s">
        <v>87</v>
      </c>
      <c r="G92" s="5" t="s">
        <v>88</v>
      </c>
      <c r="H92" s="4" t="s">
        <v>89</v>
      </c>
      <c r="I92" s="4" t="s">
        <v>90</v>
      </c>
      <c r="J92" s="4" t="s">
        <v>91</v>
      </c>
      <c r="K92" s="4" t="s">
        <v>22</v>
      </c>
      <c r="L92" s="4"/>
      <c r="M92" s="6">
        <v>44829</v>
      </c>
      <c r="N92" s="4" t="s">
        <v>24</v>
      </c>
      <c r="O92" s="5" t="s">
        <v>92</v>
      </c>
      <c r="P92" s="4"/>
      <c r="Q92" s="4"/>
      <c r="R92" s="4" t="str">
        <f>HYPERLINK("https://docs.wto.org/imrd/directdoc.asp?DDFDocuments/v/G/TBTN22/MEX512.DOCX", "https://docs.wto.org/imrd/directdoc.asp?DDFDocuments/v/G/TBTN22/MEX512.DOCX")</f>
        <v>https://docs.wto.org/imrd/directdoc.asp?DDFDocuments/v/G/TBTN22/MEX512.DOCX</v>
      </c>
    </row>
    <row r="93" spans="1:18" ht="28.8">
      <c r="A93" s="11" t="s">
        <v>802</v>
      </c>
      <c r="B93" s="4" t="str">
        <f>HYPERLINK("https://epingalert.org/en/Search?viewData= G/TBT/N/JPN/742"," G/TBT/N/JPN/742")</f>
        <v xml:space="preserve"> G/TBT/N/JPN/742</v>
      </c>
      <c r="C93" s="4" t="s">
        <v>51</v>
      </c>
      <c r="D93" s="6">
        <v>44750</v>
      </c>
      <c r="E93" s="5" t="s">
        <v>510</v>
      </c>
      <c r="F93" s="5" t="s">
        <v>511</v>
      </c>
      <c r="G93" s="5" t="s">
        <v>512</v>
      </c>
      <c r="H93" s="4" t="s">
        <v>22</v>
      </c>
      <c r="I93" s="4" t="s">
        <v>22</v>
      </c>
      <c r="J93" s="4" t="s">
        <v>513</v>
      </c>
      <c r="K93" s="4" t="s">
        <v>126</v>
      </c>
      <c r="L93" s="4"/>
      <c r="M93" s="6" t="s">
        <v>22</v>
      </c>
      <c r="N93" s="4" t="s">
        <v>24</v>
      </c>
      <c r="O93" s="5" t="s">
        <v>514</v>
      </c>
      <c r="P93" s="4" t="str">
        <f>HYPERLINK("https://docs.wto.org/imrd/directdoc.asp?DDFDocuments/t/G/TBTN22/JPN742.DOCX", "https://docs.wto.org/imrd/directdoc.asp?DDFDocuments/t/G/TBTN22/JPN742.DOCX")</f>
        <v>https://docs.wto.org/imrd/directdoc.asp?DDFDocuments/t/G/TBTN22/JPN742.DOCX</v>
      </c>
      <c r="Q93" s="4" t="str">
        <f>HYPERLINK("https://docs.wto.org/imrd/directdoc.asp?DDFDocuments/u/G/TBTN22/JPN742.DOCX", "https://docs.wto.org/imrd/directdoc.asp?DDFDocuments/u/G/TBTN22/JPN742.DOCX")</f>
        <v>https://docs.wto.org/imrd/directdoc.asp?DDFDocuments/u/G/TBTN22/JPN742.DOCX</v>
      </c>
      <c r="R93" s="4" t="str">
        <f>HYPERLINK("https://docs.wto.org/imrd/directdoc.asp?DDFDocuments/v/G/TBTN22/JPN742.DOCX", "https://docs.wto.org/imrd/directdoc.asp?DDFDocuments/v/G/TBTN22/JPN742.DOCX")</f>
        <v>https://docs.wto.org/imrd/directdoc.asp?DDFDocuments/v/G/TBTN22/JPN742.DOCX</v>
      </c>
    </row>
    <row r="94" spans="1:18" ht="144">
      <c r="A94" s="10" t="s">
        <v>823</v>
      </c>
      <c r="B94" s="4" t="str">
        <f>HYPERLINK("https://epingalert.org/en/Search?viewData= G/TBT/N/CHL/601"," G/TBT/N/CHL/601")</f>
        <v xml:space="preserve"> G/TBT/N/CHL/601</v>
      </c>
      <c r="C94" s="4" t="s">
        <v>141</v>
      </c>
      <c r="D94" s="6">
        <v>44743</v>
      </c>
      <c r="E94" s="5" t="s">
        <v>632</v>
      </c>
      <c r="F94" s="5" t="s">
        <v>633</v>
      </c>
      <c r="G94" s="5" t="s">
        <v>634</v>
      </c>
      <c r="H94" s="4" t="s">
        <v>22</v>
      </c>
      <c r="I94" s="4" t="s">
        <v>22</v>
      </c>
      <c r="J94" s="4" t="s">
        <v>125</v>
      </c>
      <c r="K94" s="4" t="s">
        <v>22</v>
      </c>
      <c r="L94" s="4"/>
      <c r="M94" s="6">
        <v>44803</v>
      </c>
      <c r="N94" s="4" t="s">
        <v>24</v>
      </c>
      <c r="O94" s="5" t="s">
        <v>635</v>
      </c>
      <c r="P94" s="4" t="str">
        <f>HYPERLINK("https://docs.wto.org/imrd/directdoc.asp?DDFDocuments/t/G/TBTN22/CHL601.DOCX", "https://docs.wto.org/imrd/directdoc.asp?DDFDocuments/t/G/TBTN22/CHL601.DOCX")</f>
        <v>https://docs.wto.org/imrd/directdoc.asp?DDFDocuments/t/G/TBTN22/CHL601.DOCX</v>
      </c>
      <c r="Q94" s="4" t="str">
        <f>HYPERLINK("https://docs.wto.org/imrd/directdoc.asp?DDFDocuments/u/G/TBTN22/CHL601.DOCX", "https://docs.wto.org/imrd/directdoc.asp?DDFDocuments/u/G/TBTN22/CHL601.DOCX")</f>
        <v>https://docs.wto.org/imrd/directdoc.asp?DDFDocuments/u/G/TBTN22/CHL601.DOCX</v>
      </c>
      <c r="R94" s="4" t="str">
        <f>HYPERLINK("https://docs.wto.org/imrd/directdoc.asp?DDFDocuments/v/G/TBTN22/CHL601.DOCX", "https://docs.wto.org/imrd/directdoc.asp?DDFDocuments/v/G/TBTN22/CHL601.DOCX")</f>
        <v>https://docs.wto.org/imrd/directdoc.asp?DDFDocuments/v/G/TBTN22/CHL601.DOCX</v>
      </c>
    </row>
    <row r="95" spans="1:18" ht="43.2">
      <c r="A95" s="10" t="s">
        <v>816</v>
      </c>
      <c r="B95" s="4" t="str">
        <f>HYPERLINK("https://epingalert.org/en/Search?viewData= G/TBT/N/HKG/52"," G/TBT/N/HKG/52")</f>
        <v xml:space="preserve"> G/TBT/N/HKG/52</v>
      </c>
      <c r="C95" s="4" t="s">
        <v>593</v>
      </c>
      <c r="D95" s="6">
        <v>44747</v>
      </c>
      <c r="E95" s="5" t="s">
        <v>594</v>
      </c>
      <c r="F95" s="5" t="s">
        <v>595</v>
      </c>
      <c r="G95" s="5" t="s">
        <v>596</v>
      </c>
      <c r="H95" s="4" t="s">
        <v>597</v>
      </c>
      <c r="I95" s="4" t="s">
        <v>22</v>
      </c>
      <c r="J95" s="4" t="s">
        <v>23</v>
      </c>
      <c r="K95" s="4" t="s">
        <v>22</v>
      </c>
      <c r="L95" s="4"/>
      <c r="M95" s="6">
        <v>44807</v>
      </c>
      <c r="N95" s="4" t="s">
        <v>24</v>
      </c>
      <c r="O95" s="4"/>
      <c r="P95" s="4" t="str">
        <f>HYPERLINK("https://docs.wto.org/imrd/directdoc.asp?DDFDocuments/t/G/TBTN22/HKG52.DOCX", "https://docs.wto.org/imrd/directdoc.asp?DDFDocuments/t/G/TBTN22/HKG52.DOCX")</f>
        <v>https://docs.wto.org/imrd/directdoc.asp?DDFDocuments/t/G/TBTN22/HKG52.DOCX</v>
      </c>
      <c r="Q95" s="4" t="str">
        <f>HYPERLINK("https://docs.wto.org/imrd/directdoc.asp?DDFDocuments/u/G/TBTN22/HKG52.DOCX", "https://docs.wto.org/imrd/directdoc.asp?DDFDocuments/u/G/TBTN22/HKG52.DOCX")</f>
        <v>https://docs.wto.org/imrd/directdoc.asp?DDFDocuments/u/G/TBTN22/HKG52.DOCX</v>
      </c>
      <c r="R95" s="4" t="str">
        <f>HYPERLINK("https://docs.wto.org/imrd/directdoc.asp?DDFDocuments/v/G/TBTN22/HKG52.DOCX", "https://docs.wto.org/imrd/directdoc.asp?DDFDocuments/v/G/TBTN22/HKG52.DOCX")</f>
        <v>https://docs.wto.org/imrd/directdoc.asp?DDFDocuments/v/G/TBTN22/HKG52.DOCX</v>
      </c>
    </row>
    <row r="96" spans="1:18" ht="230.4">
      <c r="A96" s="9" t="s">
        <v>729</v>
      </c>
      <c r="B96" s="4" t="str">
        <f>HYPERLINK("https://epingalert.org/en/Search?viewData= G/TBT/N/KOR/1088"," G/TBT/N/KOR/1088")</f>
        <v xml:space="preserve"> G/TBT/N/KOR/1088</v>
      </c>
      <c r="C96" s="4" t="s">
        <v>17</v>
      </c>
      <c r="D96" s="6">
        <v>44771</v>
      </c>
      <c r="E96" s="5" t="s">
        <v>18</v>
      </c>
      <c r="F96" s="5" t="s">
        <v>19</v>
      </c>
      <c r="G96" s="5" t="s">
        <v>20</v>
      </c>
      <c r="H96" s="4" t="s">
        <v>21</v>
      </c>
      <c r="I96" s="4" t="s">
        <v>22</v>
      </c>
      <c r="J96" s="4" t="s">
        <v>23</v>
      </c>
      <c r="K96" s="4" t="s">
        <v>22</v>
      </c>
      <c r="L96" s="4"/>
      <c r="M96" s="6">
        <v>44831</v>
      </c>
      <c r="N96" s="4" t="s">
        <v>24</v>
      </c>
      <c r="O96" s="5" t="s">
        <v>25</v>
      </c>
      <c r="P96" s="4" t="str">
        <f>HYPERLINK("https://docs.wto.org/imrd/directdoc.asp?DDFDocuments/t/G/TBTN22/KOR1088.DOCX", "https://docs.wto.org/imrd/directdoc.asp?DDFDocuments/t/G/TBTN22/KOR1088.DOCX")</f>
        <v>https://docs.wto.org/imrd/directdoc.asp?DDFDocuments/t/G/TBTN22/KOR1088.DOCX</v>
      </c>
      <c r="Q96" s="4"/>
      <c r="R96" s="4"/>
    </row>
    <row r="97" spans="1:18" ht="115.2">
      <c r="A97" s="11" t="s">
        <v>789</v>
      </c>
      <c r="B97" s="4" t="str">
        <f>HYPERLINK("https://epingalert.org/en/Search?viewData= G/TBT/N/BRA/1412"," G/TBT/N/BRA/1412")</f>
        <v xml:space="preserve"> G/TBT/N/BRA/1412</v>
      </c>
      <c r="C97" s="4" t="s">
        <v>40</v>
      </c>
      <c r="D97" s="6">
        <v>44755</v>
      </c>
      <c r="E97" s="5" t="s">
        <v>427</v>
      </c>
      <c r="F97" s="5" t="s">
        <v>428</v>
      </c>
      <c r="G97" s="5" t="s">
        <v>429</v>
      </c>
      <c r="H97" s="4" t="s">
        <v>430</v>
      </c>
      <c r="I97" s="4" t="s">
        <v>22</v>
      </c>
      <c r="J97" s="4" t="s">
        <v>125</v>
      </c>
      <c r="K97" s="4" t="s">
        <v>152</v>
      </c>
      <c r="L97" s="4"/>
      <c r="M97" s="6" t="s">
        <v>22</v>
      </c>
      <c r="N97" s="4" t="s">
        <v>24</v>
      </c>
      <c r="O97" s="5" t="s">
        <v>431</v>
      </c>
      <c r="P97" s="4" t="str">
        <f>HYPERLINK("https://docs.wto.org/imrd/directdoc.asp?DDFDocuments/t/G/TBTN22/BRA1412.DOCX", "https://docs.wto.org/imrd/directdoc.asp?DDFDocuments/t/G/TBTN22/BRA1412.DOCX")</f>
        <v>https://docs.wto.org/imrd/directdoc.asp?DDFDocuments/t/G/TBTN22/BRA1412.DOCX</v>
      </c>
      <c r="Q97" s="4" t="str">
        <f>HYPERLINK("https://docs.wto.org/imrd/directdoc.asp?DDFDocuments/u/G/TBTN22/BRA1412.DOCX", "https://docs.wto.org/imrd/directdoc.asp?DDFDocuments/u/G/TBTN22/BRA1412.DOCX")</f>
        <v>https://docs.wto.org/imrd/directdoc.asp?DDFDocuments/u/G/TBTN22/BRA1412.DOCX</v>
      </c>
      <c r="R97" s="4" t="str">
        <f>HYPERLINK("https://docs.wto.org/imrd/directdoc.asp?DDFDocuments/v/G/TBTN22/BRA1412.DOCX", "https://docs.wto.org/imrd/directdoc.asp?DDFDocuments/v/G/TBTN22/BRA1412.DOCX")</f>
        <v>https://docs.wto.org/imrd/directdoc.asp?DDFDocuments/v/G/TBTN22/BRA1412.DOCX</v>
      </c>
    </row>
    <row r="98" spans="1:18" ht="115.2">
      <c r="A98" s="11" t="s">
        <v>789</v>
      </c>
      <c r="B98" s="4" t="str">
        <f>HYPERLINK("https://epingalert.org/en/Search?viewData= G/TBT/N/BRA/1413"," G/TBT/N/BRA/1413")</f>
        <v xml:space="preserve"> G/TBT/N/BRA/1413</v>
      </c>
      <c r="C98" s="4" t="s">
        <v>40</v>
      </c>
      <c r="D98" s="6">
        <v>44755</v>
      </c>
      <c r="E98" s="5" t="s">
        <v>432</v>
      </c>
      <c r="F98" s="5" t="s">
        <v>433</v>
      </c>
      <c r="G98" s="5" t="s">
        <v>429</v>
      </c>
      <c r="H98" s="4" t="s">
        <v>430</v>
      </c>
      <c r="I98" s="4" t="s">
        <v>22</v>
      </c>
      <c r="J98" s="4" t="s">
        <v>125</v>
      </c>
      <c r="K98" s="4" t="s">
        <v>152</v>
      </c>
      <c r="L98" s="4"/>
      <c r="M98" s="6" t="s">
        <v>22</v>
      </c>
      <c r="N98" s="4" t="s">
        <v>24</v>
      </c>
      <c r="O98" s="5" t="s">
        <v>434</v>
      </c>
      <c r="P98" s="4" t="str">
        <f>HYPERLINK("https://docs.wto.org/imrd/directdoc.asp?DDFDocuments/t/G/TBTN22/BRA1413.DOCX", "https://docs.wto.org/imrd/directdoc.asp?DDFDocuments/t/G/TBTN22/BRA1413.DOCX")</f>
        <v>https://docs.wto.org/imrd/directdoc.asp?DDFDocuments/t/G/TBTN22/BRA1413.DOCX</v>
      </c>
      <c r="Q98" s="4" t="str">
        <f>HYPERLINK("https://docs.wto.org/imrd/directdoc.asp?DDFDocuments/u/G/TBTN22/BRA1413.DOCX", "https://docs.wto.org/imrd/directdoc.asp?DDFDocuments/u/G/TBTN22/BRA1413.DOCX")</f>
        <v>https://docs.wto.org/imrd/directdoc.asp?DDFDocuments/u/G/TBTN22/BRA1413.DOCX</v>
      </c>
      <c r="R98" s="4" t="str">
        <f>HYPERLINK("https://docs.wto.org/imrd/directdoc.asp?DDFDocuments/v/G/TBTN22/BRA1413.DOCX", "https://docs.wto.org/imrd/directdoc.asp?DDFDocuments/v/G/TBTN22/BRA1413.DOCX")</f>
        <v>https://docs.wto.org/imrd/directdoc.asp?DDFDocuments/v/G/TBTN22/BRA1413.DOCX</v>
      </c>
    </row>
    <row r="99" spans="1:18" ht="115.2">
      <c r="A99" s="11" t="s">
        <v>789</v>
      </c>
      <c r="B99" s="4" t="str">
        <f>HYPERLINK("https://epingalert.org/en/Search?viewData= G/TBT/N/BRA/1410"," G/TBT/N/BRA/1410")</f>
        <v xml:space="preserve"> G/TBT/N/BRA/1410</v>
      </c>
      <c r="C99" s="4" t="s">
        <v>40</v>
      </c>
      <c r="D99" s="6">
        <v>44754</v>
      </c>
      <c r="E99" s="5" t="s">
        <v>453</v>
      </c>
      <c r="F99" s="5" t="s">
        <v>454</v>
      </c>
      <c r="G99" s="5" t="s">
        <v>429</v>
      </c>
      <c r="H99" s="4" t="s">
        <v>430</v>
      </c>
      <c r="I99" s="4" t="s">
        <v>22</v>
      </c>
      <c r="J99" s="4" t="s">
        <v>125</v>
      </c>
      <c r="K99" s="4" t="s">
        <v>152</v>
      </c>
      <c r="L99" s="4"/>
      <c r="M99" s="6" t="s">
        <v>22</v>
      </c>
      <c r="N99" s="4" t="s">
        <v>24</v>
      </c>
      <c r="O99" s="5" t="s">
        <v>455</v>
      </c>
      <c r="P99" s="4" t="str">
        <f>HYPERLINK("https://docs.wto.org/imrd/directdoc.asp?DDFDocuments/t/G/TBTN22/BRA1410.DOCX", "https://docs.wto.org/imrd/directdoc.asp?DDFDocuments/t/G/TBTN22/BRA1410.DOCX")</f>
        <v>https://docs.wto.org/imrd/directdoc.asp?DDFDocuments/t/G/TBTN22/BRA1410.DOCX</v>
      </c>
      <c r="Q99" s="4" t="str">
        <f>HYPERLINK("https://docs.wto.org/imrd/directdoc.asp?DDFDocuments/u/G/TBTN22/BRA1410.DOCX", "https://docs.wto.org/imrd/directdoc.asp?DDFDocuments/u/G/TBTN22/BRA1410.DOCX")</f>
        <v>https://docs.wto.org/imrd/directdoc.asp?DDFDocuments/u/G/TBTN22/BRA1410.DOCX</v>
      </c>
      <c r="R99" s="4" t="str">
        <f>HYPERLINK("https://docs.wto.org/imrd/directdoc.asp?DDFDocuments/v/G/TBTN22/BRA1410.DOCX", "https://docs.wto.org/imrd/directdoc.asp?DDFDocuments/v/G/TBTN22/BRA1410.DOCX")</f>
        <v>https://docs.wto.org/imrd/directdoc.asp?DDFDocuments/v/G/TBTN22/BRA1410.DOCX</v>
      </c>
    </row>
    <row r="100" spans="1:18" ht="57.6">
      <c r="A100" s="10" t="s">
        <v>834</v>
      </c>
      <c r="B100" s="4" t="str">
        <f>HYPERLINK("https://epingalert.org/en/Search?viewData= G/TBT/N/UKR/216"," G/TBT/N/UKR/216")</f>
        <v xml:space="preserve"> G/TBT/N/UKR/216</v>
      </c>
      <c r="C100" s="4" t="s">
        <v>686</v>
      </c>
      <c r="D100" s="6">
        <v>44743</v>
      </c>
      <c r="E100" s="5" t="s">
        <v>687</v>
      </c>
      <c r="F100" s="5" t="s">
        <v>688</v>
      </c>
      <c r="G100" s="5" t="s">
        <v>689</v>
      </c>
      <c r="H100" s="4" t="s">
        <v>22</v>
      </c>
      <c r="I100" s="4" t="s">
        <v>22</v>
      </c>
      <c r="J100" s="4" t="s">
        <v>690</v>
      </c>
      <c r="K100" s="4" t="s">
        <v>152</v>
      </c>
      <c r="L100" s="4"/>
      <c r="M100" s="6">
        <v>44803</v>
      </c>
      <c r="N100" s="4" t="s">
        <v>24</v>
      </c>
      <c r="O100" s="5" t="s">
        <v>691</v>
      </c>
      <c r="P100" s="4" t="str">
        <f>HYPERLINK("https://docs.wto.org/imrd/directdoc.asp?DDFDocuments/t/G/TBTN22/UKR216.DOCX", "https://docs.wto.org/imrd/directdoc.asp?DDFDocuments/t/G/TBTN22/UKR216.DOCX")</f>
        <v>https://docs.wto.org/imrd/directdoc.asp?DDFDocuments/t/G/TBTN22/UKR216.DOCX</v>
      </c>
      <c r="Q100" s="4" t="str">
        <f>HYPERLINK("https://docs.wto.org/imrd/directdoc.asp?DDFDocuments/u/G/TBTN22/UKR216.DOCX", "https://docs.wto.org/imrd/directdoc.asp?DDFDocuments/u/G/TBTN22/UKR216.DOCX")</f>
        <v>https://docs.wto.org/imrd/directdoc.asp?DDFDocuments/u/G/TBTN22/UKR216.DOCX</v>
      </c>
      <c r="R100" s="4" t="str">
        <f>HYPERLINK("https://docs.wto.org/imrd/directdoc.asp?DDFDocuments/v/G/TBTN22/UKR216.DOCX", "https://docs.wto.org/imrd/directdoc.asp?DDFDocuments/v/G/TBTN22/UKR216.DOCX")</f>
        <v>https://docs.wto.org/imrd/directdoc.asp?DDFDocuments/v/G/TBTN22/UKR216.DOCX</v>
      </c>
    </row>
    <row r="101" spans="1:18" ht="28.8">
      <c r="A101" s="10" t="s">
        <v>809</v>
      </c>
      <c r="B101" s="4" t="str">
        <f>HYPERLINK("https://epingalert.org/en/Search?viewData= G/TBT/N/JAM/112"," G/TBT/N/JAM/112")</f>
        <v xml:space="preserve"> G/TBT/N/JAM/112</v>
      </c>
      <c r="C101" s="4" t="s">
        <v>435</v>
      </c>
      <c r="D101" s="6">
        <v>44748</v>
      </c>
      <c r="E101" s="5" t="s">
        <v>555</v>
      </c>
      <c r="F101" s="5" t="s">
        <v>556</v>
      </c>
      <c r="G101" s="5" t="s">
        <v>557</v>
      </c>
      <c r="H101" s="4" t="s">
        <v>22</v>
      </c>
      <c r="I101" s="4" t="s">
        <v>558</v>
      </c>
      <c r="J101" s="4" t="s">
        <v>125</v>
      </c>
      <c r="K101" s="4" t="s">
        <v>22</v>
      </c>
      <c r="L101" s="4"/>
      <c r="M101" s="6">
        <v>44750</v>
      </c>
      <c r="N101" s="4" t="s">
        <v>24</v>
      </c>
      <c r="O101" s="4"/>
      <c r="P101" s="4" t="str">
        <f>HYPERLINK("https://docs.wto.org/imrd/directdoc.asp?DDFDocuments/t/G/TBTN22/JAM112.DOCX", "https://docs.wto.org/imrd/directdoc.asp?DDFDocuments/t/G/TBTN22/JAM112.DOCX")</f>
        <v>https://docs.wto.org/imrd/directdoc.asp?DDFDocuments/t/G/TBTN22/JAM112.DOCX</v>
      </c>
      <c r="Q101" s="4" t="str">
        <f>HYPERLINK("https://docs.wto.org/imrd/directdoc.asp?DDFDocuments/u/G/TBTN22/JAM112.DOCX", "https://docs.wto.org/imrd/directdoc.asp?DDFDocuments/u/G/TBTN22/JAM112.DOCX")</f>
        <v>https://docs.wto.org/imrd/directdoc.asp?DDFDocuments/u/G/TBTN22/JAM112.DOCX</v>
      </c>
      <c r="R101" s="4" t="str">
        <f>HYPERLINK("https://docs.wto.org/imrd/directdoc.asp?DDFDocuments/v/G/TBTN22/JAM112.DOCX", "https://docs.wto.org/imrd/directdoc.asp?DDFDocuments/v/G/TBTN22/JAM112.DOCX")</f>
        <v>https://docs.wto.org/imrd/directdoc.asp?DDFDocuments/v/G/TBTN22/JAM112.DOCX</v>
      </c>
    </row>
    <row r="102" spans="1:18" ht="244.8">
      <c r="A102" s="10" t="s">
        <v>814</v>
      </c>
      <c r="B102" s="4" t="str">
        <f>HYPERLINK("https://epingalert.org/en/Search?viewData= G/TBT/N/USA/1891"," G/TBT/N/USA/1891")</f>
        <v xml:space="preserve"> G/TBT/N/USA/1891</v>
      </c>
      <c r="C102" s="4" t="s">
        <v>56</v>
      </c>
      <c r="D102" s="6">
        <v>44748</v>
      </c>
      <c r="E102" s="5" t="s">
        <v>581</v>
      </c>
      <c r="F102" s="5" t="s">
        <v>582</v>
      </c>
      <c r="G102" s="5" t="s">
        <v>583</v>
      </c>
      <c r="H102" s="4" t="s">
        <v>22</v>
      </c>
      <c r="I102" s="4" t="s">
        <v>478</v>
      </c>
      <c r="J102" s="4" t="s">
        <v>584</v>
      </c>
      <c r="K102" s="4" t="s">
        <v>152</v>
      </c>
      <c r="L102" s="4"/>
      <c r="M102" s="6">
        <v>44777</v>
      </c>
      <c r="N102" s="4" t="s">
        <v>24</v>
      </c>
      <c r="O102" s="5" t="s">
        <v>585</v>
      </c>
      <c r="P102" s="4" t="str">
        <f>HYPERLINK("https://docs.wto.org/imrd/directdoc.asp?DDFDocuments/t/G/TBTN22/USA1891.DOCX", "https://docs.wto.org/imrd/directdoc.asp?DDFDocuments/t/G/TBTN22/USA1891.DOCX")</f>
        <v>https://docs.wto.org/imrd/directdoc.asp?DDFDocuments/t/G/TBTN22/USA1891.DOCX</v>
      </c>
      <c r="Q102" s="4" t="str">
        <f>HYPERLINK("https://docs.wto.org/imrd/directdoc.asp?DDFDocuments/u/G/TBTN22/USA1891.DOCX", "https://docs.wto.org/imrd/directdoc.asp?DDFDocuments/u/G/TBTN22/USA1891.DOCX")</f>
        <v>https://docs.wto.org/imrd/directdoc.asp?DDFDocuments/u/G/TBTN22/USA1891.DOCX</v>
      </c>
      <c r="R102" s="4" t="str">
        <f>HYPERLINK("https://docs.wto.org/imrd/directdoc.asp?DDFDocuments/v/G/TBTN22/USA1891.DOCX", "https://docs.wto.org/imrd/directdoc.asp?DDFDocuments/v/G/TBTN22/USA1891.DOCX")</f>
        <v>https://docs.wto.org/imrd/directdoc.asp?DDFDocuments/v/G/TBTN22/USA1891.DOCX</v>
      </c>
    </row>
    <row r="103" spans="1:18" ht="43.2">
      <c r="A103" s="10" t="s">
        <v>775</v>
      </c>
      <c r="B103" s="4" t="str">
        <f>HYPERLINK("https://epingalert.org/en/Search?viewData= G/TBT/N/CHN/1685"," G/TBT/N/CHN/1685")</f>
        <v xml:space="preserve"> G/TBT/N/CHN/1685</v>
      </c>
      <c r="C103" s="4" t="s">
        <v>267</v>
      </c>
      <c r="D103" s="6">
        <v>44757</v>
      </c>
      <c r="E103" s="5" t="s">
        <v>334</v>
      </c>
      <c r="F103" s="5" t="s">
        <v>335</v>
      </c>
      <c r="G103" s="5" t="s">
        <v>336</v>
      </c>
      <c r="H103" s="4" t="s">
        <v>337</v>
      </c>
      <c r="I103" s="4" t="s">
        <v>338</v>
      </c>
      <c r="J103" s="4" t="s">
        <v>339</v>
      </c>
      <c r="K103" s="4" t="s">
        <v>22</v>
      </c>
      <c r="L103" s="4"/>
      <c r="M103" s="6">
        <v>44817</v>
      </c>
      <c r="N103" s="4" t="s">
        <v>24</v>
      </c>
      <c r="O103" s="5" t="s">
        <v>340</v>
      </c>
      <c r="P103" s="4" t="str">
        <f>HYPERLINK("https://docs.wto.org/imrd/directdoc.asp?DDFDocuments/t/G/TBTN22/CHN1685.DOCX", "https://docs.wto.org/imrd/directdoc.asp?DDFDocuments/t/G/TBTN22/CHN1685.DOCX")</f>
        <v>https://docs.wto.org/imrd/directdoc.asp?DDFDocuments/t/G/TBTN22/CHN1685.DOCX</v>
      </c>
      <c r="Q103" s="4" t="str">
        <f>HYPERLINK("https://docs.wto.org/imrd/directdoc.asp?DDFDocuments/u/G/TBTN22/CHN1685.DOCX", "https://docs.wto.org/imrd/directdoc.asp?DDFDocuments/u/G/TBTN22/CHN1685.DOCX")</f>
        <v>https://docs.wto.org/imrd/directdoc.asp?DDFDocuments/u/G/TBTN22/CHN1685.DOCX</v>
      </c>
      <c r="R103" s="4" t="str">
        <f>HYPERLINK("https://docs.wto.org/imrd/directdoc.asp?DDFDocuments/v/G/TBTN22/CHN1685.DOCX", "https://docs.wto.org/imrd/directdoc.asp?DDFDocuments/v/G/TBTN22/CHN1685.DOCX")</f>
        <v>https://docs.wto.org/imrd/directdoc.asp?DDFDocuments/v/G/TBTN22/CHN1685.DOCX</v>
      </c>
    </row>
    <row r="104" spans="1:18" ht="100.8">
      <c r="A104" s="10" t="s">
        <v>820</v>
      </c>
      <c r="B104" s="4" t="str">
        <f>HYPERLINK("https://epingalert.org/en/Search?viewData= G/TBT/N/TZA/802"," G/TBT/N/TZA/802")</f>
        <v xml:space="preserve"> G/TBT/N/TZA/802</v>
      </c>
      <c r="C104" s="4" t="s">
        <v>200</v>
      </c>
      <c r="D104" s="6">
        <v>44746</v>
      </c>
      <c r="E104" s="5" t="s">
        <v>615</v>
      </c>
      <c r="F104" s="5" t="s">
        <v>616</v>
      </c>
      <c r="G104" s="5" t="s">
        <v>617</v>
      </c>
      <c r="H104" s="4" t="s">
        <v>22</v>
      </c>
      <c r="I104" s="4" t="s">
        <v>618</v>
      </c>
      <c r="J104" s="4" t="s">
        <v>619</v>
      </c>
      <c r="K104" s="4" t="s">
        <v>22</v>
      </c>
      <c r="L104" s="4"/>
      <c r="M104" s="6">
        <v>44806</v>
      </c>
      <c r="N104" s="4" t="s">
        <v>24</v>
      </c>
      <c r="O104" s="5" t="s">
        <v>620</v>
      </c>
      <c r="P104" s="4" t="str">
        <f>HYPERLINK("https://docs.wto.org/imrd/directdoc.asp?DDFDocuments/t/G/TBTN22/TZA802.DOCX", "https://docs.wto.org/imrd/directdoc.asp?DDFDocuments/t/G/TBTN22/TZA802.DOCX")</f>
        <v>https://docs.wto.org/imrd/directdoc.asp?DDFDocuments/t/G/TBTN22/TZA802.DOCX</v>
      </c>
      <c r="Q104" s="4" t="str">
        <f>HYPERLINK("https://docs.wto.org/imrd/directdoc.asp?DDFDocuments/u/G/TBTN22/TZA802.DOCX", "https://docs.wto.org/imrd/directdoc.asp?DDFDocuments/u/G/TBTN22/TZA802.DOCX")</f>
        <v>https://docs.wto.org/imrd/directdoc.asp?DDFDocuments/u/G/TBTN22/TZA802.DOCX</v>
      </c>
      <c r="R104" s="4" t="str">
        <f>HYPERLINK("https://docs.wto.org/imrd/directdoc.asp?DDFDocuments/v/G/TBTN22/TZA802.DOCX", "https://docs.wto.org/imrd/directdoc.asp?DDFDocuments/v/G/TBTN22/TZA802.DOCX")</f>
        <v>https://docs.wto.org/imrd/directdoc.asp?DDFDocuments/v/G/TBTN22/TZA802.DOCX</v>
      </c>
    </row>
    <row r="105" spans="1:18" ht="86.4">
      <c r="A105" s="11" t="s">
        <v>768</v>
      </c>
      <c r="B105" s="4" t="str">
        <f>HYPERLINK("https://epingalert.org/en/Search?viewData= G/TBT/N/USA/1897"," G/TBT/N/USA/1897")</f>
        <v xml:space="preserve"> G/TBT/N/USA/1897</v>
      </c>
      <c r="C105" s="4" t="s">
        <v>56</v>
      </c>
      <c r="D105" s="6">
        <v>44761</v>
      </c>
      <c r="E105" s="5" t="s">
        <v>296</v>
      </c>
      <c r="F105" s="5" t="s">
        <v>297</v>
      </c>
      <c r="G105" s="5" t="s">
        <v>298</v>
      </c>
      <c r="H105" s="4" t="s">
        <v>22</v>
      </c>
      <c r="I105" s="4" t="s">
        <v>299</v>
      </c>
      <c r="J105" s="4" t="s">
        <v>300</v>
      </c>
      <c r="K105" s="4" t="s">
        <v>22</v>
      </c>
      <c r="L105" s="4"/>
      <c r="M105" s="6" t="s">
        <v>22</v>
      </c>
      <c r="N105" s="4" t="s">
        <v>24</v>
      </c>
      <c r="O105" s="5" t="s">
        <v>301</v>
      </c>
      <c r="P105" s="4" t="str">
        <f>HYPERLINK("https://docs.wto.org/imrd/directdoc.asp?DDFDocuments/t/G/TBTN22/USA1897.DOCX", "https://docs.wto.org/imrd/directdoc.asp?DDFDocuments/t/G/TBTN22/USA1897.DOCX")</f>
        <v>https://docs.wto.org/imrd/directdoc.asp?DDFDocuments/t/G/TBTN22/USA1897.DOCX</v>
      </c>
      <c r="Q105" s="4" t="str">
        <f>HYPERLINK("https://docs.wto.org/imrd/directdoc.asp?DDFDocuments/u/G/TBTN22/USA1897.DOCX", "https://docs.wto.org/imrd/directdoc.asp?DDFDocuments/u/G/TBTN22/USA1897.DOCX")</f>
        <v>https://docs.wto.org/imrd/directdoc.asp?DDFDocuments/u/G/TBTN22/USA1897.DOCX</v>
      </c>
      <c r="R105" s="4" t="str">
        <f>HYPERLINK("https://docs.wto.org/imrd/directdoc.asp?DDFDocuments/v/G/TBTN22/USA1897.DOCX", "https://docs.wto.org/imrd/directdoc.asp?DDFDocuments/v/G/TBTN22/USA1897.DOCX")</f>
        <v>https://docs.wto.org/imrd/directdoc.asp?DDFDocuments/v/G/TBTN22/USA1897.DOCX</v>
      </c>
    </row>
    <row r="106" spans="1:18" ht="345.6">
      <c r="A106" s="11" t="s">
        <v>798</v>
      </c>
      <c r="B106" s="4" t="str">
        <f>HYPERLINK("https://epingalert.org/en/Search?viewData= G/TBT/N/USA/1892"," G/TBT/N/USA/1892")</f>
        <v xml:space="preserve"> G/TBT/N/USA/1892</v>
      </c>
      <c r="C106" s="4" t="s">
        <v>56</v>
      </c>
      <c r="D106" s="6">
        <v>44753</v>
      </c>
      <c r="E106" s="5" t="s">
        <v>475</v>
      </c>
      <c r="F106" s="5" t="s">
        <v>476</v>
      </c>
      <c r="G106" s="5" t="s">
        <v>477</v>
      </c>
      <c r="H106" s="4" t="s">
        <v>22</v>
      </c>
      <c r="I106" s="4" t="s">
        <v>478</v>
      </c>
      <c r="J106" s="4" t="s">
        <v>248</v>
      </c>
      <c r="K106" s="4" t="s">
        <v>22</v>
      </c>
      <c r="L106" s="4"/>
      <c r="M106" s="6">
        <v>44781</v>
      </c>
      <c r="N106" s="4" t="s">
        <v>24</v>
      </c>
      <c r="O106" s="5" t="s">
        <v>479</v>
      </c>
      <c r="P106" s="4" t="str">
        <f>HYPERLINK("https://docs.wto.org/imrd/directdoc.asp?DDFDocuments/t/G/TBTN22/USA1892.DOCX", "https://docs.wto.org/imrd/directdoc.asp?DDFDocuments/t/G/TBTN22/USA1892.DOCX")</f>
        <v>https://docs.wto.org/imrd/directdoc.asp?DDFDocuments/t/G/TBTN22/USA1892.DOCX</v>
      </c>
      <c r="Q106" s="4" t="str">
        <f>HYPERLINK("https://docs.wto.org/imrd/directdoc.asp?DDFDocuments/u/G/TBTN22/USA1892.DOCX", "https://docs.wto.org/imrd/directdoc.asp?DDFDocuments/u/G/TBTN22/USA1892.DOCX")</f>
        <v>https://docs.wto.org/imrd/directdoc.asp?DDFDocuments/u/G/TBTN22/USA1892.DOCX</v>
      </c>
      <c r="R106" s="4" t="str">
        <f>HYPERLINK("https://docs.wto.org/imrd/directdoc.asp?DDFDocuments/v/G/TBTN22/USA1892.DOCX", "https://docs.wto.org/imrd/directdoc.asp?DDFDocuments/v/G/TBTN22/USA1892.DOCX")</f>
        <v>https://docs.wto.org/imrd/directdoc.asp?DDFDocuments/v/G/TBTN22/USA1892.DOCX</v>
      </c>
    </row>
    <row r="107" spans="1:18" ht="409.6">
      <c r="A107" s="11" t="s">
        <v>787</v>
      </c>
      <c r="B107" s="4" t="str">
        <f>HYPERLINK("https://epingalert.org/en/Search?viewData= G/TBT/N/CHE/273"," G/TBT/N/CHE/273")</f>
        <v xml:space="preserve"> G/TBT/N/CHE/273</v>
      </c>
      <c r="C107" s="4" t="s">
        <v>406</v>
      </c>
      <c r="D107" s="6">
        <v>44755</v>
      </c>
      <c r="E107" s="5" t="s">
        <v>407</v>
      </c>
      <c r="F107" s="5" t="s">
        <v>408</v>
      </c>
      <c r="G107" s="5" t="s">
        <v>409</v>
      </c>
      <c r="H107" s="4" t="s">
        <v>410</v>
      </c>
      <c r="I107" s="4" t="s">
        <v>22</v>
      </c>
      <c r="J107" s="4" t="s">
        <v>411</v>
      </c>
      <c r="K107" s="4" t="s">
        <v>22</v>
      </c>
      <c r="L107" s="4"/>
      <c r="M107" s="6">
        <v>44815</v>
      </c>
      <c r="N107" s="4" t="s">
        <v>24</v>
      </c>
      <c r="O107" s="5" t="s">
        <v>412</v>
      </c>
      <c r="P107" s="4" t="str">
        <f>HYPERLINK("https://docs.wto.org/imrd/directdoc.asp?DDFDocuments/t/G/TBTN22/CHE273.DOCX", "https://docs.wto.org/imrd/directdoc.asp?DDFDocuments/t/G/TBTN22/CHE273.DOCX")</f>
        <v>https://docs.wto.org/imrd/directdoc.asp?DDFDocuments/t/G/TBTN22/CHE273.DOCX</v>
      </c>
      <c r="Q107" s="4" t="str">
        <f>HYPERLINK("https://docs.wto.org/imrd/directdoc.asp?DDFDocuments/u/G/TBTN22/CHE273.DOCX", "https://docs.wto.org/imrd/directdoc.asp?DDFDocuments/u/G/TBTN22/CHE273.DOCX")</f>
        <v>https://docs.wto.org/imrd/directdoc.asp?DDFDocuments/u/G/TBTN22/CHE273.DOCX</v>
      </c>
      <c r="R107" s="4" t="str">
        <f>HYPERLINK("https://docs.wto.org/imrd/directdoc.asp?DDFDocuments/v/G/TBTN22/CHE273.DOCX", "https://docs.wto.org/imrd/directdoc.asp?DDFDocuments/v/G/TBTN22/CHE273.DOCX")</f>
        <v>https://docs.wto.org/imrd/directdoc.asp?DDFDocuments/v/G/TBTN22/CHE273.DOCX</v>
      </c>
    </row>
    <row r="108" spans="1:18" ht="100.8">
      <c r="A108" s="11" t="s">
        <v>767</v>
      </c>
      <c r="B108" s="4" t="str">
        <f>HYPERLINK("https://epingalert.org/en/Search?viewData= G/TBT/N/CAN/679"," G/TBT/N/CAN/679")</f>
        <v xml:space="preserve"> G/TBT/N/CAN/679</v>
      </c>
      <c r="C108" s="4" t="s">
        <v>291</v>
      </c>
      <c r="D108" s="6">
        <v>44761</v>
      </c>
      <c r="E108" s="5" t="s">
        <v>292</v>
      </c>
      <c r="F108" s="5" t="s">
        <v>293</v>
      </c>
      <c r="G108" s="5" t="s">
        <v>294</v>
      </c>
      <c r="H108" s="4" t="s">
        <v>22</v>
      </c>
      <c r="I108" s="4" t="s">
        <v>295</v>
      </c>
      <c r="J108" s="4" t="s">
        <v>23</v>
      </c>
      <c r="K108" s="4" t="s">
        <v>22</v>
      </c>
      <c r="L108" s="4"/>
      <c r="M108" s="6">
        <v>44819</v>
      </c>
      <c r="N108" s="4" t="s">
        <v>24</v>
      </c>
      <c r="O108" s="4"/>
      <c r="P108" s="4" t="str">
        <f>HYPERLINK("https://docs.wto.org/imrd/directdoc.asp?DDFDocuments/t/G/TBTN22/CAN679.DOCX", "https://docs.wto.org/imrd/directdoc.asp?DDFDocuments/t/G/TBTN22/CAN679.DOCX")</f>
        <v>https://docs.wto.org/imrd/directdoc.asp?DDFDocuments/t/G/TBTN22/CAN679.DOCX</v>
      </c>
      <c r="Q108" s="4" t="str">
        <f>HYPERLINK("https://docs.wto.org/imrd/directdoc.asp?DDFDocuments/u/G/TBTN22/CAN679.DOCX", "https://docs.wto.org/imrd/directdoc.asp?DDFDocuments/u/G/TBTN22/CAN679.DOCX")</f>
        <v>https://docs.wto.org/imrd/directdoc.asp?DDFDocuments/u/G/TBTN22/CAN679.DOCX</v>
      </c>
      <c r="R108" s="4" t="str">
        <f>HYPERLINK("https://docs.wto.org/imrd/directdoc.asp?DDFDocuments/v/G/TBTN22/CAN679.DOCX", "https://docs.wto.org/imrd/directdoc.asp?DDFDocuments/v/G/TBTN22/CAN679.DOCX")</f>
        <v>https://docs.wto.org/imrd/directdoc.asp?DDFDocuments/v/G/TBTN22/CAN679.DOCX</v>
      </c>
    </row>
    <row r="109" spans="1:18" ht="172.8">
      <c r="A109" s="9" t="s">
        <v>745</v>
      </c>
      <c r="B109" s="4" t="str">
        <f>HYPERLINK("https://epingalert.org/en/Search?viewData= G/TBT/N/ISR/1269"," G/TBT/N/ISR/1269")</f>
        <v xml:space="preserve"> G/TBT/N/ISR/1269</v>
      </c>
      <c r="C109" s="4" t="s">
        <v>119</v>
      </c>
      <c r="D109" s="6">
        <v>44768</v>
      </c>
      <c r="E109" s="5" t="s">
        <v>120</v>
      </c>
      <c r="F109" s="5" t="s">
        <v>121</v>
      </c>
      <c r="G109" s="5" t="s">
        <v>122</v>
      </c>
      <c r="H109" s="4" t="s">
        <v>123</v>
      </c>
      <c r="I109" s="4" t="s">
        <v>124</v>
      </c>
      <c r="J109" s="4" t="s">
        <v>125</v>
      </c>
      <c r="K109" s="4" t="s">
        <v>126</v>
      </c>
      <c r="L109" s="4"/>
      <c r="M109" s="6">
        <v>44828</v>
      </c>
      <c r="N109" s="4" t="s">
        <v>24</v>
      </c>
      <c r="O109" s="5" t="s">
        <v>127</v>
      </c>
      <c r="P109" s="4" t="str">
        <f>HYPERLINK("https://docs.wto.org/imrd/directdoc.asp?DDFDocuments/t/G/TBTN22/ISR1269.DOCX", "https://docs.wto.org/imrd/directdoc.asp?DDFDocuments/t/G/TBTN22/ISR1269.DOCX")</f>
        <v>https://docs.wto.org/imrd/directdoc.asp?DDFDocuments/t/G/TBTN22/ISR1269.DOCX</v>
      </c>
      <c r="Q109" s="4"/>
      <c r="R109" s="4"/>
    </row>
    <row r="110" spans="1:18" ht="129.6">
      <c r="A110" s="9" t="s">
        <v>737</v>
      </c>
      <c r="B110" s="4" t="str">
        <f>HYPERLINK("https://epingalert.org/en/Search?viewData= G/TBT/N/SLV/221"," G/TBT/N/SLV/221")</f>
        <v xml:space="preserve"> G/TBT/N/SLV/221</v>
      </c>
      <c r="C110" s="4" t="s">
        <v>63</v>
      </c>
      <c r="D110" s="6">
        <v>44769</v>
      </c>
      <c r="E110" s="5" t="s">
        <v>64</v>
      </c>
      <c r="F110" s="5" t="s">
        <v>65</v>
      </c>
      <c r="G110" s="5" t="s">
        <v>66</v>
      </c>
      <c r="H110" s="4" t="s">
        <v>22</v>
      </c>
      <c r="I110" s="4" t="s">
        <v>30</v>
      </c>
      <c r="J110" s="4" t="s">
        <v>67</v>
      </c>
      <c r="K110" s="4" t="s">
        <v>22</v>
      </c>
      <c r="L110" s="4"/>
      <c r="M110" s="6">
        <v>44829</v>
      </c>
      <c r="N110" s="4" t="s">
        <v>24</v>
      </c>
      <c r="O110" s="4"/>
      <c r="P110" s="4"/>
      <c r="Q110" s="4"/>
      <c r="R110" s="4" t="str">
        <f>HYPERLINK("https://docs.wto.org/imrd/directdoc.asp?DDFDocuments/v/G/TBTN22/SLV221.DOCX", "https://docs.wto.org/imrd/directdoc.asp?DDFDocuments/v/G/TBTN22/SLV221.DOCX")</f>
        <v>https://docs.wto.org/imrd/directdoc.asp?DDFDocuments/v/G/TBTN22/SLV221.DOCX</v>
      </c>
    </row>
    <row r="111" spans="1:18" ht="43.2">
      <c r="A111" s="10" t="s">
        <v>807</v>
      </c>
      <c r="B111" s="4" t="str">
        <f>HYPERLINK("https://epingalert.org/en/Search?viewData= G/TBT/N/PHL/291"," G/TBT/N/PHL/291")</f>
        <v xml:space="preserve"> G/TBT/N/PHL/291</v>
      </c>
      <c r="C111" s="4" t="s">
        <v>541</v>
      </c>
      <c r="D111" s="6">
        <v>44748</v>
      </c>
      <c r="E111" s="5" t="s">
        <v>542</v>
      </c>
      <c r="F111" s="5" t="s">
        <v>543</v>
      </c>
      <c r="G111" s="5" t="s">
        <v>544</v>
      </c>
      <c r="H111" s="4" t="s">
        <v>22</v>
      </c>
      <c r="I111" s="4" t="s">
        <v>545</v>
      </c>
      <c r="J111" s="4" t="s">
        <v>125</v>
      </c>
      <c r="K111" s="4" t="s">
        <v>152</v>
      </c>
      <c r="L111" s="4"/>
      <c r="M111" s="6">
        <v>44771</v>
      </c>
      <c r="N111" s="4" t="s">
        <v>24</v>
      </c>
      <c r="O111" s="5" t="s">
        <v>546</v>
      </c>
      <c r="P111" s="4" t="str">
        <f>HYPERLINK("https://docs.wto.org/imrd/directdoc.asp?DDFDocuments/t/G/TBTN22/PHL291.DOCX", "https://docs.wto.org/imrd/directdoc.asp?DDFDocuments/t/G/TBTN22/PHL291.DOCX")</f>
        <v>https://docs.wto.org/imrd/directdoc.asp?DDFDocuments/t/G/TBTN22/PHL291.DOCX</v>
      </c>
      <c r="Q111" s="4" t="str">
        <f>HYPERLINK("https://docs.wto.org/imrd/directdoc.asp?DDFDocuments/u/G/TBTN22/PHL291.DOCX", "https://docs.wto.org/imrd/directdoc.asp?DDFDocuments/u/G/TBTN22/PHL291.DOCX")</f>
        <v>https://docs.wto.org/imrd/directdoc.asp?DDFDocuments/u/G/TBTN22/PHL291.DOCX</v>
      </c>
      <c r="R111" s="4" t="str">
        <f>HYPERLINK("https://docs.wto.org/imrd/directdoc.asp?DDFDocuments/v/G/TBTN22/PHL291.DOCX", "https://docs.wto.org/imrd/directdoc.asp?DDFDocuments/v/G/TBTN22/PHL291.DOCX")</f>
        <v>https://docs.wto.org/imrd/directdoc.asp?DDFDocuments/v/G/TBTN22/PHL291.DOCX</v>
      </c>
    </row>
    <row r="112" spans="1:18" ht="201.6">
      <c r="A112" s="10" t="s">
        <v>826</v>
      </c>
      <c r="B112" s="4" t="str">
        <f>HYPERLINK("https://epingalert.org/en/Search?viewData= G/TBT/N/UGA/1651"," G/TBT/N/UGA/1651")</f>
        <v xml:space="preserve"> G/TBT/N/UGA/1651</v>
      </c>
      <c r="C112" s="4" t="s">
        <v>212</v>
      </c>
      <c r="D112" s="6">
        <v>44743</v>
      </c>
      <c r="E112" s="5" t="s">
        <v>643</v>
      </c>
      <c r="F112" s="5" t="s">
        <v>644</v>
      </c>
      <c r="G112" s="5" t="s">
        <v>645</v>
      </c>
      <c r="H112" s="4" t="s">
        <v>629</v>
      </c>
      <c r="I112" s="4" t="s">
        <v>630</v>
      </c>
      <c r="J112" s="4" t="s">
        <v>631</v>
      </c>
      <c r="K112" s="4" t="s">
        <v>22</v>
      </c>
      <c r="L112" s="4"/>
      <c r="M112" s="6">
        <v>44803</v>
      </c>
      <c r="N112" s="4" t="s">
        <v>24</v>
      </c>
      <c r="O112" s="4"/>
      <c r="P112" s="4" t="str">
        <f>HYPERLINK("https://docs.wto.org/imrd/directdoc.asp?DDFDocuments/t/G/TBTN22/UGA1651.DOCX", "https://docs.wto.org/imrd/directdoc.asp?DDFDocuments/t/G/TBTN22/UGA1651.DOCX")</f>
        <v>https://docs.wto.org/imrd/directdoc.asp?DDFDocuments/t/G/TBTN22/UGA1651.DOCX</v>
      </c>
      <c r="Q112" s="4" t="str">
        <f>HYPERLINK("https://docs.wto.org/imrd/directdoc.asp?DDFDocuments/u/G/TBTN22/UGA1651.DOCX", "https://docs.wto.org/imrd/directdoc.asp?DDFDocuments/u/G/TBTN22/UGA1651.DOCX")</f>
        <v>https://docs.wto.org/imrd/directdoc.asp?DDFDocuments/u/G/TBTN22/UGA1651.DOCX</v>
      </c>
      <c r="R112" s="4" t="str">
        <f>HYPERLINK("https://docs.wto.org/imrd/directdoc.asp?DDFDocuments/v/G/TBTN22/UGA1651.DOCX", "https://docs.wto.org/imrd/directdoc.asp?DDFDocuments/v/G/TBTN22/UGA1651.DOCX")</f>
        <v>https://docs.wto.org/imrd/directdoc.asp?DDFDocuments/v/G/TBTN22/UGA1651.DOCX</v>
      </c>
    </row>
    <row r="113" spans="1:18" ht="72">
      <c r="A113" s="10" t="s">
        <v>833</v>
      </c>
      <c r="B113" s="4" t="str">
        <f>HYPERLINK("https://epingalert.org/en/Search?viewData= G/TBT/N/UGA/1649"," G/TBT/N/UGA/1649")</f>
        <v xml:space="preserve"> G/TBT/N/UGA/1649</v>
      </c>
      <c r="C113" s="4" t="s">
        <v>212</v>
      </c>
      <c r="D113" s="6">
        <v>44743</v>
      </c>
      <c r="E113" s="5" t="s">
        <v>674</v>
      </c>
      <c r="F113" s="5" t="s">
        <v>675</v>
      </c>
      <c r="G113" s="5" t="s">
        <v>645</v>
      </c>
      <c r="H113" s="4" t="s">
        <v>629</v>
      </c>
      <c r="I113" s="4" t="s">
        <v>630</v>
      </c>
      <c r="J113" s="4" t="s">
        <v>631</v>
      </c>
      <c r="K113" s="4" t="s">
        <v>22</v>
      </c>
      <c r="L113" s="4"/>
      <c r="M113" s="6">
        <v>44803</v>
      </c>
      <c r="N113" s="4" t="s">
        <v>24</v>
      </c>
      <c r="O113" s="4"/>
      <c r="P113" s="4" t="str">
        <f>HYPERLINK("https://docs.wto.org/imrd/directdoc.asp?DDFDocuments/t/G/TBTN22/UGA1649.DOCX", "https://docs.wto.org/imrd/directdoc.asp?DDFDocuments/t/G/TBTN22/UGA1649.DOCX")</f>
        <v>https://docs.wto.org/imrd/directdoc.asp?DDFDocuments/t/G/TBTN22/UGA1649.DOCX</v>
      </c>
      <c r="Q113" s="4" t="str">
        <f>HYPERLINK("https://docs.wto.org/imrd/directdoc.asp?DDFDocuments/u/G/TBTN22/UGA1649.DOCX", "https://docs.wto.org/imrd/directdoc.asp?DDFDocuments/u/G/TBTN22/UGA1649.DOCX")</f>
        <v>https://docs.wto.org/imrd/directdoc.asp?DDFDocuments/u/G/TBTN22/UGA1649.DOCX</v>
      </c>
      <c r="R113" s="4" t="str">
        <f>HYPERLINK("https://docs.wto.org/imrd/directdoc.asp?DDFDocuments/v/G/TBTN22/UGA1649.DOCX", "https://docs.wto.org/imrd/directdoc.asp?DDFDocuments/v/G/TBTN22/UGA1649.DOCX")</f>
        <v>https://docs.wto.org/imrd/directdoc.asp?DDFDocuments/v/G/TBTN22/UGA1649.DOCX</v>
      </c>
    </row>
    <row r="114" spans="1:18" ht="43.2">
      <c r="A114" s="10" t="s">
        <v>833</v>
      </c>
      <c r="B114" s="4" t="str">
        <f>HYPERLINK("https://epingalert.org/en/Search?viewData= G/TBT/N/UGA/1641"," G/TBT/N/UGA/1641")</f>
        <v xml:space="preserve"> G/TBT/N/UGA/1641</v>
      </c>
      <c r="C114" s="4" t="s">
        <v>212</v>
      </c>
      <c r="D114" s="6">
        <v>44743</v>
      </c>
      <c r="E114" s="5" t="s">
        <v>676</v>
      </c>
      <c r="F114" s="5" t="s">
        <v>677</v>
      </c>
      <c r="G114" s="5" t="s">
        <v>654</v>
      </c>
      <c r="H114" s="4" t="s">
        <v>629</v>
      </c>
      <c r="I114" s="4" t="s">
        <v>630</v>
      </c>
      <c r="J114" s="4" t="s">
        <v>631</v>
      </c>
      <c r="K114" s="4" t="s">
        <v>22</v>
      </c>
      <c r="L114" s="4"/>
      <c r="M114" s="6">
        <v>44803</v>
      </c>
      <c r="N114" s="4" t="s">
        <v>24</v>
      </c>
      <c r="O114" s="4"/>
      <c r="P114" s="4" t="str">
        <f>HYPERLINK("https://docs.wto.org/imrd/directdoc.asp?DDFDocuments/t/G/TBTN22/UGA1641.DOCX", "https://docs.wto.org/imrd/directdoc.asp?DDFDocuments/t/G/TBTN22/UGA1641.DOCX")</f>
        <v>https://docs.wto.org/imrd/directdoc.asp?DDFDocuments/t/G/TBTN22/UGA1641.DOCX</v>
      </c>
      <c r="Q114" s="4" t="str">
        <f>HYPERLINK("https://docs.wto.org/imrd/directdoc.asp?DDFDocuments/u/G/TBTN22/UGA1641.DOCX", "https://docs.wto.org/imrd/directdoc.asp?DDFDocuments/u/G/TBTN22/UGA1641.DOCX")</f>
        <v>https://docs.wto.org/imrd/directdoc.asp?DDFDocuments/u/G/TBTN22/UGA1641.DOCX</v>
      </c>
      <c r="R114" s="4" t="str">
        <f>HYPERLINK("https://docs.wto.org/imrd/directdoc.asp?DDFDocuments/v/G/TBTN22/UGA1641.DOCX", "https://docs.wto.org/imrd/directdoc.asp?DDFDocuments/v/G/TBTN22/UGA1641.DOCX")</f>
        <v>https://docs.wto.org/imrd/directdoc.asp?DDFDocuments/v/G/TBTN22/UGA1641.DOCX</v>
      </c>
    </row>
    <row r="115" spans="1:18" ht="43.2">
      <c r="A115" s="10" t="s">
        <v>833</v>
      </c>
      <c r="B115" s="4" t="str">
        <f>HYPERLINK("https://epingalert.org/en/Search?viewData= G/TBT/N/UGA/1635"," G/TBT/N/UGA/1635")</f>
        <v xml:space="preserve"> G/TBT/N/UGA/1635</v>
      </c>
      <c r="C115" s="4" t="s">
        <v>212</v>
      </c>
      <c r="D115" s="6">
        <v>44743</v>
      </c>
      <c r="E115" s="5" t="s">
        <v>678</v>
      </c>
      <c r="F115" s="5" t="s">
        <v>679</v>
      </c>
      <c r="G115" s="5" t="s">
        <v>645</v>
      </c>
      <c r="H115" s="4" t="s">
        <v>629</v>
      </c>
      <c r="I115" s="4" t="s">
        <v>630</v>
      </c>
      <c r="J115" s="4" t="s">
        <v>631</v>
      </c>
      <c r="K115" s="4" t="s">
        <v>22</v>
      </c>
      <c r="L115" s="4"/>
      <c r="M115" s="6">
        <v>44803</v>
      </c>
      <c r="N115" s="4" t="s">
        <v>24</v>
      </c>
      <c r="O115" s="4"/>
      <c r="P115" s="4" t="str">
        <f>HYPERLINK("https://docs.wto.org/imrd/directdoc.asp?DDFDocuments/t/G/TBTN22/UGA1635.DOCX", "https://docs.wto.org/imrd/directdoc.asp?DDFDocuments/t/G/TBTN22/UGA1635.DOCX")</f>
        <v>https://docs.wto.org/imrd/directdoc.asp?DDFDocuments/t/G/TBTN22/UGA1635.DOCX</v>
      </c>
      <c r="Q115" s="4" t="str">
        <f>HYPERLINK("https://docs.wto.org/imrd/directdoc.asp?DDFDocuments/u/G/TBTN22/UGA1635.DOCX", "https://docs.wto.org/imrd/directdoc.asp?DDFDocuments/u/G/TBTN22/UGA1635.DOCX")</f>
        <v>https://docs.wto.org/imrd/directdoc.asp?DDFDocuments/u/G/TBTN22/UGA1635.DOCX</v>
      </c>
      <c r="R115" s="4" t="str">
        <f>HYPERLINK("https://docs.wto.org/imrd/directdoc.asp?DDFDocuments/v/G/TBTN22/UGA1635.DOCX", "https://docs.wto.org/imrd/directdoc.asp?DDFDocuments/v/G/TBTN22/UGA1635.DOCX")</f>
        <v>https://docs.wto.org/imrd/directdoc.asp?DDFDocuments/v/G/TBTN22/UGA1635.DOCX</v>
      </c>
    </row>
    <row r="116" spans="1:18" ht="86.4">
      <c r="A116" s="10" t="s">
        <v>833</v>
      </c>
      <c r="B116" s="4" t="str">
        <f>HYPERLINK("https://epingalert.org/en/Search?viewData= G/TBT/N/UGA/1639"," G/TBT/N/UGA/1639")</f>
        <v xml:space="preserve"> G/TBT/N/UGA/1639</v>
      </c>
      <c r="C116" s="4" t="s">
        <v>212</v>
      </c>
      <c r="D116" s="6">
        <v>44743</v>
      </c>
      <c r="E116" s="5" t="s">
        <v>680</v>
      </c>
      <c r="F116" s="5" t="s">
        <v>681</v>
      </c>
      <c r="G116" s="5" t="s">
        <v>654</v>
      </c>
      <c r="H116" s="4" t="s">
        <v>629</v>
      </c>
      <c r="I116" s="4" t="s">
        <v>630</v>
      </c>
      <c r="J116" s="4" t="s">
        <v>631</v>
      </c>
      <c r="K116" s="4" t="s">
        <v>22</v>
      </c>
      <c r="L116" s="4"/>
      <c r="M116" s="6">
        <v>44803</v>
      </c>
      <c r="N116" s="4" t="s">
        <v>24</v>
      </c>
      <c r="O116" s="4"/>
      <c r="P116" s="4" t="str">
        <f>HYPERLINK("https://docs.wto.org/imrd/directdoc.asp?DDFDocuments/t/G/TBT/UGA1639.DOCX", "https://docs.wto.org/imrd/directdoc.asp?DDFDocuments/t/G/TBT/UGA1639.DOCX")</f>
        <v>https://docs.wto.org/imrd/directdoc.asp?DDFDocuments/t/G/TBT/UGA1639.DOCX</v>
      </c>
      <c r="Q116" s="4" t="str">
        <f>HYPERLINK("https://docs.wto.org/imrd/directdoc.asp?DDFDocuments/u/G/TBT/UGA1639.DOCX", "https://docs.wto.org/imrd/directdoc.asp?DDFDocuments/u/G/TBT/UGA1639.DOCX")</f>
        <v>https://docs.wto.org/imrd/directdoc.asp?DDFDocuments/u/G/TBT/UGA1639.DOCX</v>
      </c>
      <c r="R116" s="4"/>
    </row>
    <row r="117" spans="1:18" ht="43.2">
      <c r="A117" s="10" t="s">
        <v>833</v>
      </c>
      <c r="B117" s="4" t="str">
        <f>HYPERLINK("https://epingalert.org/en/Search?viewData= G/TBT/N/UGA/1636"," G/TBT/N/UGA/1636")</f>
        <v xml:space="preserve"> G/TBT/N/UGA/1636</v>
      </c>
      <c r="C117" s="4" t="s">
        <v>212</v>
      </c>
      <c r="D117" s="6">
        <v>44743</v>
      </c>
      <c r="E117" s="5" t="s">
        <v>682</v>
      </c>
      <c r="F117" s="5" t="s">
        <v>683</v>
      </c>
      <c r="G117" s="5" t="s">
        <v>645</v>
      </c>
      <c r="H117" s="4" t="s">
        <v>629</v>
      </c>
      <c r="I117" s="4" t="s">
        <v>630</v>
      </c>
      <c r="J117" s="4" t="s">
        <v>631</v>
      </c>
      <c r="K117" s="4" t="s">
        <v>22</v>
      </c>
      <c r="L117" s="4"/>
      <c r="M117" s="6">
        <v>44803</v>
      </c>
      <c r="N117" s="4" t="s">
        <v>24</v>
      </c>
      <c r="O117" s="4"/>
      <c r="P117" s="4" t="str">
        <f>HYPERLINK("https://docs.wto.org/imrd/directdoc.asp?DDFDocuments/t/G/TBTN22/UGA1636.DOCX", "https://docs.wto.org/imrd/directdoc.asp?DDFDocuments/t/G/TBTN22/UGA1636.DOCX")</f>
        <v>https://docs.wto.org/imrd/directdoc.asp?DDFDocuments/t/G/TBTN22/UGA1636.DOCX</v>
      </c>
      <c r="Q117" s="4" t="str">
        <f>HYPERLINK("https://docs.wto.org/imrd/directdoc.asp?DDFDocuments/u/G/TBTN22/UGA1636.DOCX", "https://docs.wto.org/imrd/directdoc.asp?DDFDocuments/u/G/TBTN22/UGA1636.DOCX")</f>
        <v>https://docs.wto.org/imrd/directdoc.asp?DDFDocuments/u/G/TBTN22/UGA1636.DOCX</v>
      </c>
      <c r="R117" s="4" t="str">
        <f>HYPERLINK("https://docs.wto.org/imrd/directdoc.asp?DDFDocuments/v/G/TBTN22/UGA1636.DOCX", "https://docs.wto.org/imrd/directdoc.asp?DDFDocuments/v/G/TBTN22/UGA1636.DOCX")</f>
        <v>https://docs.wto.org/imrd/directdoc.asp?DDFDocuments/v/G/TBTN22/UGA1636.DOCX</v>
      </c>
    </row>
    <row r="118" spans="1:18" ht="72">
      <c r="A118" s="10" t="s">
        <v>833</v>
      </c>
      <c r="B118" s="4" t="str">
        <f>HYPERLINK("https://epingalert.org/en/Search?viewData= G/TBT/N/UGA/1643"," G/TBT/N/UGA/1643")</f>
        <v xml:space="preserve"> G/TBT/N/UGA/1643</v>
      </c>
      <c r="C118" s="4" t="s">
        <v>212</v>
      </c>
      <c r="D118" s="6">
        <v>44743</v>
      </c>
      <c r="E118" s="5" t="s">
        <v>684</v>
      </c>
      <c r="F118" s="5" t="s">
        <v>685</v>
      </c>
      <c r="G118" s="5" t="s">
        <v>651</v>
      </c>
      <c r="H118" s="4" t="s">
        <v>629</v>
      </c>
      <c r="I118" s="4" t="s">
        <v>630</v>
      </c>
      <c r="J118" s="4" t="s">
        <v>631</v>
      </c>
      <c r="K118" s="4" t="s">
        <v>22</v>
      </c>
      <c r="L118" s="4"/>
      <c r="M118" s="6">
        <v>44803</v>
      </c>
      <c r="N118" s="4" t="s">
        <v>24</v>
      </c>
      <c r="O118" s="4"/>
      <c r="P118" s="4" t="str">
        <f>HYPERLINK("https://docs.wto.org/imrd/directdoc.asp?DDFDocuments/t/G/TBTN22/UGA1643.DOCX", "https://docs.wto.org/imrd/directdoc.asp?DDFDocuments/t/G/TBTN22/UGA1643.DOCX")</f>
        <v>https://docs.wto.org/imrd/directdoc.asp?DDFDocuments/t/G/TBTN22/UGA1643.DOCX</v>
      </c>
      <c r="Q118" s="4" t="str">
        <f>HYPERLINK("https://docs.wto.org/imrd/directdoc.asp?DDFDocuments/u/G/TBTN22/UGA1643.DOCX", "https://docs.wto.org/imrd/directdoc.asp?DDFDocuments/u/G/TBTN22/UGA1643.DOCX")</f>
        <v>https://docs.wto.org/imrd/directdoc.asp?DDFDocuments/u/G/TBTN22/UGA1643.DOCX</v>
      </c>
      <c r="R118" s="4" t="str">
        <f>HYPERLINK("https://docs.wto.org/imrd/directdoc.asp?DDFDocuments/v/G/TBTN22/UGA1643.DOCX", "https://docs.wto.org/imrd/directdoc.asp?DDFDocuments/v/G/TBTN22/UGA1643.DOCX")</f>
        <v>https://docs.wto.org/imrd/directdoc.asp?DDFDocuments/v/G/TBTN22/UGA1643.DOCX</v>
      </c>
    </row>
    <row r="119" spans="1:18" ht="259.2">
      <c r="A119" s="10" t="s">
        <v>832</v>
      </c>
      <c r="B119" s="4" t="str">
        <f>HYPERLINK("https://epingalert.org/en/Search?viewData= G/TBT/N/UGA/1650"," G/TBT/N/UGA/1650")</f>
        <v xml:space="preserve"> G/TBT/N/UGA/1650</v>
      </c>
      <c r="C119" s="4" t="s">
        <v>212</v>
      </c>
      <c r="D119" s="6">
        <v>44743</v>
      </c>
      <c r="E119" s="5" t="s">
        <v>671</v>
      </c>
      <c r="F119" s="5" t="s">
        <v>672</v>
      </c>
      <c r="G119" s="5" t="s">
        <v>673</v>
      </c>
      <c r="H119" s="4" t="s">
        <v>629</v>
      </c>
      <c r="I119" s="4" t="s">
        <v>630</v>
      </c>
      <c r="J119" s="4" t="s">
        <v>631</v>
      </c>
      <c r="K119" s="4" t="s">
        <v>22</v>
      </c>
      <c r="L119" s="4"/>
      <c r="M119" s="6">
        <v>44803</v>
      </c>
      <c r="N119" s="4" t="s">
        <v>24</v>
      </c>
      <c r="O119" s="4"/>
      <c r="P119" s="4" t="str">
        <f>HYPERLINK("https://docs.wto.org/imrd/directdoc.asp?DDFDocuments/t/G/TBTN22/UGA1650.DOCX", "https://docs.wto.org/imrd/directdoc.asp?DDFDocuments/t/G/TBTN22/UGA1650.DOCX")</f>
        <v>https://docs.wto.org/imrd/directdoc.asp?DDFDocuments/t/G/TBTN22/UGA1650.DOCX</v>
      </c>
      <c r="Q119" s="4" t="str">
        <f>HYPERLINK("https://docs.wto.org/imrd/directdoc.asp?DDFDocuments/u/G/TBTN22/UGA1650.DOCX", "https://docs.wto.org/imrd/directdoc.asp?DDFDocuments/u/G/TBTN22/UGA1650.DOCX")</f>
        <v>https://docs.wto.org/imrd/directdoc.asp?DDFDocuments/u/G/TBTN22/UGA1650.DOCX</v>
      </c>
      <c r="R119" s="4" t="str">
        <f>HYPERLINK("https://docs.wto.org/imrd/directdoc.asp?DDFDocuments/v/G/TBTN22/UGA1650.DOCX", "https://docs.wto.org/imrd/directdoc.asp?DDFDocuments/v/G/TBTN22/UGA1650.DOCX")</f>
        <v>https://docs.wto.org/imrd/directdoc.asp?DDFDocuments/v/G/TBTN22/UGA1650.DOCX</v>
      </c>
    </row>
    <row r="120" spans="1:18" ht="57.6">
      <c r="A120" s="10" t="s">
        <v>827</v>
      </c>
      <c r="B120" s="4" t="str">
        <f>HYPERLINK("https://epingalert.org/en/Search?viewData= G/TBT/N/UGA/1648"," G/TBT/N/UGA/1648")</f>
        <v xml:space="preserve"> G/TBT/N/UGA/1648</v>
      </c>
      <c r="C120" s="4" t="s">
        <v>212</v>
      </c>
      <c r="D120" s="6">
        <v>44743</v>
      </c>
      <c r="E120" s="5" t="s">
        <v>646</v>
      </c>
      <c r="F120" s="5" t="s">
        <v>647</v>
      </c>
      <c r="G120" s="5" t="s">
        <v>648</v>
      </c>
      <c r="H120" s="4" t="s">
        <v>629</v>
      </c>
      <c r="I120" s="4" t="s">
        <v>630</v>
      </c>
      <c r="J120" s="4" t="s">
        <v>631</v>
      </c>
      <c r="K120" s="4" t="s">
        <v>22</v>
      </c>
      <c r="L120" s="4"/>
      <c r="M120" s="6">
        <v>44803</v>
      </c>
      <c r="N120" s="4" t="s">
        <v>24</v>
      </c>
      <c r="O120" s="4"/>
      <c r="P120" s="4" t="str">
        <f>HYPERLINK("https://docs.wto.org/imrd/directdoc.asp?DDFDocuments/t/G/TBTN22/UGA1648.DOCX", "https://docs.wto.org/imrd/directdoc.asp?DDFDocuments/t/G/TBTN22/UGA1648.DOCX")</f>
        <v>https://docs.wto.org/imrd/directdoc.asp?DDFDocuments/t/G/TBTN22/UGA1648.DOCX</v>
      </c>
      <c r="Q120" s="4" t="str">
        <f>HYPERLINK("https://docs.wto.org/imrd/directdoc.asp?DDFDocuments/u/G/TBTN22/UGA1648.DOCX", "https://docs.wto.org/imrd/directdoc.asp?DDFDocuments/u/G/TBTN22/UGA1648.DOCX")</f>
        <v>https://docs.wto.org/imrd/directdoc.asp?DDFDocuments/u/G/TBTN22/UGA1648.DOCX</v>
      </c>
      <c r="R120" s="4" t="str">
        <f>HYPERLINK("https://docs.wto.org/imrd/directdoc.asp?DDFDocuments/v/G/TBTN22/UGA1648.DOCX", "https://docs.wto.org/imrd/directdoc.asp?DDFDocuments/v/G/TBTN22/UGA1648.DOCX")</f>
        <v>https://docs.wto.org/imrd/directdoc.asp?DDFDocuments/v/G/TBTN22/UGA1648.DOCX</v>
      </c>
    </row>
    <row r="121" spans="1:18" ht="72">
      <c r="A121" s="10" t="s">
        <v>827</v>
      </c>
      <c r="B121" s="4" t="str">
        <f>HYPERLINK("https://epingalert.org/en/Search?viewData= G/TBT/N/UGA/1640"," G/TBT/N/UGA/1640")</f>
        <v xml:space="preserve"> G/TBT/N/UGA/1640</v>
      </c>
      <c r="C121" s="4" t="s">
        <v>212</v>
      </c>
      <c r="D121" s="6">
        <v>44743</v>
      </c>
      <c r="E121" s="5" t="s">
        <v>652</v>
      </c>
      <c r="F121" s="5" t="s">
        <v>653</v>
      </c>
      <c r="G121" s="5" t="s">
        <v>654</v>
      </c>
      <c r="H121" s="4" t="s">
        <v>629</v>
      </c>
      <c r="I121" s="4" t="s">
        <v>630</v>
      </c>
      <c r="J121" s="4" t="s">
        <v>631</v>
      </c>
      <c r="K121" s="4" t="s">
        <v>22</v>
      </c>
      <c r="L121" s="4"/>
      <c r="M121" s="6">
        <v>44803</v>
      </c>
      <c r="N121" s="4" t="s">
        <v>24</v>
      </c>
      <c r="O121" s="4"/>
      <c r="P121" s="4" t="str">
        <f>HYPERLINK("https://docs.wto.org/imrd/directdoc.asp?DDFDocuments/t/G/TBTN22/UGA1640.DOCX", "https://docs.wto.org/imrd/directdoc.asp?DDFDocuments/t/G/TBTN22/UGA1640.DOCX")</f>
        <v>https://docs.wto.org/imrd/directdoc.asp?DDFDocuments/t/G/TBTN22/UGA1640.DOCX</v>
      </c>
      <c r="Q121" s="4" t="str">
        <f>HYPERLINK("https://docs.wto.org/imrd/directdoc.asp?DDFDocuments/u/G/TBTN22/UGA1640.DOCX", "https://docs.wto.org/imrd/directdoc.asp?DDFDocuments/u/G/TBTN22/UGA1640.DOCX")</f>
        <v>https://docs.wto.org/imrd/directdoc.asp?DDFDocuments/u/G/TBTN22/UGA1640.DOCX</v>
      </c>
      <c r="R121" s="4" t="str">
        <f>HYPERLINK("https://docs.wto.org/imrd/directdoc.asp?DDFDocuments/v/G/TBTN22/UGA1640.DOCX", "https://docs.wto.org/imrd/directdoc.asp?DDFDocuments/v/G/TBTN22/UGA1640.DOCX")</f>
        <v>https://docs.wto.org/imrd/directdoc.asp?DDFDocuments/v/G/TBTN22/UGA1640.DOCX</v>
      </c>
    </row>
    <row r="122" spans="1:18" ht="72">
      <c r="A122" s="10" t="s">
        <v>827</v>
      </c>
      <c r="B122" s="4" t="str">
        <f>HYPERLINK("https://epingalert.org/en/Search?viewData= G/TBT/N/UGA/1646"," G/TBT/N/UGA/1646")</f>
        <v xml:space="preserve"> G/TBT/N/UGA/1646</v>
      </c>
      <c r="C122" s="4" t="s">
        <v>212</v>
      </c>
      <c r="D122" s="6">
        <v>44743</v>
      </c>
      <c r="E122" s="5" t="s">
        <v>663</v>
      </c>
      <c r="F122" s="5" t="s">
        <v>664</v>
      </c>
      <c r="G122" s="5" t="s">
        <v>654</v>
      </c>
      <c r="H122" s="4" t="s">
        <v>629</v>
      </c>
      <c r="I122" s="4" t="s">
        <v>630</v>
      </c>
      <c r="J122" s="4" t="s">
        <v>631</v>
      </c>
      <c r="K122" s="4" t="s">
        <v>22</v>
      </c>
      <c r="L122" s="4"/>
      <c r="M122" s="6">
        <v>44803</v>
      </c>
      <c r="N122" s="4" t="s">
        <v>24</v>
      </c>
      <c r="O122" s="4"/>
      <c r="P122" s="4" t="str">
        <f>HYPERLINK("https://docs.wto.org/imrd/directdoc.asp?DDFDocuments/t/G/TBTN22/UGA1646.DOCX", "https://docs.wto.org/imrd/directdoc.asp?DDFDocuments/t/G/TBTN22/UGA1646.DOCX")</f>
        <v>https://docs.wto.org/imrd/directdoc.asp?DDFDocuments/t/G/TBTN22/UGA1646.DOCX</v>
      </c>
      <c r="Q122" s="4" t="str">
        <f>HYPERLINK("https://docs.wto.org/imrd/directdoc.asp?DDFDocuments/u/G/TBTN22/UGA1646.DOCX", "https://docs.wto.org/imrd/directdoc.asp?DDFDocuments/u/G/TBTN22/UGA1646.DOCX")</f>
        <v>https://docs.wto.org/imrd/directdoc.asp?DDFDocuments/u/G/TBTN22/UGA1646.DOCX</v>
      </c>
      <c r="R122" s="4" t="str">
        <f>HYPERLINK("https://docs.wto.org/imrd/directdoc.asp?DDFDocuments/v/G/TBTN22/UGA1646.DOCX", "https://docs.wto.org/imrd/directdoc.asp?DDFDocuments/v/G/TBTN22/UGA1646.DOCX")</f>
        <v>https://docs.wto.org/imrd/directdoc.asp?DDFDocuments/v/G/TBTN22/UGA1646.DOCX</v>
      </c>
    </row>
    <row r="123" spans="1:18" ht="43.2">
      <c r="A123" s="10" t="s">
        <v>827</v>
      </c>
      <c r="B123" s="4" t="str">
        <f>HYPERLINK("https://epingalert.org/en/Search?viewData= G/TBT/N/UGA/1642"," G/TBT/N/UGA/1642")</f>
        <v xml:space="preserve"> G/TBT/N/UGA/1642</v>
      </c>
      <c r="C123" s="4" t="s">
        <v>212</v>
      </c>
      <c r="D123" s="6">
        <v>44743</v>
      </c>
      <c r="E123" s="5" t="s">
        <v>665</v>
      </c>
      <c r="F123" s="5" t="s">
        <v>666</v>
      </c>
      <c r="G123" s="5" t="s">
        <v>654</v>
      </c>
      <c r="H123" s="4" t="s">
        <v>629</v>
      </c>
      <c r="I123" s="4" t="s">
        <v>630</v>
      </c>
      <c r="J123" s="4" t="s">
        <v>631</v>
      </c>
      <c r="K123" s="4" t="s">
        <v>22</v>
      </c>
      <c r="L123" s="4"/>
      <c r="M123" s="6">
        <v>44803</v>
      </c>
      <c r="N123" s="4" t="s">
        <v>24</v>
      </c>
      <c r="O123" s="4"/>
      <c r="P123" s="4" t="str">
        <f>HYPERLINK("https://docs.wto.org/imrd/directdoc.asp?DDFDocuments/t/G/TBTN22/UGA1642.DOCX", "https://docs.wto.org/imrd/directdoc.asp?DDFDocuments/t/G/TBTN22/UGA1642.DOCX")</f>
        <v>https://docs.wto.org/imrd/directdoc.asp?DDFDocuments/t/G/TBTN22/UGA1642.DOCX</v>
      </c>
      <c r="Q123" s="4" t="str">
        <f>HYPERLINK("https://docs.wto.org/imrd/directdoc.asp?DDFDocuments/u/G/TBTN22/UGA1642.DOCX", "https://docs.wto.org/imrd/directdoc.asp?DDFDocuments/u/G/TBTN22/UGA1642.DOCX")</f>
        <v>https://docs.wto.org/imrd/directdoc.asp?DDFDocuments/u/G/TBTN22/UGA1642.DOCX</v>
      </c>
      <c r="R123" s="4" t="str">
        <f>HYPERLINK("https://docs.wto.org/imrd/directdoc.asp?DDFDocuments/v/G/TBTN22/UGA1642.DOCX", "https://docs.wto.org/imrd/directdoc.asp?DDFDocuments/v/G/TBTN22/UGA1642.DOCX")</f>
        <v>https://docs.wto.org/imrd/directdoc.asp?DDFDocuments/v/G/TBTN22/UGA1642.DOCX</v>
      </c>
    </row>
    <row r="124" spans="1:18" ht="172.8">
      <c r="A124" s="10" t="s">
        <v>822</v>
      </c>
      <c r="B124" s="4" t="str">
        <f>HYPERLINK("https://epingalert.org/en/Search?viewData= G/TBT/N/UGA/1647"," G/TBT/N/UGA/1647")</f>
        <v xml:space="preserve"> G/TBT/N/UGA/1647</v>
      </c>
      <c r="C124" s="4" t="s">
        <v>212</v>
      </c>
      <c r="D124" s="6">
        <v>44743</v>
      </c>
      <c r="E124" s="5" t="s">
        <v>626</v>
      </c>
      <c r="F124" s="5" t="s">
        <v>627</v>
      </c>
      <c r="G124" s="5" t="s">
        <v>628</v>
      </c>
      <c r="H124" s="4" t="s">
        <v>629</v>
      </c>
      <c r="I124" s="4" t="s">
        <v>630</v>
      </c>
      <c r="J124" s="4" t="s">
        <v>631</v>
      </c>
      <c r="K124" s="4" t="s">
        <v>22</v>
      </c>
      <c r="L124" s="4"/>
      <c r="M124" s="6">
        <v>44803</v>
      </c>
      <c r="N124" s="4" t="s">
        <v>24</v>
      </c>
      <c r="O124" s="4"/>
      <c r="P124" s="4" t="str">
        <f>HYPERLINK("https://docs.wto.org/imrd/directdoc.asp?DDFDocuments/t/G/TBTN22/UGA1647.DOCX", "https://docs.wto.org/imrd/directdoc.asp?DDFDocuments/t/G/TBTN22/UGA1647.DOCX")</f>
        <v>https://docs.wto.org/imrd/directdoc.asp?DDFDocuments/t/G/TBTN22/UGA1647.DOCX</v>
      </c>
      <c r="Q124" s="4" t="str">
        <f>HYPERLINK("https://docs.wto.org/imrd/directdoc.asp?DDFDocuments/u/G/TBTN22/UGA1647.DOCX", "https://docs.wto.org/imrd/directdoc.asp?DDFDocuments/u/G/TBTN22/UGA1647.DOCX")</f>
        <v>https://docs.wto.org/imrd/directdoc.asp?DDFDocuments/u/G/TBTN22/UGA1647.DOCX</v>
      </c>
      <c r="R124" s="4" t="str">
        <f>HYPERLINK("https://docs.wto.org/imrd/directdoc.asp?DDFDocuments/v/G/TBTN22/UGA1647.DOCX", "https://docs.wto.org/imrd/directdoc.asp?DDFDocuments/v/G/TBTN22/UGA1647.DOCX")</f>
        <v>https://docs.wto.org/imrd/directdoc.asp?DDFDocuments/v/G/TBTN22/UGA1647.DOCX</v>
      </c>
    </row>
    <row r="125" spans="1:18" ht="302.39999999999998">
      <c r="A125" s="10" t="s">
        <v>835</v>
      </c>
      <c r="B125" s="4" t="str">
        <f>HYPERLINK("https://epingalert.org/en/Search?viewData= G/TBT/N/UGA/1637"," G/TBT/N/UGA/1637")</f>
        <v xml:space="preserve"> G/TBT/N/UGA/1637</v>
      </c>
      <c r="C125" s="4" t="s">
        <v>212</v>
      </c>
      <c r="D125" s="6">
        <v>44743</v>
      </c>
      <c r="E125" s="5" t="s">
        <v>692</v>
      </c>
      <c r="F125" s="5" t="s">
        <v>693</v>
      </c>
      <c r="G125" s="5" t="s">
        <v>694</v>
      </c>
      <c r="H125" s="4" t="s">
        <v>629</v>
      </c>
      <c r="I125" s="4" t="s">
        <v>630</v>
      </c>
      <c r="J125" s="4" t="s">
        <v>631</v>
      </c>
      <c r="K125" s="4" t="s">
        <v>22</v>
      </c>
      <c r="L125" s="4"/>
      <c r="M125" s="6">
        <v>44803</v>
      </c>
      <c r="N125" s="4" t="s">
        <v>24</v>
      </c>
      <c r="O125" s="4"/>
      <c r="P125" s="4" t="str">
        <f>HYPERLINK("https://docs.wto.org/imrd/directdoc.asp?DDFDocuments/t/G/TBTN22/UGA1637.DOCX", "https://docs.wto.org/imrd/directdoc.asp?DDFDocuments/t/G/TBTN22/UGA1637.DOCX")</f>
        <v>https://docs.wto.org/imrd/directdoc.asp?DDFDocuments/t/G/TBTN22/UGA1637.DOCX</v>
      </c>
      <c r="Q125" s="4" t="str">
        <f>HYPERLINK("https://docs.wto.org/imrd/directdoc.asp?DDFDocuments/u/G/TBTN22/UGA1637.DOCX", "https://docs.wto.org/imrd/directdoc.asp?DDFDocuments/u/G/TBTN22/UGA1637.DOCX")</f>
        <v>https://docs.wto.org/imrd/directdoc.asp?DDFDocuments/u/G/TBTN22/UGA1637.DOCX</v>
      </c>
      <c r="R125" s="4" t="str">
        <f>HYPERLINK("https://docs.wto.org/imrd/directdoc.asp?DDFDocuments/v/G/TBTN22/UGA1637.DOCX", "https://docs.wto.org/imrd/directdoc.asp?DDFDocuments/v/G/TBTN22/UGA1637.DOCX")</f>
        <v>https://docs.wto.org/imrd/directdoc.asp?DDFDocuments/v/G/TBTN22/UGA1637.DOCX</v>
      </c>
    </row>
    <row r="126" spans="1:18" ht="100.8">
      <c r="A126" s="10" t="s">
        <v>828</v>
      </c>
      <c r="B126" s="4" t="str">
        <f>HYPERLINK("https://epingalert.org/en/Search?viewData= G/TBT/N/UGA/1644"," G/TBT/N/UGA/1644")</f>
        <v xml:space="preserve"> G/TBT/N/UGA/1644</v>
      </c>
      <c r="C126" s="4" t="s">
        <v>212</v>
      </c>
      <c r="D126" s="6">
        <v>44743</v>
      </c>
      <c r="E126" s="5" t="s">
        <v>649</v>
      </c>
      <c r="F126" s="5" t="s">
        <v>650</v>
      </c>
      <c r="G126" s="5" t="s">
        <v>651</v>
      </c>
      <c r="H126" s="4" t="s">
        <v>629</v>
      </c>
      <c r="I126" s="4" t="s">
        <v>630</v>
      </c>
      <c r="J126" s="4" t="s">
        <v>631</v>
      </c>
      <c r="K126" s="4" t="s">
        <v>22</v>
      </c>
      <c r="L126" s="4"/>
      <c r="M126" s="6">
        <v>44803</v>
      </c>
      <c r="N126" s="4" t="s">
        <v>24</v>
      </c>
      <c r="O126" s="4"/>
      <c r="P126" s="4" t="str">
        <f>HYPERLINK("https://docs.wto.org/imrd/directdoc.asp?DDFDocuments/t/G/TBTN22/UGA1644.DOCX", "https://docs.wto.org/imrd/directdoc.asp?DDFDocuments/t/G/TBTN22/UGA1644.DOCX")</f>
        <v>https://docs.wto.org/imrd/directdoc.asp?DDFDocuments/t/G/TBTN22/UGA1644.DOCX</v>
      </c>
      <c r="Q126" s="4" t="str">
        <f>HYPERLINK("https://docs.wto.org/imrd/directdoc.asp?DDFDocuments/u/G/TBTN22/UGA1644.DOCX", "https://docs.wto.org/imrd/directdoc.asp?DDFDocuments/u/G/TBTN22/UGA1644.DOCX")</f>
        <v>https://docs.wto.org/imrd/directdoc.asp?DDFDocuments/u/G/TBTN22/UGA1644.DOCX</v>
      </c>
      <c r="R126" s="4" t="str">
        <f>HYPERLINK("https://docs.wto.org/imrd/directdoc.asp?DDFDocuments/v/G/TBTN22/UGA1644.DOCX", "https://docs.wto.org/imrd/directdoc.asp?DDFDocuments/v/G/TBTN22/UGA1644.DOCX")</f>
        <v>https://docs.wto.org/imrd/directdoc.asp?DDFDocuments/v/G/TBTN22/UGA1644.DOCX</v>
      </c>
    </row>
    <row r="127" spans="1:18" ht="273.60000000000002">
      <c r="A127" s="10" t="s">
        <v>824</v>
      </c>
      <c r="B127" s="4" t="str">
        <f>HYPERLINK("https://epingalert.org/en/Search?viewData= G/TBT/N/UGA/1645"," G/TBT/N/UGA/1645")</f>
        <v xml:space="preserve"> G/TBT/N/UGA/1645</v>
      </c>
      <c r="C127" s="4" t="s">
        <v>212</v>
      </c>
      <c r="D127" s="6">
        <v>44743</v>
      </c>
      <c r="E127" s="5" t="s">
        <v>636</v>
      </c>
      <c r="F127" s="5" t="s">
        <v>637</v>
      </c>
      <c r="G127" s="5" t="s">
        <v>638</v>
      </c>
      <c r="H127" s="4" t="s">
        <v>629</v>
      </c>
      <c r="I127" s="4" t="s">
        <v>630</v>
      </c>
      <c r="J127" s="4" t="s">
        <v>631</v>
      </c>
      <c r="K127" s="4" t="s">
        <v>22</v>
      </c>
      <c r="L127" s="4"/>
      <c r="M127" s="6">
        <v>44803</v>
      </c>
      <c r="N127" s="4" t="s">
        <v>24</v>
      </c>
      <c r="O127" s="4"/>
      <c r="P127" s="4" t="str">
        <f>HYPERLINK("https://docs.wto.org/imrd/directdoc.asp?DDFDocuments/t/G/TBTN22/UGA1645.DOCX", "https://docs.wto.org/imrd/directdoc.asp?DDFDocuments/t/G/TBTN22/UGA1645.DOCX")</f>
        <v>https://docs.wto.org/imrd/directdoc.asp?DDFDocuments/t/G/TBTN22/UGA1645.DOCX</v>
      </c>
      <c r="Q127" s="4" t="str">
        <f>HYPERLINK("https://docs.wto.org/imrd/directdoc.asp?DDFDocuments/u/G/TBTN22/UGA1645.DOCX", "https://docs.wto.org/imrd/directdoc.asp?DDFDocuments/u/G/TBTN22/UGA1645.DOCX")</f>
        <v>https://docs.wto.org/imrd/directdoc.asp?DDFDocuments/u/G/TBTN22/UGA1645.DOCX</v>
      </c>
      <c r="R127" s="4" t="str">
        <f>HYPERLINK("https://docs.wto.org/imrd/directdoc.asp?DDFDocuments/v/G/TBTN22/UGA1645.DOCX", "https://docs.wto.org/imrd/directdoc.asp?DDFDocuments/v/G/TBTN22/UGA1645.DOCX")</f>
        <v>https://docs.wto.org/imrd/directdoc.asp?DDFDocuments/v/G/TBTN22/UGA1645.DOCX</v>
      </c>
    </row>
    <row r="128" spans="1:18" ht="43.2">
      <c r="A128" s="10" t="s">
        <v>825</v>
      </c>
      <c r="B128" s="4" t="str">
        <f>HYPERLINK("https://epingalert.org/en/Search?viewData= G/TBT/N/UGA/1638"," G/TBT/N/UGA/1638")</f>
        <v xml:space="preserve"> G/TBT/N/UGA/1638</v>
      </c>
      <c r="C128" s="4" t="s">
        <v>212</v>
      </c>
      <c r="D128" s="6">
        <v>44743</v>
      </c>
      <c r="E128" s="5" t="s">
        <v>639</v>
      </c>
      <c r="F128" s="5" t="s">
        <v>640</v>
      </c>
      <c r="G128" s="5" t="s">
        <v>641</v>
      </c>
      <c r="H128" s="4" t="s">
        <v>629</v>
      </c>
      <c r="I128" s="4" t="s">
        <v>642</v>
      </c>
      <c r="J128" s="4" t="s">
        <v>631</v>
      </c>
      <c r="K128" s="4" t="s">
        <v>22</v>
      </c>
      <c r="L128" s="4"/>
      <c r="M128" s="6">
        <v>44803</v>
      </c>
      <c r="N128" s="4" t="s">
        <v>24</v>
      </c>
      <c r="O128" s="4"/>
      <c r="P128" s="4" t="str">
        <f>HYPERLINK("https://docs.wto.org/imrd/directdoc.asp?DDFDocuments/t/G/TBTN22/UGA1638.DOCX", "https://docs.wto.org/imrd/directdoc.asp?DDFDocuments/t/G/TBTN22/UGA1638.DOCX")</f>
        <v>https://docs.wto.org/imrd/directdoc.asp?DDFDocuments/t/G/TBTN22/UGA1638.DOCX</v>
      </c>
      <c r="Q128" s="4" t="str">
        <f>HYPERLINK("https://docs.wto.org/imrd/directdoc.asp?DDFDocuments/u/G/TBTN22/UGA1638.DOCX", "https://docs.wto.org/imrd/directdoc.asp?DDFDocuments/u/G/TBTN22/UGA1638.DOCX")</f>
        <v>https://docs.wto.org/imrd/directdoc.asp?DDFDocuments/u/G/TBTN22/UGA1638.DOCX</v>
      </c>
      <c r="R128" s="4" t="str">
        <f>HYPERLINK("https://docs.wto.org/imrd/directdoc.asp?DDFDocuments/v/G/TBTN22/UGA1638.DOCX", "https://docs.wto.org/imrd/directdoc.asp?DDFDocuments/v/G/TBTN22/UGA1638.DOCX")</f>
        <v>https://docs.wto.org/imrd/directdoc.asp?DDFDocuments/v/G/TBTN22/UGA1638.DOCX</v>
      </c>
    </row>
    <row r="129" spans="1:18" ht="86.4">
      <c r="A129" s="11" t="s">
        <v>786</v>
      </c>
      <c r="B129" s="4" t="str">
        <f>HYPERLINK("https://epingalert.org/en/Search?viewData= G/TBT/N/CHL/605"," G/TBT/N/CHL/605")</f>
        <v xml:space="preserve"> G/TBT/N/CHL/605</v>
      </c>
      <c r="C129" s="4" t="s">
        <v>141</v>
      </c>
      <c r="D129" s="6">
        <v>44756</v>
      </c>
      <c r="E129" s="5" t="s">
        <v>402</v>
      </c>
      <c r="F129" s="5" t="s">
        <v>403</v>
      </c>
      <c r="G129" s="5" t="s">
        <v>404</v>
      </c>
      <c r="H129" s="4" t="s">
        <v>22</v>
      </c>
      <c r="I129" s="4" t="s">
        <v>22</v>
      </c>
      <c r="J129" s="4" t="s">
        <v>125</v>
      </c>
      <c r="K129" s="4" t="s">
        <v>22</v>
      </c>
      <c r="L129" s="4"/>
      <c r="M129" s="6">
        <v>44816</v>
      </c>
      <c r="N129" s="4" t="s">
        <v>24</v>
      </c>
      <c r="O129" s="5" t="s">
        <v>405</v>
      </c>
      <c r="P129" s="4" t="str">
        <f>HYPERLINK("https://docs.wto.org/imrd/directdoc.asp?DDFDocuments/t/G/TBTN22/CHL605.DOCX", "https://docs.wto.org/imrd/directdoc.asp?DDFDocuments/t/G/TBTN22/CHL605.DOCX")</f>
        <v>https://docs.wto.org/imrd/directdoc.asp?DDFDocuments/t/G/TBTN22/CHL605.DOCX</v>
      </c>
      <c r="Q129" s="4" t="str">
        <f>HYPERLINK("https://docs.wto.org/imrd/directdoc.asp?DDFDocuments/u/G/TBTN22/CHL605.DOCX", "https://docs.wto.org/imrd/directdoc.asp?DDFDocuments/u/G/TBTN22/CHL605.DOCX")</f>
        <v>https://docs.wto.org/imrd/directdoc.asp?DDFDocuments/u/G/TBTN22/CHL605.DOCX</v>
      </c>
      <c r="R129" s="4" t="str">
        <f>HYPERLINK("https://docs.wto.org/imrd/directdoc.asp?DDFDocuments/v/G/TBTN22/CHL605.DOCX", "https://docs.wto.org/imrd/directdoc.asp?DDFDocuments/v/G/TBTN22/CHL605.DOCX")</f>
        <v>https://docs.wto.org/imrd/directdoc.asp?DDFDocuments/v/G/TBTN22/CHL605.DOCX</v>
      </c>
    </row>
    <row r="130" spans="1:18" ht="43.2">
      <c r="A130" s="10" t="s">
        <v>808</v>
      </c>
      <c r="B130" s="4" t="str">
        <f>HYPERLINK("https://epingalert.org/en/Search?viewData= G/TBT/N/GMB/11"," G/TBT/N/GMB/11")</f>
        <v xml:space="preserve"> G/TBT/N/GMB/11</v>
      </c>
      <c r="C130" s="4" t="s">
        <v>532</v>
      </c>
      <c r="D130" s="6">
        <v>44748</v>
      </c>
      <c r="E130" s="5" t="s">
        <v>547</v>
      </c>
      <c r="F130" s="5" t="s">
        <v>548</v>
      </c>
      <c r="G130" s="5" t="s">
        <v>549</v>
      </c>
      <c r="H130" s="4" t="s">
        <v>22</v>
      </c>
      <c r="I130" s="4" t="s">
        <v>550</v>
      </c>
      <c r="J130" s="4" t="s">
        <v>91</v>
      </c>
      <c r="K130" s="4" t="s">
        <v>126</v>
      </c>
      <c r="L130" s="4"/>
      <c r="M130" s="6">
        <v>44781</v>
      </c>
      <c r="N130" s="4" t="s">
        <v>24</v>
      </c>
      <c r="O130" s="4"/>
      <c r="P130" s="4" t="str">
        <f>HYPERLINK("https://docs.wto.org/imrd/directdoc.asp?DDFDocuments/t/G/TBTN22/GMB11.DOCX", "https://docs.wto.org/imrd/directdoc.asp?DDFDocuments/t/G/TBTN22/GMB11.DOCX")</f>
        <v>https://docs.wto.org/imrd/directdoc.asp?DDFDocuments/t/G/TBTN22/GMB11.DOCX</v>
      </c>
      <c r="Q130" s="4" t="str">
        <f>HYPERLINK("https://docs.wto.org/imrd/directdoc.asp?DDFDocuments/u/G/TBTN22/GMB11.DOCX", "https://docs.wto.org/imrd/directdoc.asp?DDFDocuments/u/G/TBTN22/GMB11.DOCX")</f>
        <v>https://docs.wto.org/imrd/directdoc.asp?DDFDocuments/u/G/TBTN22/GMB11.DOCX</v>
      </c>
      <c r="R130" s="4" t="str">
        <f>HYPERLINK("https://docs.wto.org/imrd/directdoc.asp?DDFDocuments/v/G/TBTN22/GMB11.DOCX", "https://docs.wto.org/imrd/directdoc.asp?DDFDocuments/v/G/TBTN22/GMB11.DOCX")</f>
        <v>https://docs.wto.org/imrd/directdoc.asp?DDFDocuments/v/G/TBTN22/GMB11.DOCX</v>
      </c>
    </row>
    <row r="131" spans="1:18" ht="28.8">
      <c r="A131" s="10" t="s">
        <v>806</v>
      </c>
      <c r="B131" s="4" t="str">
        <f>HYPERLINK("https://epingalert.org/en/Search?viewData= G/TBT/N/GMB/12"," G/TBT/N/GMB/12")</f>
        <v xml:space="preserve"> G/TBT/N/GMB/12</v>
      </c>
      <c r="C131" s="4" t="s">
        <v>532</v>
      </c>
      <c r="D131" s="6">
        <v>44748</v>
      </c>
      <c r="E131" s="5" t="s">
        <v>533</v>
      </c>
      <c r="F131" s="5" t="s">
        <v>534</v>
      </c>
      <c r="G131" s="5" t="s">
        <v>535</v>
      </c>
      <c r="H131" s="4" t="s">
        <v>22</v>
      </c>
      <c r="I131" s="4" t="s">
        <v>536</v>
      </c>
      <c r="J131" s="4" t="s">
        <v>537</v>
      </c>
      <c r="K131" s="4" t="s">
        <v>126</v>
      </c>
      <c r="L131" s="4"/>
      <c r="M131" s="6">
        <v>44781</v>
      </c>
      <c r="N131" s="4" t="s">
        <v>24</v>
      </c>
      <c r="O131" s="4"/>
      <c r="P131" s="4" t="str">
        <f>HYPERLINK("https://docs.wto.org/imrd/directdoc.asp?DDFDocuments/t/G/TBTN22/GMB12.DOCX", "https://docs.wto.org/imrd/directdoc.asp?DDFDocuments/t/G/TBTN22/GMB12.DOCX")</f>
        <v>https://docs.wto.org/imrd/directdoc.asp?DDFDocuments/t/G/TBTN22/GMB12.DOCX</v>
      </c>
      <c r="Q131" s="4" t="str">
        <f>HYPERLINK("https://docs.wto.org/imrd/directdoc.asp?DDFDocuments/u/G/TBTN22/GMB12.DOCX", "https://docs.wto.org/imrd/directdoc.asp?DDFDocuments/u/G/TBTN22/GMB12.DOCX")</f>
        <v>https://docs.wto.org/imrd/directdoc.asp?DDFDocuments/u/G/TBTN22/GMB12.DOCX</v>
      </c>
      <c r="R131" s="4" t="str">
        <f>HYPERLINK("https://docs.wto.org/imrd/directdoc.asp?DDFDocuments/v/G/TBTN22/GMB12.DOCX", "https://docs.wto.org/imrd/directdoc.asp?DDFDocuments/v/G/TBTN22/GMB12.DOCX")</f>
        <v>https://docs.wto.org/imrd/directdoc.asp?DDFDocuments/v/G/TBTN22/GMB12.DOCX</v>
      </c>
    </row>
    <row r="132" spans="1:18" ht="43.2">
      <c r="A132" s="10" t="s">
        <v>806</v>
      </c>
      <c r="B132" s="4" t="str">
        <f>HYPERLINK("https://epingalert.org/en/Search?viewData= G/TBT/N/GMB/10"," G/TBT/N/GMB/10")</f>
        <v xml:space="preserve"> G/TBT/N/GMB/10</v>
      </c>
      <c r="C132" s="4" t="s">
        <v>532</v>
      </c>
      <c r="D132" s="6">
        <v>44748</v>
      </c>
      <c r="E132" s="5" t="s">
        <v>538</v>
      </c>
      <c r="F132" s="5" t="s">
        <v>539</v>
      </c>
      <c r="G132" s="5" t="s">
        <v>535</v>
      </c>
      <c r="H132" s="4" t="s">
        <v>22</v>
      </c>
      <c r="I132" s="4" t="s">
        <v>536</v>
      </c>
      <c r="J132" s="4" t="s">
        <v>540</v>
      </c>
      <c r="K132" s="4" t="s">
        <v>126</v>
      </c>
      <c r="L132" s="4"/>
      <c r="M132" s="6">
        <v>44781</v>
      </c>
      <c r="N132" s="4" t="s">
        <v>24</v>
      </c>
      <c r="O132" s="4"/>
      <c r="P132" s="4" t="str">
        <f>HYPERLINK("https://docs.wto.org/imrd/directdoc.asp?DDFDocuments/t/G/TBTN22/GMB10.DOCX", "https://docs.wto.org/imrd/directdoc.asp?DDFDocuments/t/G/TBTN22/GMB10.DOCX")</f>
        <v>https://docs.wto.org/imrd/directdoc.asp?DDFDocuments/t/G/TBTN22/GMB10.DOCX</v>
      </c>
      <c r="Q132" s="4" t="str">
        <f>HYPERLINK("https://docs.wto.org/imrd/directdoc.asp?DDFDocuments/u/G/TBTN22/GMB10.DOCX", "https://docs.wto.org/imrd/directdoc.asp?DDFDocuments/u/G/TBTN22/GMB10.DOCX")</f>
        <v>https://docs.wto.org/imrd/directdoc.asp?DDFDocuments/u/G/TBTN22/GMB10.DOCX</v>
      </c>
      <c r="R132" s="4" t="str">
        <f>HYPERLINK("https://docs.wto.org/imrd/directdoc.asp?DDFDocuments/v/G/TBTN22/GMB10.DOCX", "https://docs.wto.org/imrd/directdoc.asp?DDFDocuments/v/G/TBTN22/GMB10.DOCX")</f>
        <v>https://docs.wto.org/imrd/directdoc.asp?DDFDocuments/v/G/TBTN22/GMB10.DOCX</v>
      </c>
    </row>
    <row r="133" spans="1:18" ht="28.8">
      <c r="A133" s="11" t="s">
        <v>800</v>
      </c>
      <c r="B133" s="4" t="str">
        <f>HYPERLINK("https://epingalert.org/en/Search?viewData= G/TBT/N/MWI/79"," G/TBT/N/MWI/79")</f>
        <v xml:space="preserve"> G/TBT/N/MWI/79</v>
      </c>
      <c r="C133" s="4" t="s">
        <v>487</v>
      </c>
      <c r="D133" s="6">
        <v>44750</v>
      </c>
      <c r="E133" s="5" t="s">
        <v>488</v>
      </c>
      <c r="F133" s="5" t="s">
        <v>489</v>
      </c>
      <c r="G133" s="5" t="s">
        <v>490</v>
      </c>
      <c r="H133" s="4" t="s">
        <v>22</v>
      </c>
      <c r="I133" s="4" t="s">
        <v>491</v>
      </c>
      <c r="J133" s="4" t="s">
        <v>492</v>
      </c>
      <c r="K133" s="4" t="s">
        <v>126</v>
      </c>
      <c r="L133" s="4"/>
      <c r="M133" s="6">
        <v>44810</v>
      </c>
      <c r="N133" s="4" t="s">
        <v>24</v>
      </c>
      <c r="O133" s="4"/>
      <c r="P133" s="4" t="str">
        <f>HYPERLINK("https://docs.wto.org/imrd/directdoc.asp?DDFDocuments/t/G/TBTN22/MWI79.DOCX", "https://docs.wto.org/imrd/directdoc.asp?DDFDocuments/t/G/TBTN22/MWI79.DOCX")</f>
        <v>https://docs.wto.org/imrd/directdoc.asp?DDFDocuments/t/G/TBTN22/MWI79.DOCX</v>
      </c>
      <c r="Q133" s="4" t="str">
        <f>HYPERLINK("https://docs.wto.org/imrd/directdoc.asp?DDFDocuments/u/G/TBTN22/MWI79.DOCX", "https://docs.wto.org/imrd/directdoc.asp?DDFDocuments/u/G/TBTN22/MWI79.DOCX")</f>
        <v>https://docs.wto.org/imrd/directdoc.asp?DDFDocuments/u/G/TBTN22/MWI79.DOCX</v>
      </c>
      <c r="R133" s="4" t="str">
        <f>HYPERLINK("https://docs.wto.org/imrd/directdoc.asp?DDFDocuments/v/G/TBTN22/MWI79.DOCX", "https://docs.wto.org/imrd/directdoc.asp?DDFDocuments/v/G/TBTN22/MWI79.DOCX")</f>
        <v>https://docs.wto.org/imrd/directdoc.asp?DDFDocuments/v/G/TBTN22/MWI79.DOCX</v>
      </c>
    </row>
    <row r="134" spans="1:18" ht="28.8">
      <c r="A134" s="11" t="s">
        <v>800</v>
      </c>
      <c r="B134" s="4" t="str">
        <f>HYPERLINK("https://epingalert.org/en/Search?viewData= G/TBT/N/MWI/77"," G/TBT/N/MWI/77")</f>
        <v xml:space="preserve"> G/TBT/N/MWI/77</v>
      </c>
      <c r="C134" s="4" t="s">
        <v>487</v>
      </c>
      <c r="D134" s="6">
        <v>44750</v>
      </c>
      <c r="E134" s="5" t="s">
        <v>493</v>
      </c>
      <c r="F134" s="5" t="s">
        <v>494</v>
      </c>
      <c r="G134" s="5" t="s">
        <v>495</v>
      </c>
      <c r="H134" s="4" t="s">
        <v>22</v>
      </c>
      <c r="I134" s="4" t="s">
        <v>496</v>
      </c>
      <c r="J134" s="4" t="s">
        <v>492</v>
      </c>
      <c r="K134" s="4" t="s">
        <v>126</v>
      </c>
      <c r="L134" s="4"/>
      <c r="M134" s="6">
        <v>44810</v>
      </c>
      <c r="N134" s="4" t="s">
        <v>24</v>
      </c>
      <c r="O134" s="5" t="s">
        <v>497</v>
      </c>
      <c r="P134" s="4" t="str">
        <f>HYPERLINK("https://docs.wto.org/imrd/directdoc.asp?DDFDocuments/t/G/TBTN22/MWI77.DOCX", "https://docs.wto.org/imrd/directdoc.asp?DDFDocuments/t/G/TBTN22/MWI77.DOCX")</f>
        <v>https://docs.wto.org/imrd/directdoc.asp?DDFDocuments/t/G/TBTN22/MWI77.DOCX</v>
      </c>
      <c r="Q134" s="4" t="str">
        <f>HYPERLINK("https://docs.wto.org/imrd/directdoc.asp?DDFDocuments/u/G/TBTN22/MWI77.DOCX", "https://docs.wto.org/imrd/directdoc.asp?DDFDocuments/u/G/TBTN22/MWI77.DOCX")</f>
        <v>https://docs.wto.org/imrd/directdoc.asp?DDFDocuments/u/G/TBTN22/MWI77.DOCX</v>
      </c>
      <c r="R134" s="4" t="str">
        <f>HYPERLINK("https://docs.wto.org/imrd/directdoc.asp?DDFDocuments/v/G/TBTN22/MWI77.DOCX", "https://docs.wto.org/imrd/directdoc.asp?DDFDocuments/v/G/TBTN22/MWI77.DOCX")</f>
        <v>https://docs.wto.org/imrd/directdoc.asp?DDFDocuments/v/G/TBTN22/MWI77.DOCX</v>
      </c>
    </row>
    <row r="135" spans="1:18" ht="28.8">
      <c r="A135" s="11" t="s">
        <v>800</v>
      </c>
      <c r="B135" s="4" t="str">
        <f>HYPERLINK("https://epingalert.org/en/Search?viewData= G/TBT/N/MWI/78"," G/TBT/N/MWI/78")</f>
        <v xml:space="preserve"> G/TBT/N/MWI/78</v>
      </c>
      <c r="C135" s="4" t="s">
        <v>487</v>
      </c>
      <c r="D135" s="6">
        <v>44750</v>
      </c>
      <c r="E135" s="5" t="s">
        <v>498</v>
      </c>
      <c r="F135" s="5" t="s">
        <v>499</v>
      </c>
      <c r="G135" s="5" t="s">
        <v>500</v>
      </c>
      <c r="H135" s="4" t="s">
        <v>22</v>
      </c>
      <c r="I135" s="4" t="s">
        <v>501</v>
      </c>
      <c r="J135" s="4" t="s">
        <v>492</v>
      </c>
      <c r="K135" s="4" t="s">
        <v>126</v>
      </c>
      <c r="L135" s="4"/>
      <c r="M135" s="6">
        <v>44810</v>
      </c>
      <c r="N135" s="4" t="s">
        <v>24</v>
      </c>
      <c r="O135" s="5" t="s">
        <v>502</v>
      </c>
      <c r="P135" s="4" t="str">
        <f>HYPERLINK("https://docs.wto.org/imrd/directdoc.asp?DDFDocuments/t/G/TBTN22/MWI78.DOCX", "https://docs.wto.org/imrd/directdoc.asp?DDFDocuments/t/G/TBTN22/MWI78.DOCX")</f>
        <v>https://docs.wto.org/imrd/directdoc.asp?DDFDocuments/t/G/TBTN22/MWI78.DOCX</v>
      </c>
      <c r="Q135" s="4" t="str">
        <f>HYPERLINK("https://docs.wto.org/imrd/directdoc.asp?DDFDocuments/u/G/TBTN22/MWI78.DOCX", "https://docs.wto.org/imrd/directdoc.asp?DDFDocuments/u/G/TBTN22/MWI78.DOCX")</f>
        <v>https://docs.wto.org/imrd/directdoc.asp?DDFDocuments/u/G/TBTN22/MWI78.DOCX</v>
      </c>
      <c r="R135" s="4" t="str">
        <f>HYPERLINK("https://docs.wto.org/imrd/directdoc.asp?DDFDocuments/v/G/TBTN22/MWI78.DOCX", "https://docs.wto.org/imrd/directdoc.asp?DDFDocuments/v/G/TBTN22/MWI78.DOCX")</f>
        <v>https://docs.wto.org/imrd/directdoc.asp?DDFDocuments/v/G/TBTN22/MWI78.DOCX</v>
      </c>
    </row>
    <row r="136" spans="1:18" ht="230.4">
      <c r="A136" s="10" t="s">
        <v>818</v>
      </c>
      <c r="B136" s="4" t="str">
        <f>HYPERLINK("https://epingalert.org/en/Search?viewData= G/TBT/N/USA/1890"," G/TBT/N/USA/1890")</f>
        <v xml:space="preserve"> G/TBT/N/USA/1890</v>
      </c>
      <c r="C136" s="4" t="s">
        <v>56</v>
      </c>
      <c r="D136" s="6">
        <v>44746</v>
      </c>
      <c r="E136" s="5" t="s">
        <v>603</v>
      </c>
      <c r="F136" s="5" t="s">
        <v>604</v>
      </c>
      <c r="G136" s="5" t="s">
        <v>605</v>
      </c>
      <c r="H136" s="4" t="s">
        <v>22</v>
      </c>
      <c r="I136" s="4" t="s">
        <v>606</v>
      </c>
      <c r="J136" s="4" t="s">
        <v>584</v>
      </c>
      <c r="K136" s="4" t="s">
        <v>22</v>
      </c>
      <c r="L136" s="4"/>
      <c r="M136" s="6">
        <v>44774</v>
      </c>
      <c r="N136" s="4" t="s">
        <v>24</v>
      </c>
      <c r="O136" s="5" t="s">
        <v>607</v>
      </c>
      <c r="P136" s="4" t="str">
        <f>HYPERLINK("https://docs.wto.org/imrd/directdoc.asp?DDFDocuments/t/G/TBTN22/USA1890.DOCX", "https://docs.wto.org/imrd/directdoc.asp?DDFDocuments/t/G/TBTN22/USA1890.DOCX")</f>
        <v>https://docs.wto.org/imrd/directdoc.asp?DDFDocuments/t/G/TBTN22/USA1890.DOCX</v>
      </c>
      <c r="Q136" s="4" t="str">
        <f>HYPERLINK("https://docs.wto.org/imrd/directdoc.asp?DDFDocuments/u/G/TBTN22/USA1890.DOCX", "https://docs.wto.org/imrd/directdoc.asp?DDFDocuments/u/G/TBTN22/USA1890.DOCX")</f>
        <v>https://docs.wto.org/imrd/directdoc.asp?DDFDocuments/u/G/TBTN22/USA1890.DOCX</v>
      </c>
      <c r="R136" s="4" t="str">
        <f>HYPERLINK("https://docs.wto.org/imrd/directdoc.asp?DDFDocuments/v/G/TBTN22/USA1890.DOCX", "https://docs.wto.org/imrd/directdoc.asp?DDFDocuments/v/G/TBTN22/USA1890.DOCX")</f>
        <v>https://docs.wto.org/imrd/directdoc.asp?DDFDocuments/v/G/TBTN22/USA1890.DOCX</v>
      </c>
    </row>
    <row r="137" spans="1:18" ht="345.6">
      <c r="A137" s="10" t="s">
        <v>770</v>
      </c>
      <c r="B137" s="4" t="str">
        <f>HYPERLINK("https://epingalert.org/en/Search?viewData= G/TBT/N/TTO/134"," G/TBT/N/TTO/134")</f>
        <v xml:space="preserve"> G/TBT/N/TTO/134</v>
      </c>
      <c r="C137" s="4" t="s">
        <v>306</v>
      </c>
      <c r="D137" s="6">
        <v>44761</v>
      </c>
      <c r="E137" s="5" t="s">
        <v>307</v>
      </c>
      <c r="F137" s="5" t="s">
        <v>308</v>
      </c>
      <c r="G137" s="5" t="s">
        <v>309</v>
      </c>
      <c r="H137" s="4" t="s">
        <v>22</v>
      </c>
      <c r="I137" s="4" t="s">
        <v>310</v>
      </c>
      <c r="J137" s="4" t="s">
        <v>311</v>
      </c>
      <c r="K137" s="4" t="s">
        <v>22</v>
      </c>
      <c r="L137" s="4"/>
      <c r="M137" s="6">
        <v>44821</v>
      </c>
      <c r="N137" s="4" t="s">
        <v>24</v>
      </c>
      <c r="O137" s="5" t="s">
        <v>312</v>
      </c>
      <c r="P137" s="4" t="str">
        <f>HYPERLINK("https://docs.wto.org/imrd/directdoc.asp?DDFDocuments/t/G/TBTN22/TTO134.DOCX", "https://docs.wto.org/imrd/directdoc.asp?DDFDocuments/t/G/TBTN22/TTO134.DOCX")</f>
        <v>https://docs.wto.org/imrd/directdoc.asp?DDFDocuments/t/G/TBTN22/TTO134.DOCX</v>
      </c>
      <c r="Q137" s="4" t="str">
        <f>HYPERLINK("https://docs.wto.org/imrd/directdoc.asp?DDFDocuments/u/G/TBTN22/TTO134.DOCX", "https://docs.wto.org/imrd/directdoc.asp?DDFDocuments/u/G/TBTN22/TTO134.DOCX")</f>
        <v>https://docs.wto.org/imrd/directdoc.asp?DDFDocuments/u/G/TBTN22/TTO134.DOCX</v>
      </c>
      <c r="R137" s="4" t="str">
        <f>HYPERLINK("https://docs.wto.org/imrd/directdoc.asp?DDFDocuments/v/G/TBTN22/TTO134.DOCX", "https://docs.wto.org/imrd/directdoc.asp?DDFDocuments/v/G/TBTN22/TTO134.DOCX")</f>
        <v>https://docs.wto.org/imrd/directdoc.asp?DDFDocuments/v/G/TBTN22/TTO134.DOCX</v>
      </c>
    </row>
    <row r="138" spans="1:18" ht="100.8">
      <c r="A138" s="10" t="s">
        <v>773</v>
      </c>
      <c r="B138" s="4" t="str">
        <f>HYPERLINK("https://epingalert.org/en/Search?viewData= G/TBT/N/THA/667"," G/TBT/N/THA/667")</f>
        <v xml:space="preserve"> G/TBT/N/THA/667</v>
      </c>
      <c r="C138" s="4" t="s">
        <v>315</v>
      </c>
      <c r="D138" s="6">
        <v>44760</v>
      </c>
      <c r="E138" s="5" t="s">
        <v>325</v>
      </c>
      <c r="F138" s="5" t="s">
        <v>326</v>
      </c>
      <c r="G138" s="5" t="s">
        <v>327</v>
      </c>
      <c r="H138" s="4" t="s">
        <v>22</v>
      </c>
      <c r="I138" s="4" t="s">
        <v>22</v>
      </c>
      <c r="J138" s="4" t="s">
        <v>91</v>
      </c>
      <c r="K138" s="4" t="s">
        <v>22</v>
      </c>
      <c r="L138" s="4"/>
      <c r="M138" s="6">
        <v>44820</v>
      </c>
      <c r="N138" s="4" t="s">
        <v>24</v>
      </c>
      <c r="O138" s="5" t="s">
        <v>328</v>
      </c>
      <c r="P138" s="4" t="str">
        <f>HYPERLINK("https://docs.wto.org/imrd/directdoc.asp?DDFDocuments/t/G/TBTN22/THA667.DOCX", "https://docs.wto.org/imrd/directdoc.asp?DDFDocuments/t/G/TBTN22/THA667.DOCX")</f>
        <v>https://docs.wto.org/imrd/directdoc.asp?DDFDocuments/t/G/TBTN22/THA667.DOCX</v>
      </c>
      <c r="Q138" s="4" t="str">
        <f>HYPERLINK("https://docs.wto.org/imrd/directdoc.asp?DDFDocuments/u/G/TBTN22/THA667.DOCX", "https://docs.wto.org/imrd/directdoc.asp?DDFDocuments/u/G/TBTN22/THA667.DOCX")</f>
        <v>https://docs.wto.org/imrd/directdoc.asp?DDFDocuments/u/G/TBTN22/THA667.DOCX</v>
      </c>
      <c r="R138" s="4" t="str">
        <f>HYPERLINK("https://docs.wto.org/imrd/directdoc.asp?DDFDocuments/v/G/TBTN22/THA667.DOCX", "https://docs.wto.org/imrd/directdoc.asp?DDFDocuments/v/G/TBTN22/THA667.DOCX")</f>
        <v>https://docs.wto.org/imrd/directdoc.asp?DDFDocuments/v/G/TBTN22/THA667.DOCX</v>
      </c>
    </row>
    <row r="139" spans="1:18" ht="86.4">
      <c r="A139" s="11" t="s">
        <v>752</v>
      </c>
      <c r="B139" s="4" t="str">
        <f>HYPERLINK("https://epingalert.org/en/Search?viewData= G/TBT/N/USA/1898"," G/TBT/N/USA/1898")</f>
        <v xml:space="preserve"> G/TBT/N/USA/1898</v>
      </c>
      <c r="C139" s="4" t="s">
        <v>56</v>
      </c>
      <c r="D139" s="6">
        <v>44764</v>
      </c>
      <c r="E139" s="5" t="s">
        <v>165</v>
      </c>
      <c r="F139" s="5" t="s">
        <v>166</v>
      </c>
      <c r="G139" s="5" t="s">
        <v>167</v>
      </c>
      <c r="H139" s="4" t="s">
        <v>22</v>
      </c>
      <c r="I139" s="4" t="s">
        <v>168</v>
      </c>
      <c r="J139" s="4" t="s">
        <v>169</v>
      </c>
      <c r="K139" s="4" t="s">
        <v>22</v>
      </c>
      <c r="L139" s="4"/>
      <c r="M139" s="6">
        <v>44823</v>
      </c>
      <c r="N139" s="4" t="s">
        <v>24</v>
      </c>
      <c r="O139" s="5" t="s">
        <v>170</v>
      </c>
      <c r="P139" s="4" t="str">
        <f>HYPERLINK("https://docs.wto.org/imrd/directdoc.asp?DDFDocuments/t/G/TBTN22/USA1898.DOCX", "https://docs.wto.org/imrd/directdoc.asp?DDFDocuments/t/G/TBTN22/USA1898.DOCX")</f>
        <v>https://docs.wto.org/imrd/directdoc.asp?DDFDocuments/t/G/TBTN22/USA1898.DOCX</v>
      </c>
      <c r="Q139" s="4"/>
      <c r="R139" s="4"/>
    </row>
    <row r="140" spans="1:18" ht="57.6">
      <c r="A140" s="10" t="s">
        <v>779</v>
      </c>
      <c r="B140" s="4" t="str">
        <f>HYPERLINK("https://epingalert.org/en/Search?viewData= G/TBT/N/CHN/1687"," G/TBT/N/CHN/1687")</f>
        <v xml:space="preserve"> G/TBT/N/CHN/1687</v>
      </c>
      <c r="C140" s="4" t="s">
        <v>267</v>
      </c>
      <c r="D140" s="6">
        <v>44757</v>
      </c>
      <c r="E140" s="5" t="s">
        <v>359</v>
      </c>
      <c r="F140" s="5" t="s">
        <v>360</v>
      </c>
      <c r="G140" s="5" t="s">
        <v>361</v>
      </c>
      <c r="H140" s="4" t="s">
        <v>362</v>
      </c>
      <c r="I140" s="4" t="s">
        <v>363</v>
      </c>
      <c r="J140" s="4" t="s">
        <v>364</v>
      </c>
      <c r="K140" s="4" t="s">
        <v>22</v>
      </c>
      <c r="L140" s="4"/>
      <c r="M140" s="6">
        <v>44817</v>
      </c>
      <c r="N140" s="4" t="s">
        <v>24</v>
      </c>
      <c r="O140" s="5" t="s">
        <v>365</v>
      </c>
      <c r="P140" s="4" t="str">
        <f>HYPERLINK("https://docs.wto.org/imrd/directdoc.asp?DDFDocuments/t/G/TBTN22/CHN1687.DOCX", "https://docs.wto.org/imrd/directdoc.asp?DDFDocuments/t/G/TBTN22/CHN1687.DOCX")</f>
        <v>https://docs.wto.org/imrd/directdoc.asp?DDFDocuments/t/G/TBTN22/CHN1687.DOCX</v>
      </c>
      <c r="Q140" s="4" t="str">
        <f>HYPERLINK("https://docs.wto.org/imrd/directdoc.asp?DDFDocuments/u/G/TBTN22/CHN1687.DOCX", "https://docs.wto.org/imrd/directdoc.asp?DDFDocuments/u/G/TBTN22/CHN1687.DOCX")</f>
        <v>https://docs.wto.org/imrd/directdoc.asp?DDFDocuments/u/G/TBTN22/CHN1687.DOCX</v>
      </c>
      <c r="R140" s="4" t="str">
        <f>HYPERLINK("https://docs.wto.org/imrd/directdoc.asp?DDFDocuments/v/G/TBTN22/CHN1687.DOCX", "https://docs.wto.org/imrd/directdoc.asp?DDFDocuments/v/G/TBTN22/CHN1687.DOCX")</f>
        <v>https://docs.wto.org/imrd/directdoc.asp?DDFDocuments/v/G/TBTN22/CHN1687.DOCX</v>
      </c>
    </row>
    <row r="141" spans="1:18" ht="43.2">
      <c r="A141" s="10" t="s">
        <v>780</v>
      </c>
      <c r="B141" s="4" t="str">
        <f>HYPERLINK("https://epingalert.org/en/Search?viewData= G/TBT/N/CHL/606"," G/TBT/N/CHL/606")</f>
        <v xml:space="preserve"> G/TBT/N/CHL/606</v>
      </c>
      <c r="C141" s="4" t="s">
        <v>141</v>
      </c>
      <c r="D141" s="6">
        <v>44757</v>
      </c>
      <c r="E141" s="5" t="s">
        <v>366</v>
      </c>
      <c r="F141" s="5" t="s">
        <v>367</v>
      </c>
      <c r="G141" s="5" t="s">
        <v>368</v>
      </c>
      <c r="H141" s="4" t="s">
        <v>22</v>
      </c>
      <c r="I141" s="4" t="s">
        <v>22</v>
      </c>
      <c r="J141" s="4" t="s">
        <v>125</v>
      </c>
      <c r="K141" s="4" t="s">
        <v>22</v>
      </c>
      <c r="L141" s="4"/>
      <c r="M141" s="6">
        <v>44817</v>
      </c>
      <c r="N141" s="4" t="s">
        <v>24</v>
      </c>
      <c r="O141" s="5" t="s">
        <v>369</v>
      </c>
      <c r="P141" s="4" t="str">
        <f>HYPERLINK("https://docs.wto.org/imrd/directdoc.asp?DDFDocuments/t/G/TBTN22/CHL606.DOCX", "https://docs.wto.org/imrd/directdoc.asp?DDFDocuments/t/G/TBTN22/CHL606.DOCX")</f>
        <v>https://docs.wto.org/imrd/directdoc.asp?DDFDocuments/t/G/TBTN22/CHL606.DOCX</v>
      </c>
      <c r="Q141" s="4" t="str">
        <f>HYPERLINK("https://docs.wto.org/imrd/directdoc.asp?DDFDocuments/u/G/TBTN22/CHL606.DOCX", "https://docs.wto.org/imrd/directdoc.asp?DDFDocuments/u/G/TBTN22/CHL606.DOCX")</f>
        <v>https://docs.wto.org/imrd/directdoc.asp?DDFDocuments/u/G/TBTN22/CHL606.DOCX</v>
      </c>
      <c r="R141" s="4" t="str">
        <f>HYPERLINK("https://docs.wto.org/imrd/directdoc.asp?DDFDocuments/v/G/TBTN22/CHL606.DOCX", "https://docs.wto.org/imrd/directdoc.asp?DDFDocuments/v/G/TBTN22/CHL606.DOCX")</f>
        <v>https://docs.wto.org/imrd/directdoc.asp?DDFDocuments/v/G/TBTN22/CHL606.DOCX</v>
      </c>
    </row>
    <row r="142" spans="1:18" ht="144">
      <c r="A142" s="10" t="s">
        <v>815</v>
      </c>
      <c r="B142" s="4" t="str">
        <f>HYPERLINK("https://epingalert.org/en/Search?viewData= G/TBT/N/TPKM/497"," G/TBT/N/TPKM/497")</f>
        <v xml:space="preserve"> G/TBT/N/TPKM/497</v>
      </c>
      <c r="C142" s="4" t="s">
        <v>231</v>
      </c>
      <c r="D142" s="6">
        <v>44748</v>
      </c>
      <c r="E142" s="5" t="s">
        <v>586</v>
      </c>
      <c r="F142" s="5" t="s">
        <v>587</v>
      </c>
      <c r="G142" s="5" t="s">
        <v>588</v>
      </c>
      <c r="H142" s="4" t="s">
        <v>22</v>
      </c>
      <c r="I142" s="4" t="s">
        <v>22</v>
      </c>
      <c r="J142" s="4" t="s">
        <v>125</v>
      </c>
      <c r="K142" s="4" t="s">
        <v>22</v>
      </c>
      <c r="L142" s="4"/>
      <c r="M142" s="6">
        <v>44808</v>
      </c>
      <c r="N142" s="4" t="s">
        <v>24</v>
      </c>
      <c r="O142" s="5" t="s">
        <v>589</v>
      </c>
      <c r="P142" s="4" t="str">
        <f>HYPERLINK("https://docs.wto.org/imrd/directdoc.asp?DDFDocuments/t/G/TBTN22/TPKM497.DOCX", "https://docs.wto.org/imrd/directdoc.asp?DDFDocuments/t/G/TBTN22/TPKM497.DOCX")</f>
        <v>https://docs.wto.org/imrd/directdoc.asp?DDFDocuments/t/G/TBTN22/TPKM497.DOCX</v>
      </c>
      <c r="Q142" s="4" t="str">
        <f>HYPERLINK("https://docs.wto.org/imrd/directdoc.asp?DDFDocuments/u/G/TBTN22/TPKM497.DOCX", "https://docs.wto.org/imrd/directdoc.asp?DDFDocuments/u/G/TBTN22/TPKM497.DOCX")</f>
        <v>https://docs.wto.org/imrd/directdoc.asp?DDFDocuments/u/G/TBTN22/TPKM497.DOCX</v>
      </c>
      <c r="R142" s="4" t="str">
        <f>HYPERLINK("https://docs.wto.org/imrd/directdoc.asp?DDFDocuments/v/G/TBTN22/TPKM497.DOCX", "https://docs.wto.org/imrd/directdoc.asp?DDFDocuments/v/G/TBTN22/TPKM497.DOCX")</f>
        <v>https://docs.wto.org/imrd/directdoc.asp?DDFDocuments/v/G/TBTN22/TPKM497.DOCX</v>
      </c>
    </row>
    <row r="143" spans="1:18" ht="86.4">
      <c r="A143" s="11" t="s">
        <v>751</v>
      </c>
      <c r="B143" s="4" t="str">
        <f>HYPERLINK("https://epingalert.org/en/Search?viewData= G/TBT/N/ISR/1268"," G/TBT/N/ISR/1268")</f>
        <v xml:space="preserve"> G/TBT/N/ISR/1268</v>
      </c>
      <c r="C143" s="4" t="s">
        <v>119</v>
      </c>
      <c r="D143" s="6">
        <v>44767</v>
      </c>
      <c r="E143" s="5" t="s">
        <v>159</v>
      </c>
      <c r="F143" s="5" t="s">
        <v>160</v>
      </c>
      <c r="G143" s="5" t="s">
        <v>161</v>
      </c>
      <c r="H143" s="4" t="s">
        <v>162</v>
      </c>
      <c r="I143" s="4" t="s">
        <v>163</v>
      </c>
      <c r="J143" s="4" t="s">
        <v>91</v>
      </c>
      <c r="K143" s="4" t="s">
        <v>152</v>
      </c>
      <c r="L143" s="4"/>
      <c r="M143" s="6">
        <v>44827</v>
      </c>
      <c r="N143" s="4" t="s">
        <v>24</v>
      </c>
      <c r="O143" s="5" t="s">
        <v>164</v>
      </c>
      <c r="P143" s="4" t="str">
        <f>HYPERLINK("https://docs.wto.org/imrd/directdoc.asp?DDFDocuments/t/G/TBTN22/ISR1268.DOCX", "https://docs.wto.org/imrd/directdoc.asp?DDFDocuments/t/G/TBTN22/ISR1268.DOCX")</f>
        <v>https://docs.wto.org/imrd/directdoc.asp?DDFDocuments/t/G/TBTN22/ISR1268.DOCX</v>
      </c>
      <c r="Q143" s="4"/>
      <c r="R143" s="4"/>
    </row>
    <row r="144" spans="1:18" ht="72">
      <c r="A144" s="10" t="s">
        <v>813</v>
      </c>
      <c r="B144" s="4" t="str">
        <f>HYPERLINK("https://epingalert.org/en/Search?viewData= G/TBT/N/IND/231"," G/TBT/N/IND/231")</f>
        <v xml:space="preserve"> G/TBT/N/IND/231</v>
      </c>
      <c r="C144" s="4" t="s">
        <v>456</v>
      </c>
      <c r="D144" s="6">
        <v>44748</v>
      </c>
      <c r="E144" s="5" t="s">
        <v>575</v>
      </c>
      <c r="F144" s="5" t="s">
        <v>576</v>
      </c>
      <c r="G144" s="5" t="s">
        <v>577</v>
      </c>
      <c r="H144" s="4" t="s">
        <v>578</v>
      </c>
      <c r="I144" s="4" t="s">
        <v>22</v>
      </c>
      <c r="J144" s="4" t="s">
        <v>579</v>
      </c>
      <c r="K144" s="4" t="s">
        <v>22</v>
      </c>
      <c r="L144" s="4"/>
      <c r="M144" s="6">
        <v>44808</v>
      </c>
      <c r="N144" s="4" t="s">
        <v>24</v>
      </c>
      <c r="O144" s="5" t="s">
        <v>580</v>
      </c>
      <c r="P144" s="4" t="str">
        <f>HYPERLINK("https://docs.wto.org/imrd/directdoc.asp?DDFDocuments/t/G/TBTN22/IND231.DOCX", "https://docs.wto.org/imrd/directdoc.asp?DDFDocuments/t/G/TBTN22/IND231.DOCX")</f>
        <v>https://docs.wto.org/imrd/directdoc.asp?DDFDocuments/t/G/TBTN22/IND231.DOCX</v>
      </c>
      <c r="Q144" s="4" t="str">
        <f>HYPERLINK("https://docs.wto.org/imrd/directdoc.asp?DDFDocuments/u/G/TBTN22/IND231.DOCX", "https://docs.wto.org/imrd/directdoc.asp?DDFDocuments/u/G/TBTN22/IND231.DOCX")</f>
        <v>https://docs.wto.org/imrd/directdoc.asp?DDFDocuments/u/G/TBTN22/IND231.DOCX</v>
      </c>
      <c r="R144" s="4" t="str">
        <f>HYPERLINK("https://docs.wto.org/imrd/directdoc.asp?DDFDocuments/v/G/TBTN22/IND231.DOCX", "https://docs.wto.org/imrd/directdoc.asp?DDFDocuments/v/G/TBTN22/IND231.DOCX")</f>
        <v>https://docs.wto.org/imrd/directdoc.asp?DDFDocuments/v/G/TBTN22/IND231.DOCX</v>
      </c>
    </row>
    <row r="145" spans="1:18" ht="43.2">
      <c r="A145" s="11" t="s">
        <v>749</v>
      </c>
      <c r="B145" s="4" t="str">
        <f>HYPERLINK("https://epingalert.org/en/Search?viewData= G/TBT/N/BHR/635"," G/TBT/N/BHR/635")</f>
        <v xml:space="preserve"> G/TBT/N/BHR/635</v>
      </c>
      <c r="C145" s="4" t="s">
        <v>146</v>
      </c>
      <c r="D145" s="6">
        <v>44767</v>
      </c>
      <c r="E145" s="5" t="s">
        <v>147</v>
      </c>
      <c r="F145" s="5" t="s">
        <v>148</v>
      </c>
      <c r="G145" s="5" t="s">
        <v>149</v>
      </c>
      <c r="H145" s="4" t="s">
        <v>22</v>
      </c>
      <c r="I145" s="4" t="s">
        <v>150</v>
      </c>
      <c r="J145" s="4" t="s">
        <v>151</v>
      </c>
      <c r="K145" s="4" t="s">
        <v>152</v>
      </c>
      <c r="L145" s="4"/>
      <c r="M145" s="6">
        <v>44827</v>
      </c>
      <c r="N145" s="4" t="s">
        <v>24</v>
      </c>
      <c r="O145" s="5" t="s">
        <v>153</v>
      </c>
      <c r="P145" s="4" t="str">
        <f>HYPERLINK("https://docs.wto.org/imrd/directdoc.asp?DDFDocuments/t/G/TBTN22/BHR635.DOCX", "https://docs.wto.org/imrd/directdoc.asp?DDFDocuments/t/G/TBTN22/BHR635.DOCX")</f>
        <v>https://docs.wto.org/imrd/directdoc.asp?DDFDocuments/t/G/TBTN22/BHR635.DOCX</v>
      </c>
      <c r="Q145" s="4"/>
      <c r="R145" s="4"/>
    </row>
    <row r="146" spans="1:18" ht="43.2">
      <c r="A146" s="11" t="s">
        <v>759</v>
      </c>
      <c r="B146" s="4" t="str">
        <f>HYPERLINK("https://epingalert.org/en/Search?viewData= G/TBT/N/LTU/47"," G/TBT/N/LTU/47")</f>
        <v xml:space="preserve"> G/TBT/N/LTU/47</v>
      </c>
      <c r="C146" s="4" t="s">
        <v>238</v>
      </c>
      <c r="D146" s="6">
        <v>44763</v>
      </c>
      <c r="E146" s="5" t="s">
        <v>239</v>
      </c>
      <c r="F146" s="5" t="s">
        <v>240</v>
      </c>
      <c r="G146" s="5" t="s">
        <v>241</v>
      </c>
      <c r="H146" s="4" t="s">
        <v>22</v>
      </c>
      <c r="I146" s="4" t="s">
        <v>242</v>
      </c>
      <c r="J146" s="4" t="s">
        <v>23</v>
      </c>
      <c r="K146" s="4" t="s">
        <v>152</v>
      </c>
      <c r="L146" s="4"/>
      <c r="M146" s="6">
        <v>44823</v>
      </c>
      <c r="N146" s="4" t="s">
        <v>24</v>
      </c>
      <c r="O146" s="4"/>
      <c r="P146" s="4" t="str">
        <f>HYPERLINK("https://docs.wto.org/imrd/directdoc.asp?DDFDocuments/t/G/TBTN22/LTU47.DOCX", "https://docs.wto.org/imrd/directdoc.asp?DDFDocuments/t/G/TBTN22/LTU47.DOCX")</f>
        <v>https://docs.wto.org/imrd/directdoc.asp?DDFDocuments/t/G/TBTN22/LTU47.DOCX</v>
      </c>
      <c r="Q146" s="4"/>
      <c r="R146" s="4" t="str">
        <f>HYPERLINK("https://docs.wto.org/imrd/directdoc.asp?DDFDocuments/v/G/TBTN22/LTU47.DOCX", "https://docs.wto.org/imrd/directdoc.asp?DDFDocuments/v/G/TBTN22/LTU47.DOCX")</f>
        <v>https://docs.wto.org/imrd/directdoc.asp?DDFDocuments/v/G/TBTN22/LTU47.DOCX</v>
      </c>
    </row>
    <row r="147" spans="1:18" ht="72">
      <c r="A147" s="11" t="s">
        <v>750</v>
      </c>
      <c r="B147" s="4" t="str">
        <f>HYPERLINK("https://epingalert.org/en/Search?viewData= G/TBT/N/SWE/144"," G/TBT/N/SWE/144")</f>
        <v xml:space="preserve"> G/TBT/N/SWE/144</v>
      </c>
      <c r="C147" s="4" t="s">
        <v>154</v>
      </c>
      <c r="D147" s="6">
        <v>44767</v>
      </c>
      <c r="E147" s="5" t="s">
        <v>155</v>
      </c>
      <c r="F147" s="5" t="s">
        <v>156</v>
      </c>
      <c r="G147" s="5" t="s">
        <v>157</v>
      </c>
      <c r="H147" s="4" t="s">
        <v>22</v>
      </c>
      <c r="I147" s="4" t="s">
        <v>22</v>
      </c>
      <c r="J147" s="4" t="s">
        <v>125</v>
      </c>
      <c r="K147" s="4" t="s">
        <v>152</v>
      </c>
      <c r="L147" s="4"/>
      <c r="M147" s="6">
        <v>44827</v>
      </c>
      <c r="N147" s="4" t="s">
        <v>24</v>
      </c>
      <c r="O147" s="5" t="s">
        <v>158</v>
      </c>
      <c r="P147" s="4" t="str">
        <f>HYPERLINK("https://docs.wto.org/imrd/directdoc.asp?DDFDocuments/t/G/TBTN22/SWE144.DOCX", "https://docs.wto.org/imrd/directdoc.asp?DDFDocuments/t/G/TBTN22/SWE144.DOCX")</f>
        <v>https://docs.wto.org/imrd/directdoc.asp?DDFDocuments/t/G/TBTN22/SWE144.DOCX</v>
      </c>
      <c r="Q147" s="4"/>
      <c r="R147" s="4"/>
    </row>
    <row r="148" spans="1:18" ht="57.6">
      <c r="A148" s="9" t="s">
        <v>735</v>
      </c>
      <c r="B148" s="4" t="str">
        <f>HYPERLINK("https://epingalert.org/en/Search?viewData= G/TBT/N/JPN/744"," G/TBT/N/JPN/744")</f>
        <v xml:space="preserve"> G/TBT/N/JPN/744</v>
      </c>
      <c r="C148" s="4" t="s">
        <v>51</v>
      </c>
      <c r="D148" s="6">
        <v>44769</v>
      </c>
      <c r="E148" s="5" t="s">
        <v>52</v>
      </c>
      <c r="F148" s="5" t="s">
        <v>53</v>
      </c>
      <c r="G148" s="5" t="s">
        <v>54</v>
      </c>
      <c r="H148" s="4" t="s">
        <v>55</v>
      </c>
      <c r="I148" s="4" t="s">
        <v>22</v>
      </c>
      <c r="J148" s="4" t="s">
        <v>23</v>
      </c>
      <c r="K148" s="4" t="s">
        <v>22</v>
      </c>
      <c r="L148" s="4"/>
      <c r="M148" s="6">
        <v>44829</v>
      </c>
      <c r="N148" s="4" t="s">
        <v>24</v>
      </c>
      <c r="O148" s="4"/>
      <c r="P148" s="4" t="str">
        <f>HYPERLINK("https://docs.wto.org/imrd/directdoc.asp?DDFDocuments/t/G/TBTN22/JPN744.DOCX", "https://docs.wto.org/imrd/directdoc.asp?DDFDocuments/t/G/TBTN22/JPN744.DOCX")</f>
        <v>https://docs.wto.org/imrd/directdoc.asp?DDFDocuments/t/G/TBTN22/JPN744.DOCX</v>
      </c>
      <c r="Q148" s="4"/>
      <c r="R148" s="4"/>
    </row>
    <row r="149" spans="1:18" ht="129.6">
      <c r="A149" s="11" t="s">
        <v>799</v>
      </c>
      <c r="B149" s="4" t="str">
        <f>HYPERLINK("https://epingalert.org/en/Search?viewData= G/TBT/N/USA/1893"," G/TBT/N/USA/1893")</f>
        <v xml:space="preserve"> G/TBT/N/USA/1893</v>
      </c>
      <c r="C149" s="4" t="s">
        <v>56</v>
      </c>
      <c r="D149" s="6">
        <v>44753</v>
      </c>
      <c r="E149" s="5" t="s">
        <v>480</v>
      </c>
      <c r="F149" s="5" t="s">
        <v>481</v>
      </c>
      <c r="G149" s="5" t="s">
        <v>482</v>
      </c>
      <c r="H149" s="4" t="s">
        <v>483</v>
      </c>
      <c r="I149" s="4" t="s">
        <v>484</v>
      </c>
      <c r="J149" s="4" t="s">
        <v>485</v>
      </c>
      <c r="K149" s="4" t="s">
        <v>22</v>
      </c>
      <c r="L149" s="4"/>
      <c r="M149" s="6">
        <v>44781</v>
      </c>
      <c r="N149" s="4" t="s">
        <v>24</v>
      </c>
      <c r="O149" s="5" t="s">
        <v>486</v>
      </c>
      <c r="P149" s="4" t="str">
        <f>HYPERLINK("https://docs.wto.org/imrd/directdoc.asp?DDFDocuments/t/G/TBTN22/USA1893.DOCX", "https://docs.wto.org/imrd/directdoc.asp?DDFDocuments/t/G/TBTN22/USA1893.DOCX")</f>
        <v>https://docs.wto.org/imrd/directdoc.asp?DDFDocuments/t/G/TBTN22/USA1893.DOCX</v>
      </c>
      <c r="Q149" s="4" t="str">
        <f>HYPERLINK("https://docs.wto.org/imrd/directdoc.asp?DDFDocuments/u/G/TBTN22/USA1893.DOCX", "https://docs.wto.org/imrd/directdoc.asp?DDFDocuments/u/G/TBTN22/USA1893.DOCX")</f>
        <v>https://docs.wto.org/imrd/directdoc.asp?DDFDocuments/u/G/TBTN22/USA1893.DOCX</v>
      </c>
      <c r="R149" s="4" t="str">
        <f>HYPERLINK("https://docs.wto.org/imrd/directdoc.asp?DDFDocuments/v/G/TBTN22/USA1893.DOCX", "https://docs.wto.org/imrd/directdoc.asp?DDFDocuments/v/G/TBTN22/USA1893.DOCX")</f>
        <v>https://docs.wto.org/imrd/directdoc.asp?DDFDocuments/v/G/TBTN22/USA1893.DOCX</v>
      </c>
    </row>
    <row r="150" spans="1:18" ht="86.4">
      <c r="A150" s="12" t="s">
        <v>836</v>
      </c>
      <c r="B150" s="4" t="str">
        <f>HYPERLINK("https://epingalert.org/en/Search?viewData= G/TBT/N/SAU/1250"," G/TBT/N/SAU/1250")</f>
        <v xml:space="preserve"> G/TBT/N/SAU/1250</v>
      </c>
      <c r="C150" s="4" t="s">
        <v>695</v>
      </c>
      <c r="D150" s="6">
        <v>44742</v>
      </c>
      <c r="E150" s="5" t="s">
        <v>696</v>
      </c>
      <c r="F150" s="5" t="s">
        <v>697</v>
      </c>
      <c r="G150" s="5" t="s">
        <v>698</v>
      </c>
      <c r="H150" s="4" t="s">
        <v>22</v>
      </c>
      <c r="I150" s="4" t="s">
        <v>22</v>
      </c>
      <c r="J150" s="4" t="s">
        <v>67</v>
      </c>
      <c r="K150" s="4" t="s">
        <v>22</v>
      </c>
      <c r="L150" s="4"/>
      <c r="M150" s="6">
        <v>44802</v>
      </c>
      <c r="N150" s="4" t="s">
        <v>24</v>
      </c>
      <c r="O150" s="5" t="s">
        <v>699</v>
      </c>
      <c r="P150" s="4" t="str">
        <f>HYPERLINK("https://docs.wto.org/imrd/directdoc.asp?DDFDocuments/t/G/TBTN22/SAU1250.DOCX", "https://docs.wto.org/imrd/directdoc.asp?DDFDocuments/t/G/TBTN22/SAU1250.DOCX")</f>
        <v>https://docs.wto.org/imrd/directdoc.asp?DDFDocuments/t/G/TBTN22/SAU1250.DOCX</v>
      </c>
      <c r="Q150" s="4" t="str">
        <f>HYPERLINK("https://docs.wto.org/imrd/directdoc.asp?DDFDocuments/u/G/TBTN22/SAU1250.DOCX", "https://docs.wto.org/imrd/directdoc.asp?DDFDocuments/u/G/TBTN22/SAU1250.DOCX")</f>
        <v>https://docs.wto.org/imrd/directdoc.asp?DDFDocuments/u/G/TBTN22/SAU1250.DOCX</v>
      </c>
      <c r="R150" s="4" t="str">
        <f>HYPERLINK("https://docs.wto.org/imrd/directdoc.asp?DDFDocuments/v/G/TBTN22/SAU1250.DOCX", "https://docs.wto.org/imrd/directdoc.asp?DDFDocuments/v/G/TBTN22/SAU1250.DOCX")</f>
        <v>https://docs.wto.org/imrd/directdoc.asp?DDFDocuments/v/G/TBTN22/SAU1250.DOCX</v>
      </c>
    </row>
    <row r="151" spans="1:18" ht="187.2">
      <c r="A151" s="11" t="s">
        <v>766</v>
      </c>
      <c r="B151" s="4" t="str">
        <f>HYPERLINK("https://epingalert.org/en/Search?viewData= G/TBT/N/CHL/608"," G/TBT/N/CHL/608")</f>
        <v xml:space="preserve"> G/TBT/N/CHL/608</v>
      </c>
      <c r="C151" s="4" t="s">
        <v>141</v>
      </c>
      <c r="D151" s="6">
        <v>44761</v>
      </c>
      <c r="E151" s="5" t="s">
        <v>283</v>
      </c>
      <c r="F151" s="5" t="s">
        <v>284</v>
      </c>
      <c r="G151" s="5" t="s">
        <v>285</v>
      </c>
      <c r="H151" s="4" t="s">
        <v>22</v>
      </c>
      <c r="I151" s="4" t="s">
        <v>22</v>
      </c>
      <c r="J151" s="4" t="s">
        <v>23</v>
      </c>
      <c r="K151" s="4" t="s">
        <v>22</v>
      </c>
      <c r="L151" s="4"/>
      <c r="M151" s="6">
        <v>44821</v>
      </c>
      <c r="N151" s="4" t="s">
        <v>24</v>
      </c>
      <c r="O151" s="5" t="s">
        <v>286</v>
      </c>
      <c r="P151" s="4" t="str">
        <f>HYPERLINK("https://docs.wto.org/imrd/directdoc.asp?DDFDocuments/t/G/TBTN22/CHL608.DOCX", "https://docs.wto.org/imrd/directdoc.asp?DDFDocuments/t/G/TBTN22/CHL608.DOCX")</f>
        <v>https://docs.wto.org/imrd/directdoc.asp?DDFDocuments/t/G/TBTN22/CHL608.DOCX</v>
      </c>
      <c r="Q151" s="4" t="str">
        <f>HYPERLINK("https://docs.wto.org/imrd/directdoc.asp?DDFDocuments/u/G/TBTN22/CHL608.DOCX", "https://docs.wto.org/imrd/directdoc.asp?DDFDocuments/u/G/TBTN22/CHL608.DOCX")</f>
        <v>https://docs.wto.org/imrd/directdoc.asp?DDFDocuments/u/G/TBTN22/CHL608.DOCX</v>
      </c>
      <c r="R151" s="4" t="str">
        <f>HYPERLINK("https://docs.wto.org/imrd/directdoc.asp?DDFDocuments/v/G/TBTN22/CHL608.DOCX", "https://docs.wto.org/imrd/directdoc.asp?DDFDocuments/v/G/TBTN22/CHL608.DOCX")</f>
        <v>https://docs.wto.org/imrd/directdoc.asp?DDFDocuments/v/G/TBTN22/CHL608.DOCX</v>
      </c>
    </row>
    <row r="152" spans="1:18" ht="187.2">
      <c r="A152" s="11" t="s">
        <v>766</v>
      </c>
      <c r="B152" s="4" t="str">
        <f>HYPERLINK("https://epingalert.org/en/Search?viewData= G/TBT/N/CHL/607"," G/TBT/N/CHL/607")</f>
        <v xml:space="preserve"> G/TBT/N/CHL/607</v>
      </c>
      <c r="C152" s="4" t="s">
        <v>141</v>
      </c>
      <c r="D152" s="6">
        <v>44761</v>
      </c>
      <c r="E152" s="5" t="s">
        <v>287</v>
      </c>
      <c r="F152" s="5" t="s">
        <v>288</v>
      </c>
      <c r="G152" s="5" t="s">
        <v>289</v>
      </c>
      <c r="H152" s="4" t="s">
        <v>22</v>
      </c>
      <c r="I152" s="4" t="s">
        <v>22</v>
      </c>
      <c r="J152" s="4" t="s">
        <v>228</v>
      </c>
      <c r="K152" s="4" t="s">
        <v>22</v>
      </c>
      <c r="L152" s="4"/>
      <c r="M152" s="6">
        <v>44821</v>
      </c>
      <c r="N152" s="4" t="s">
        <v>24</v>
      </c>
      <c r="O152" s="5" t="s">
        <v>290</v>
      </c>
      <c r="P152" s="4" t="str">
        <f>HYPERLINK("https://docs.wto.org/imrd/directdoc.asp?DDFDocuments/t/G/TBTN22/CHL607.DOCX", "https://docs.wto.org/imrd/directdoc.asp?DDFDocuments/t/G/TBTN22/CHL607.DOCX")</f>
        <v>https://docs.wto.org/imrd/directdoc.asp?DDFDocuments/t/G/TBTN22/CHL607.DOCX</v>
      </c>
      <c r="Q152" s="4" t="str">
        <f>HYPERLINK("https://docs.wto.org/imrd/directdoc.asp?DDFDocuments/u/G/TBTN22/CHL607.DOCX", "https://docs.wto.org/imrd/directdoc.asp?DDFDocuments/u/G/TBTN22/CHL607.DOCX")</f>
        <v>https://docs.wto.org/imrd/directdoc.asp?DDFDocuments/u/G/TBTN22/CHL607.DOCX</v>
      </c>
      <c r="R152" s="4" t="str">
        <f>HYPERLINK("https://docs.wto.org/imrd/directdoc.asp?DDFDocuments/v/G/TBTN22/CHL607.DOCX", "https://docs.wto.org/imrd/directdoc.asp?DDFDocuments/v/G/TBTN22/CHL607.DOCX")</f>
        <v>https://docs.wto.org/imrd/directdoc.asp?DDFDocuments/v/G/TBTN22/CHL607.DOCX</v>
      </c>
    </row>
    <row r="153" spans="1:18" ht="57.6">
      <c r="A153" s="10" t="s">
        <v>766</v>
      </c>
      <c r="B153" s="4" t="str">
        <f>HYPERLINK("https://epingalert.org/en/Search?viewData= G/TBT/N/CHL/609"," G/TBT/N/CHL/609")</f>
        <v xml:space="preserve"> G/TBT/N/CHL/609</v>
      </c>
      <c r="C153" s="4" t="s">
        <v>141</v>
      </c>
      <c r="D153" s="6">
        <v>44761</v>
      </c>
      <c r="E153" s="5" t="s">
        <v>313</v>
      </c>
      <c r="F153" s="5" t="s">
        <v>314</v>
      </c>
      <c r="G153" s="5" t="s">
        <v>276</v>
      </c>
      <c r="H153" s="4" t="s">
        <v>22</v>
      </c>
      <c r="I153" s="4" t="s">
        <v>22</v>
      </c>
      <c r="J153" s="4" t="s">
        <v>23</v>
      </c>
      <c r="K153" s="4" t="s">
        <v>22</v>
      </c>
      <c r="L153" s="4"/>
      <c r="M153" s="6">
        <v>44821</v>
      </c>
      <c r="N153" s="4" t="s">
        <v>24</v>
      </c>
      <c r="O153" s="4"/>
      <c r="P153" s="4" t="str">
        <f>HYPERLINK("https://docs.wto.org/imrd/directdoc.asp?DDFDocuments/t/G/TBTN22/CHL609.DOCX", "https://docs.wto.org/imrd/directdoc.asp?DDFDocuments/t/G/TBTN22/CHL609.DOCX")</f>
        <v>https://docs.wto.org/imrd/directdoc.asp?DDFDocuments/t/G/TBTN22/CHL609.DOCX</v>
      </c>
      <c r="Q153" s="4" t="str">
        <f>HYPERLINK("https://docs.wto.org/imrd/directdoc.asp?DDFDocuments/u/G/TBTN22/CHL609.DOCX", "https://docs.wto.org/imrd/directdoc.asp?DDFDocuments/u/G/TBTN22/CHL609.DOCX")</f>
        <v>https://docs.wto.org/imrd/directdoc.asp?DDFDocuments/u/G/TBTN22/CHL609.DOCX</v>
      </c>
      <c r="R153" s="4" t="str">
        <f>HYPERLINK("https://docs.wto.org/imrd/directdoc.asp?DDFDocuments/v/G/TBTN22/CHL609.DOCX", "https://docs.wto.org/imrd/directdoc.asp?DDFDocuments/v/G/TBTN22/CHL609.DOCX")</f>
        <v>https://docs.wto.org/imrd/directdoc.asp?DDFDocuments/v/G/TBTN22/CHL609.DOCX</v>
      </c>
    </row>
    <row r="154" spans="1:18" ht="409.6">
      <c r="A154" s="10" t="s">
        <v>766</v>
      </c>
      <c r="B154" s="4" t="str">
        <f>HYPERLINK("https://epingalert.org/en/Search?viewData= G/TBT/N/NZL/113"," G/TBT/N/NZL/113")</f>
        <v xml:space="preserve"> G/TBT/N/NZL/113</v>
      </c>
      <c r="C154" s="4" t="s">
        <v>717</v>
      </c>
      <c r="D154" s="6">
        <v>44742</v>
      </c>
      <c r="E154" s="5" t="s">
        <v>718</v>
      </c>
      <c r="F154" s="5" t="s">
        <v>719</v>
      </c>
      <c r="G154" s="5" t="s">
        <v>720</v>
      </c>
      <c r="H154" s="4" t="s">
        <v>22</v>
      </c>
      <c r="I154" s="4" t="s">
        <v>22</v>
      </c>
      <c r="J154" s="4" t="s">
        <v>721</v>
      </c>
      <c r="K154" s="4" t="s">
        <v>22</v>
      </c>
      <c r="L154" s="4"/>
      <c r="M154" s="6">
        <v>44802</v>
      </c>
      <c r="N154" s="4" t="s">
        <v>24</v>
      </c>
      <c r="O154" s="4"/>
      <c r="P154" s="4" t="str">
        <f>HYPERLINK("https://docs.wto.org/imrd/directdoc.asp?DDFDocuments/t/G/TBTN22/NZL113.DOCX", "https://docs.wto.org/imrd/directdoc.asp?DDFDocuments/t/G/TBTN22/NZL113.DOCX")</f>
        <v>https://docs.wto.org/imrd/directdoc.asp?DDFDocuments/t/G/TBTN22/NZL113.DOCX</v>
      </c>
      <c r="Q154" s="4" t="str">
        <f>HYPERLINK("https://docs.wto.org/imrd/directdoc.asp?DDFDocuments/u/G/TBTN22/NZL113.DOCX", "https://docs.wto.org/imrd/directdoc.asp?DDFDocuments/u/G/TBTN22/NZL113.DOCX")</f>
        <v>https://docs.wto.org/imrd/directdoc.asp?DDFDocuments/u/G/TBTN22/NZL113.DOCX</v>
      </c>
      <c r="R154" s="4" t="str">
        <f>HYPERLINK("https://docs.wto.org/imrd/directdoc.asp?DDFDocuments/v/G/TBTN22/NZL113.DOCX", "https://docs.wto.org/imrd/directdoc.asp?DDFDocuments/v/G/TBTN22/NZL113.DOCX")</f>
        <v>https://docs.wto.org/imrd/directdoc.asp?DDFDocuments/v/G/TBTN22/NZL113.DOCX</v>
      </c>
    </row>
    <row r="155" spans="1:18" ht="100.8">
      <c r="A155" s="9" t="s">
        <v>734</v>
      </c>
      <c r="B155" s="4" t="str">
        <f>HYPERLINK("https://epingalert.org/en/Search?viewData= G/TBT/N/MEX/513"," G/TBT/N/MEX/513")</f>
        <v xml:space="preserve"> G/TBT/N/MEX/513</v>
      </c>
      <c r="C155" s="4" t="s">
        <v>33</v>
      </c>
      <c r="D155" s="6">
        <v>44769</v>
      </c>
      <c r="E155" s="5" t="s">
        <v>46</v>
      </c>
      <c r="F155" s="5" t="s">
        <v>47</v>
      </c>
      <c r="G155" s="5" t="s">
        <v>48</v>
      </c>
      <c r="H155" s="4" t="s">
        <v>22</v>
      </c>
      <c r="I155" s="4" t="s">
        <v>22</v>
      </c>
      <c r="J155" s="4" t="s">
        <v>49</v>
      </c>
      <c r="K155" s="4" t="s">
        <v>22</v>
      </c>
      <c r="L155" s="4"/>
      <c r="M155" s="6">
        <v>44829</v>
      </c>
      <c r="N155" s="4" t="s">
        <v>24</v>
      </c>
      <c r="O155" s="5" t="s">
        <v>50</v>
      </c>
      <c r="P155" s="4"/>
      <c r="Q155" s="4"/>
      <c r="R155" s="4" t="str">
        <f>HYPERLINK("https://docs.wto.org/imrd/directdoc.asp?DDFDocuments/v/G/TBTN22/MEX513.DOCX", "https://docs.wto.org/imrd/directdoc.asp?DDFDocuments/v/G/TBTN22/MEX513.DOCX")</f>
        <v>https://docs.wto.org/imrd/directdoc.asp?DDFDocuments/v/G/TBTN22/MEX513.DOCX</v>
      </c>
    </row>
    <row r="156" spans="1:18" ht="72">
      <c r="A156" s="10" t="s">
        <v>831</v>
      </c>
      <c r="B156" s="4" t="str">
        <f>HYPERLINK("https://epingalert.org/en/Search?viewData= G/TBT/N/CHL/604"," G/TBT/N/CHL/604")</f>
        <v xml:space="preserve"> G/TBT/N/CHL/604</v>
      </c>
      <c r="C156" s="4" t="s">
        <v>141</v>
      </c>
      <c r="D156" s="6">
        <v>44743</v>
      </c>
      <c r="E156" s="5" t="s">
        <v>667</v>
      </c>
      <c r="F156" s="5" t="s">
        <v>668</v>
      </c>
      <c r="G156" s="5" t="s">
        <v>669</v>
      </c>
      <c r="H156" s="4" t="s">
        <v>22</v>
      </c>
      <c r="I156" s="4" t="s">
        <v>22</v>
      </c>
      <c r="J156" s="4" t="s">
        <v>125</v>
      </c>
      <c r="K156" s="4" t="s">
        <v>22</v>
      </c>
      <c r="L156" s="4"/>
      <c r="M156" s="6">
        <v>44803</v>
      </c>
      <c r="N156" s="4" t="s">
        <v>24</v>
      </c>
      <c r="O156" s="5" t="s">
        <v>670</v>
      </c>
      <c r="P156" s="4" t="str">
        <f>HYPERLINK("https://docs.wto.org/imrd/directdoc.asp?DDFDocuments/t/G/TBTN22/CHL604.DOCX", "https://docs.wto.org/imrd/directdoc.asp?DDFDocuments/t/G/TBTN22/CHL604.DOCX")</f>
        <v>https://docs.wto.org/imrd/directdoc.asp?DDFDocuments/t/G/TBTN22/CHL604.DOCX</v>
      </c>
      <c r="Q156" s="4" t="str">
        <f>HYPERLINK("https://docs.wto.org/imrd/directdoc.asp?DDFDocuments/u/G/TBTN22/CHL604.DOCX", "https://docs.wto.org/imrd/directdoc.asp?DDFDocuments/u/G/TBTN22/CHL604.DOCX")</f>
        <v>https://docs.wto.org/imrd/directdoc.asp?DDFDocuments/u/G/TBTN22/CHL604.DOCX</v>
      </c>
      <c r="R156" s="4" t="str">
        <f>HYPERLINK("https://docs.wto.org/imrd/directdoc.asp?DDFDocuments/v/G/TBTN22/CHL604.DOCX", "https://docs.wto.org/imrd/directdoc.asp?DDFDocuments/v/G/TBTN22/CHL604.DOCX")</f>
        <v>https://docs.wto.org/imrd/directdoc.asp?DDFDocuments/v/G/TBTN22/CHL604.DOCX</v>
      </c>
    </row>
    <row r="157" spans="1:18" ht="129.6">
      <c r="A157" s="9" t="s">
        <v>740</v>
      </c>
      <c r="B157" s="4" t="str">
        <f>HYPERLINK("https://epingalert.org/en/Search?viewData= G/TBT/N/USA/1901"," G/TBT/N/USA/1901")</f>
        <v xml:space="preserve"> G/TBT/N/USA/1901</v>
      </c>
      <c r="C157" s="4" t="s">
        <v>56</v>
      </c>
      <c r="D157" s="6">
        <v>44769</v>
      </c>
      <c r="E157" s="5" t="s">
        <v>93</v>
      </c>
      <c r="F157" s="5" t="s">
        <v>94</v>
      </c>
      <c r="G157" s="5" t="s">
        <v>95</v>
      </c>
      <c r="H157" s="4" t="s">
        <v>22</v>
      </c>
      <c r="I157" s="4" t="s">
        <v>83</v>
      </c>
      <c r="J157" s="4" t="s">
        <v>84</v>
      </c>
      <c r="K157" s="4" t="s">
        <v>22</v>
      </c>
      <c r="L157" s="4"/>
      <c r="M157" s="6">
        <v>44798</v>
      </c>
      <c r="N157" s="4" t="s">
        <v>24</v>
      </c>
      <c r="O157" s="5" t="s">
        <v>96</v>
      </c>
      <c r="P157" s="4" t="str">
        <f>HYPERLINK("https://docs.wto.org/imrd/directdoc.asp?DDFDocuments/t/G/TBTN22/USA1901.DOCX", "https://docs.wto.org/imrd/directdoc.asp?DDFDocuments/t/G/TBTN22/USA1901.DOCX")</f>
        <v>https://docs.wto.org/imrd/directdoc.asp?DDFDocuments/t/G/TBTN22/USA1901.DOCX</v>
      </c>
      <c r="Q157" s="4"/>
      <c r="R157" s="4"/>
    </row>
    <row r="158" spans="1:18" ht="100.8">
      <c r="A158" s="9" t="s">
        <v>740</v>
      </c>
      <c r="B158" s="4" t="str">
        <f>HYPERLINK("https://epingalert.org/en/Search?viewData= G/TBT/N/USA/1902"," G/TBT/N/USA/1902")</f>
        <v xml:space="preserve"> G/TBT/N/USA/1902</v>
      </c>
      <c r="C158" s="4" t="s">
        <v>56</v>
      </c>
      <c r="D158" s="6">
        <v>44769</v>
      </c>
      <c r="E158" s="5" t="s">
        <v>80</v>
      </c>
      <c r="F158" s="5" t="s">
        <v>81</v>
      </c>
      <c r="G158" s="5" t="s">
        <v>82</v>
      </c>
      <c r="H158" s="4" t="s">
        <v>22</v>
      </c>
      <c r="I158" s="4" t="s">
        <v>83</v>
      </c>
      <c r="J158" s="4" t="s">
        <v>84</v>
      </c>
      <c r="K158" s="4" t="s">
        <v>22</v>
      </c>
      <c r="L158" s="4"/>
      <c r="M158" s="6">
        <v>44798</v>
      </c>
      <c r="N158" s="4" t="s">
        <v>24</v>
      </c>
      <c r="O158" s="5" t="s">
        <v>85</v>
      </c>
      <c r="P158" s="4" t="str">
        <f>HYPERLINK("https://docs.wto.org/imrd/directdoc.asp?DDFDocuments/t/G/TBTN22/USA1902.DOCX", "https://docs.wto.org/imrd/directdoc.asp?DDFDocuments/t/G/TBTN22/USA1902.DOCX")</f>
        <v>https://docs.wto.org/imrd/directdoc.asp?DDFDocuments/t/G/TBTN22/USA1902.DOCX</v>
      </c>
      <c r="Q158" s="4"/>
      <c r="R158" s="4"/>
    </row>
    <row r="159" spans="1:18" ht="28.8">
      <c r="A159" s="10" t="s">
        <v>821</v>
      </c>
      <c r="B159" s="4" t="str">
        <f>HYPERLINK("https://epingalert.org/en/Search?viewData= G/TBT/N/TZA/801"," G/TBT/N/TZA/801")</f>
        <v xml:space="preserve"> G/TBT/N/TZA/801</v>
      </c>
      <c r="C159" s="4" t="s">
        <v>200</v>
      </c>
      <c r="D159" s="6">
        <v>44746</v>
      </c>
      <c r="E159" s="5" t="s">
        <v>621</v>
      </c>
      <c r="F159" s="5" t="s">
        <v>622</v>
      </c>
      <c r="G159" s="5" t="s">
        <v>623</v>
      </c>
      <c r="H159" s="4" t="s">
        <v>22</v>
      </c>
      <c r="I159" s="4" t="s">
        <v>624</v>
      </c>
      <c r="J159" s="4" t="s">
        <v>619</v>
      </c>
      <c r="K159" s="4" t="s">
        <v>22</v>
      </c>
      <c r="L159" s="4"/>
      <c r="M159" s="6">
        <v>44806</v>
      </c>
      <c r="N159" s="4" t="s">
        <v>24</v>
      </c>
      <c r="O159" s="5" t="s">
        <v>625</v>
      </c>
      <c r="P159" s="4" t="str">
        <f>HYPERLINK("https://docs.wto.org/imrd/directdoc.asp?DDFDocuments/t/G/TBTN22/TZA801.DOCX", "https://docs.wto.org/imrd/directdoc.asp?DDFDocuments/t/G/TBTN22/TZA801.DOCX")</f>
        <v>https://docs.wto.org/imrd/directdoc.asp?DDFDocuments/t/G/TBTN22/TZA801.DOCX</v>
      </c>
      <c r="Q159" s="4" t="str">
        <f>HYPERLINK("https://docs.wto.org/imrd/directdoc.asp?DDFDocuments/u/G/TBTN22/TZA801.DOCX", "https://docs.wto.org/imrd/directdoc.asp?DDFDocuments/u/G/TBTN22/TZA801.DOCX")</f>
        <v>https://docs.wto.org/imrd/directdoc.asp?DDFDocuments/u/G/TBTN22/TZA801.DOCX</v>
      </c>
      <c r="R159" s="4" t="str">
        <f>HYPERLINK("https://docs.wto.org/imrd/directdoc.asp?DDFDocuments/v/G/TBTN22/TZA801.DOCX", "https://docs.wto.org/imrd/directdoc.asp?DDFDocuments/v/G/TBTN22/TZA801.DOCX")</f>
        <v>https://docs.wto.org/imrd/directdoc.asp?DDFDocuments/v/G/TBTN22/TZA801.DOCX</v>
      </c>
    </row>
    <row r="160" spans="1:18" ht="86.4">
      <c r="A160" s="10" t="s">
        <v>837</v>
      </c>
      <c r="B160" s="4" t="str">
        <f>HYPERLINK("https://epingalert.org/en/Search?viewData= G/TBT/N/PRY/134"," G/TBT/N/PRY/134")</f>
        <v xml:space="preserve"> G/TBT/N/PRY/134</v>
      </c>
      <c r="C160" s="4" t="s">
        <v>700</v>
      </c>
      <c r="D160" s="6">
        <v>44742</v>
      </c>
      <c r="E160" s="5" t="s">
        <v>701</v>
      </c>
      <c r="F160" s="5" t="s">
        <v>702</v>
      </c>
      <c r="G160" s="5" t="s">
        <v>703</v>
      </c>
      <c r="H160" s="4" t="s">
        <v>704</v>
      </c>
      <c r="I160" s="4" t="s">
        <v>705</v>
      </c>
      <c r="J160" s="4" t="s">
        <v>339</v>
      </c>
      <c r="K160" s="4" t="s">
        <v>152</v>
      </c>
      <c r="L160" s="4"/>
      <c r="M160" s="6">
        <v>44802</v>
      </c>
      <c r="N160" s="4" t="s">
        <v>24</v>
      </c>
      <c r="O160" s="5" t="s">
        <v>706</v>
      </c>
      <c r="P160" s="4" t="str">
        <f>HYPERLINK("https://docs.wto.org/imrd/directdoc.asp?DDFDocuments/t/G/TBTN22/PRY134.DOCX", "https://docs.wto.org/imrd/directdoc.asp?DDFDocuments/t/G/TBTN22/PRY134.DOCX")</f>
        <v>https://docs.wto.org/imrd/directdoc.asp?DDFDocuments/t/G/TBTN22/PRY134.DOCX</v>
      </c>
      <c r="Q160" s="4" t="str">
        <f>HYPERLINK("https://docs.wto.org/imrd/directdoc.asp?DDFDocuments/u/G/TBTN22/PRY134.DOCX", "https://docs.wto.org/imrd/directdoc.asp?DDFDocuments/u/G/TBTN22/PRY134.DOCX")</f>
        <v>https://docs.wto.org/imrd/directdoc.asp?DDFDocuments/u/G/TBTN22/PRY134.DOCX</v>
      </c>
      <c r="R160" s="4" t="str">
        <f>HYPERLINK("https://docs.wto.org/imrd/directdoc.asp?DDFDocuments/v/G/TBTN22/PRY134.DOCX", "https://docs.wto.org/imrd/directdoc.asp?DDFDocuments/v/G/TBTN22/PRY134.DOCX")</f>
        <v>https://docs.wto.org/imrd/directdoc.asp?DDFDocuments/v/G/TBTN22/PRY134.DOCX</v>
      </c>
    </row>
    <row r="161" spans="1:18" ht="230.4">
      <c r="A161" s="11" t="s">
        <v>797</v>
      </c>
      <c r="B161" s="4" t="str">
        <f>HYPERLINK("https://epingalert.org/en/Search?viewData= G/TBT/N/RUS/135"," G/TBT/N/RUS/135")</f>
        <v xml:space="preserve"> G/TBT/N/RUS/135</v>
      </c>
      <c r="C161" s="4" t="s">
        <v>470</v>
      </c>
      <c r="D161" s="6">
        <v>44753</v>
      </c>
      <c r="E161" s="5" t="s">
        <v>471</v>
      </c>
      <c r="F161" s="5" t="s">
        <v>472</v>
      </c>
      <c r="G161" s="5" t="s">
        <v>473</v>
      </c>
      <c r="H161" s="4" t="s">
        <v>474</v>
      </c>
      <c r="I161" s="4" t="s">
        <v>22</v>
      </c>
      <c r="J161" s="4" t="s">
        <v>91</v>
      </c>
      <c r="K161" s="4" t="s">
        <v>152</v>
      </c>
      <c r="L161" s="4"/>
      <c r="M161" s="6">
        <v>44838</v>
      </c>
      <c r="N161" s="4" t="s">
        <v>24</v>
      </c>
      <c r="O161" s="4"/>
      <c r="P161" s="4" t="str">
        <f>HYPERLINK("https://docs.wto.org/imrd/directdoc.asp?DDFDocuments/t/G/TBTN22/RUS135.DOCX", "https://docs.wto.org/imrd/directdoc.asp?DDFDocuments/t/G/TBTN22/RUS135.DOCX")</f>
        <v>https://docs.wto.org/imrd/directdoc.asp?DDFDocuments/t/G/TBTN22/RUS135.DOCX</v>
      </c>
      <c r="Q161" s="4" t="str">
        <f>HYPERLINK("https://docs.wto.org/imrd/directdoc.asp?DDFDocuments/u/G/TBTN22/RUS135.DOCX", "https://docs.wto.org/imrd/directdoc.asp?DDFDocuments/u/G/TBTN22/RUS135.DOCX")</f>
        <v>https://docs.wto.org/imrd/directdoc.asp?DDFDocuments/u/G/TBTN22/RUS135.DOCX</v>
      </c>
      <c r="R161" s="4" t="str">
        <f>HYPERLINK("https://docs.wto.org/imrd/directdoc.asp?DDFDocuments/v/G/TBTN22/RUS135.DOCX", "https://docs.wto.org/imrd/directdoc.asp?DDFDocuments/v/G/TBTN22/RUS135.DOCX")</f>
        <v>https://docs.wto.org/imrd/directdoc.asp?DDFDocuments/v/G/TBTN22/RUS135.DOCX</v>
      </c>
    </row>
    <row r="162" spans="1:18" ht="115.2">
      <c r="A162" s="11" t="s">
        <v>747</v>
      </c>
      <c r="B162" s="4" t="str">
        <f>HYPERLINK("https://epingalert.org/en/Search?viewData= G/TBT/N/USA/1900"," G/TBT/N/USA/1900")</f>
        <v xml:space="preserve"> G/TBT/N/USA/1900</v>
      </c>
      <c r="C162" s="4" t="s">
        <v>56</v>
      </c>
      <c r="D162" s="6">
        <v>44768</v>
      </c>
      <c r="E162" s="5" t="s">
        <v>134</v>
      </c>
      <c r="F162" s="5" t="s">
        <v>135</v>
      </c>
      <c r="G162" s="5" t="s">
        <v>136</v>
      </c>
      <c r="H162" s="4" t="s">
        <v>137</v>
      </c>
      <c r="I162" s="4" t="s">
        <v>138</v>
      </c>
      <c r="J162" s="4" t="s">
        <v>139</v>
      </c>
      <c r="K162" s="4" t="s">
        <v>22</v>
      </c>
      <c r="L162" s="4"/>
      <c r="M162" s="6">
        <v>44827</v>
      </c>
      <c r="N162" s="4" t="s">
        <v>24</v>
      </c>
      <c r="O162" s="5" t="s">
        <v>140</v>
      </c>
      <c r="P162" s="4" t="str">
        <f>HYPERLINK("https://docs.wto.org/imrd/directdoc.asp?DDFDocuments/t/G/TBTN22/USA1900.DOCX", "https://docs.wto.org/imrd/directdoc.asp?DDFDocuments/t/G/TBTN22/USA1900.DOCX")</f>
        <v>https://docs.wto.org/imrd/directdoc.asp?DDFDocuments/t/G/TBTN22/USA1900.DOCX</v>
      </c>
      <c r="Q162" s="4"/>
      <c r="R162" s="4"/>
    </row>
    <row r="163" spans="1:18" ht="86.4">
      <c r="A163" s="9" t="s">
        <v>733</v>
      </c>
      <c r="B163" s="4" t="str">
        <f>HYPERLINK("https://epingalert.org/en/Search?viewData= G/TBT/N/BRA/1414"," G/TBT/N/BRA/1414")</f>
        <v xml:space="preserve"> G/TBT/N/BRA/1414</v>
      </c>
      <c r="C163" s="4" t="s">
        <v>40</v>
      </c>
      <c r="D163" s="6">
        <v>44770</v>
      </c>
      <c r="E163" s="5" t="s">
        <v>41</v>
      </c>
      <c r="F163" s="5" t="s">
        <v>42</v>
      </c>
      <c r="G163" s="5" t="s">
        <v>43</v>
      </c>
      <c r="H163" s="4" t="s">
        <v>22</v>
      </c>
      <c r="I163" s="4" t="s">
        <v>22</v>
      </c>
      <c r="J163" s="4" t="s">
        <v>23</v>
      </c>
      <c r="K163" s="4" t="s">
        <v>44</v>
      </c>
      <c r="L163" s="4"/>
      <c r="M163" s="6">
        <v>44827</v>
      </c>
      <c r="N163" s="4" t="s">
        <v>24</v>
      </c>
      <c r="O163" s="5" t="s">
        <v>45</v>
      </c>
      <c r="P163" s="4" t="str">
        <f>HYPERLINK("https://docs.wto.org/imrd/directdoc.asp?DDFDocuments/t/G/TBTN22/BRA1414.DOCX", "https://docs.wto.org/imrd/directdoc.asp?DDFDocuments/t/G/TBTN22/BRA1414.DOCX")</f>
        <v>https://docs.wto.org/imrd/directdoc.asp?DDFDocuments/t/G/TBTN22/BRA1414.DOCX</v>
      </c>
      <c r="Q163" s="4"/>
      <c r="R163" s="4"/>
    </row>
    <row r="164" spans="1:18" ht="172.8">
      <c r="A164" s="10" t="s">
        <v>781</v>
      </c>
      <c r="B164" s="4" t="str">
        <f>HYPERLINK("https://epingalert.org/en/Search?viewData= G/TBT/N/USA/1894"," G/TBT/N/USA/1894")</f>
        <v xml:space="preserve"> G/TBT/N/USA/1894</v>
      </c>
      <c r="C164" s="4" t="s">
        <v>56</v>
      </c>
      <c r="D164" s="6">
        <v>44757</v>
      </c>
      <c r="E164" s="5" t="s">
        <v>370</v>
      </c>
      <c r="F164" s="5" t="s">
        <v>371</v>
      </c>
      <c r="G164" s="5" t="s">
        <v>372</v>
      </c>
      <c r="H164" s="4" t="s">
        <v>373</v>
      </c>
      <c r="I164" s="4" t="s">
        <v>374</v>
      </c>
      <c r="J164" s="4" t="s">
        <v>375</v>
      </c>
      <c r="K164" s="4" t="s">
        <v>107</v>
      </c>
      <c r="L164" s="4"/>
      <c r="M164" s="6">
        <v>44778</v>
      </c>
      <c r="N164" s="4" t="s">
        <v>24</v>
      </c>
      <c r="O164" s="5" t="s">
        <v>376</v>
      </c>
      <c r="P164" s="4" t="str">
        <f>HYPERLINK("https://docs.wto.org/imrd/directdoc.asp?DDFDocuments/t/G/TBTN22/USA1894.DOCX", "https://docs.wto.org/imrd/directdoc.asp?DDFDocuments/t/G/TBTN22/USA1894.DOCX")</f>
        <v>https://docs.wto.org/imrd/directdoc.asp?DDFDocuments/t/G/TBTN22/USA1894.DOCX</v>
      </c>
      <c r="Q164" s="4" t="str">
        <f>HYPERLINK("https://docs.wto.org/imrd/directdoc.asp?DDFDocuments/u/G/TBTN22/USA1894.DOCX", "https://docs.wto.org/imrd/directdoc.asp?DDFDocuments/u/G/TBTN22/USA1894.DOCX")</f>
        <v>https://docs.wto.org/imrd/directdoc.asp?DDFDocuments/u/G/TBTN22/USA1894.DOCX</v>
      </c>
      <c r="R164" s="4" t="str">
        <f>HYPERLINK("https://docs.wto.org/imrd/directdoc.asp?DDFDocuments/v/G/TBTN22/USA1894.DOCX", "https://docs.wto.org/imrd/directdoc.asp?DDFDocuments/v/G/TBTN22/USA1894.DOCX")</f>
        <v>https://docs.wto.org/imrd/directdoc.asp?DDFDocuments/v/G/TBTN22/USA1894.DOCX</v>
      </c>
    </row>
    <row r="165" spans="1:18" ht="28.8">
      <c r="A165" s="11" t="s">
        <v>804</v>
      </c>
      <c r="B165" s="4" t="str">
        <f>HYPERLINK("https://epingalert.org/en/Search?viewData= G/TBT/N/TUR/202"," G/TBT/N/TUR/202")</f>
        <v xml:space="preserve"> G/TBT/N/TUR/202</v>
      </c>
      <c r="C165" s="4" t="s">
        <v>520</v>
      </c>
      <c r="D165" s="6">
        <v>44750</v>
      </c>
      <c r="E165" s="5" t="s">
        <v>521</v>
      </c>
      <c r="F165" s="5" t="s">
        <v>522</v>
      </c>
      <c r="G165" s="5" t="s">
        <v>523</v>
      </c>
      <c r="H165" s="4" t="s">
        <v>22</v>
      </c>
      <c r="I165" s="4" t="s">
        <v>22</v>
      </c>
      <c r="J165" s="4" t="s">
        <v>23</v>
      </c>
      <c r="K165" s="4" t="s">
        <v>22</v>
      </c>
      <c r="L165" s="4"/>
      <c r="M165" s="6">
        <v>44810</v>
      </c>
      <c r="N165" s="4" t="s">
        <v>24</v>
      </c>
      <c r="O165" s="5" t="s">
        <v>524</v>
      </c>
      <c r="P165" s="4" t="str">
        <f>HYPERLINK("https://docs.wto.org/imrd/directdoc.asp?DDFDocuments/t/G/TBTN22/TUR202.DOCX", "https://docs.wto.org/imrd/directdoc.asp?DDFDocuments/t/G/TBTN22/TUR202.DOCX")</f>
        <v>https://docs.wto.org/imrd/directdoc.asp?DDFDocuments/t/G/TBTN22/TUR202.DOCX</v>
      </c>
      <c r="Q165" s="4" t="str">
        <f>HYPERLINK("https://docs.wto.org/imrd/directdoc.asp?DDFDocuments/u/G/TBTN22/TUR202.DOCX", "https://docs.wto.org/imrd/directdoc.asp?DDFDocuments/u/G/TBTN22/TUR202.DOCX")</f>
        <v>https://docs.wto.org/imrd/directdoc.asp?DDFDocuments/u/G/TBTN22/TUR202.DOCX</v>
      </c>
      <c r="R165" s="4" t="str">
        <f>HYPERLINK("https://docs.wto.org/imrd/directdoc.asp?DDFDocuments/v/G/TBTN22/TUR202.DOCX", "https://docs.wto.org/imrd/directdoc.asp?DDFDocuments/v/G/TBTN22/TUR202.DOCX")</f>
        <v>https://docs.wto.org/imrd/directdoc.asp?DDFDocuments/v/G/TBTN22/TUR202.DOCX</v>
      </c>
    </row>
    <row r="166" spans="1:18" ht="28.8">
      <c r="A166" s="11" t="s">
        <v>804</v>
      </c>
      <c r="B166" s="4" t="str">
        <f>HYPERLINK("https://epingalert.org/en/Search?viewData= G/TBT/N/TUR/201"," G/TBT/N/TUR/201")</f>
        <v xml:space="preserve"> G/TBT/N/TUR/201</v>
      </c>
      <c r="C166" s="4" t="s">
        <v>520</v>
      </c>
      <c r="D166" s="6">
        <v>44750</v>
      </c>
      <c r="E166" s="5" t="s">
        <v>525</v>
      </c>
      <c r="F166" s="5" t="s">
        <v>522</v>
      </c>
      <c r="G166" s="5" t="s">
        <v>523</v>
      </c>
      <c r="H166" s="4" t="s">
        <v>22</v>
      </c>
      <c r="I166" s="4" t="s">
        <v>22</v>
      </c>
      <c r="J166" s="4" t="s">
        <v>23</v>
      </c>
      <c r="K166" s="4" t="s">
        <v>22</v>
      </c>
      <c r="L166" s="4"/>
      <c r="M166" s="6">
        <v>44810</v>
      </c>
      <c r="N166" s="4" t="s">
        <v>24</v>
      </c>
      <c r="O166" s="5" t="s">
        <v>526</v>
      </c>
      <c r="P166" s="4" t="str">
        <f>HYPERLINK("https://docs.wto.org/imrd/directdoc.asp?DDFDocuments/t/G/TBTN22/TUR201.DOCX", "https://docs.wto.org/imrd/directdoc.asp?DDFDocuments/t/G/TBTN22/TUR201.DOCX")</f>
        <v>https://docs.wto.org/imrd/directdoc.asp?DDFDocuments/t/G/TBTN22/TUR201.DOCX</v>
      </c>
      <c r="Q166" s="4" t="str">
        <f>HYPERLINK("https://docs.wto.org/imrd/directdoc.asp?DDFDocuments/u/G/TBTN22/TUR201.DOCX", "https://docs.wto.org/imrd/directdoc.asp?DDFDocuments/u/G/TBTN22/TUR201.DOCX")</f>
        <v>https://docs.wto.org/imrd/directdoc.asp?DDFDocuments/u/G/TBTN22/TUR201.DOCX</v>
      </c>
      <c r="R166" s="4" t="str">
        <f>HYPERLINK("https://docs.wto.org/imrd/directdoc.asp?DDFDocuments/v/G/TBTN22/TUR201.DOCX", "https://docs.wto.org/imrd/directdoc.asp?DDFDocuments/v/G/TBTN22/TUR201.DOCX")</f>
        <v>https://docs.wto.org/imrd/directdoc.asp?DDFDocuments/v/G/TBTN22/TUR201.DOCX</v>
      </c>
    </row>
    <row r="167" spans="1:18" ht="43.2">
      <c r="A167" s="10" t="s">
        <v>774</v>
      </c>
      <c r="B167" s="4" t="str">
        <f>HYPERLINK("https://epingalert.org/en/Search?viewData= G/TBT/N/EU/913"," G/TBT/N/EU/913")</f>
        <v xml:space="preserve"> G/TBT/N/EU/913</v>
      </c>
      <c r="C167" s="4" t="s">
        <v>244</v>
      </c>
      <c r="D167" s="6">
        <v>44757</v>
      </c>
      <c r="E167" s="5" t="s">
        <v>329</v>
      </c>
      <c r="F167" s="5" t="s">
        <v>330</v>
      </c>
      <c r="G167" s="5" t="s">
        <v>331</v>
      </c>
      <c r="H167" s="4" t="s">
        <v>22</v>
      </c>
      <c r="I167" s="4" t="s">
        <v>22</v>
      </c>
      <c r="J167" s="4" t="s">
        <v>332</v>
      </c>
      <c r="K167" s="4" t="s">
        <v>126</v>
      </c>
      <c r="L167" s="4"/>
      <c r="M167" s="6">
        <v>44817</v>
      </c>
      <c r="N167" s="4" t="s">
        <v>24</v>
      </c>
      <c r="O167" s="5" t="s">
        <v>333</v>
      </c>
      <c r="P167" s="4" t="str">
        <f>HYPERLINK("https://docs.wto.org/imrd/directdoc.asp?DDFDocuments/t/G/TBTN22/EU913.DOCX", "https://docs.wto.org/imrd/directdoc.asp?DDFDocuments/t/G/TBTN22/EU913.DOCX")</f>
        <v>https://docs.wto.org/imrd/directdoc.asp?DDFDocuments/t/G/TBTN22/EU913.DOCX</v>
      </c>
      <c r="Q167" s="4" t="str">
        <f>HYPERLINK("https://docs.wto.org/imrd/directdoc.asp?DDFDocuments/u/G/TBTN22/EU913.DOCX", "https://docs.wto.org/imrd/directdoc.asp?DDFDocuments/u/G/TBTN22/EU913.DOCX")</f>
        <v>https://docs.wto.org/imrd/directdoc.asp?DDFDocuments/u/G/TBTN22/EU913.DOCX</v>
      </c>
      <c r="R167" s="4" t="str">
        <f>HYPERLINK("https://docs.wto.org/imrd/directdoc.asp?DDFDocuments/v/G/TBTN22/EU913.DOCX", "https://docs.wto.org/imrd/directdoc.asp?DDFDocuments/v/G/TBTN22/EU913.DOCX")</f>
        <v>https://docs.wto.org/imrd/directdoc.asp?DDFDocuments/v/G/TBTN22/EU913.DOCX</v>
      </c>
    </row>
    <row r="168" spans="1:18" ht="43.2">
      <c r="A168" s="10" t="s">
        <v>778</v>
      </c>
      <c r="B168" s="4" t="str">
        <f>HYPERLINK("https://epingalert.org/en/Search?viewData= G/TBT/N/CHN/1684"," G/TBT/N/CHN/1684")</f>
        <v xml:space="preserve"> G/TBT/N/CHN/1684</v>
      </c>
      <c r="C168" s="4" t="s">
        <v>267</v>
      </c>
      <c r="D168" s="6">
        <v>44757</v>
      </c>
      <c r="E168" s="5" t="s">
        <v>352</v>
      </c>
      <c r="F168" s="5" t="s">
        <v>353</v>
      </c>
      <c r="G168" s="5" t="s">
        <v>354</v>
      </c>
      <c r="H168" s="4" t="s">
        <v>355</v>
      </c>
      <c r="I168" s="4" t="s">
        <v>356</v>
      </c>
      <c r="J168" s="4" t="s">
        <v>357</v>
      </c>
      <c r="K168" s="4" t="s">
        <v>22</v>
      </c>
      <c r="L168" s="4"/>
      <c r="M168" s="6">
        <v>44817</v>
      </c>
      <c r="N168" s="4" t="s">
        <v>24</v>
      </c>
      <c r="O168" s="5" t="s">
        <v>358</v>
      </c>
      <c r="P168" s="4" t="str">
        <f>HYPERLINK("https://docs.wto.org/imrd/directdoc.asp?DDFDocuments/t/G/TBTN22/CHN1684.DOCX", "https://docs.wto.org/imrd/directdoc.asp?DDFDocuments/t/G/TBTN22/CHN1684.DOCX")</f>
        <v>https://docs.wto.org/imrd/directdoc.asp?DDFDocuments/t/G/TBTN22/CHN1684.DOCX</v>
      </c>
      <c r="Q168" s="4" t="str">
        <f>HYPERLINK("https://docs.wto.org/imrd/directdoc.asp?DDFDocuments/u/G/TBTN22/CHN1684.DOCX", "https://docs.wto.org/imrd/directdoc.asp?DDFDocuments/u/G/TBTN22/CHN1684.DOCX")</f>
        <v>https://docs.wto.org/imrd/directdoc.asp?DDFDocuments/u/G/TBTN22/CHN1684.DOCX</v>
      </c>
      <c r="R168" s="4" t="str">
        <f>HYPERLINK("https://docs.wto.org/imrd/directdoc.asp?DDFDocuments/v/G/TBTN22/CHN1684.DOCX", "https://docs.wto.org/imrd/directdoc.asp?DDFDocuments/v/G/TBTN22/CHN1684.DOCX")</f>
        <v>https://docs.wto.org/imrd/directdoc.asp?DDFDocuments/v/G/TBTN22/CHN1684.DOCX</v>
      </c>
    </row>
  </sheetData>
  <sortState xmlns:xlrd2="http://schemas.microsoft.com/office/spreadsheetml/2017/richdata2" ref="A2:R169">
    <sortCondition ref="A1:A169"/>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2022-08-01T09:14:10Z</dcterms:created>
  <dcterms:modified xsi:type="dcterms:W3CDTF">2022-08-05T08:29:49Z</dcterms:modified>
</cp:coreProperties>
</file>